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E4078253-5A31-434A-9DB3-A3DE0BBED032}" xr6:coauthVersionLast="47" xr6:coauthVersionMax="47" xr10:uidLastSave="{00000000-0000-0000-0000-000000000000}"/>
  <bookViews>
    <workbookView xWindow="-120" yWindow="-120" windowWidth="29040" windowHeight="15720" tabRatio="853" firstSheet="1" activeTab="1" xr2:uid="{00000000-000D-0000-FFFF-FFFF00000000}"/>
  </bookViews>
  <sheets>
    <sheet name="POD CODE" sheetId="61" state="hidden" r:id="rId1"/>
    <sheet name="HOW TO-&gt;" sheetId="63" r:id="rId2"/>
    <sheet name="HOME" sheetId="3" r:id="rId3"/>
    <sheet name="ALBATROSS" sheetId="4" r:id="rId4"/>
    <sheet name="SHOGUN" sheetId="8" state="hidden" r:id="rId5"/>
    <sheet name="SILK" sheetId="5" r:id="rId6"/>
    <sheet name="LION" sheetId="6" r:id="rId7"/>
    <sheet name="SWAN" sheetId="7" r:id="rId8"/>
    <sheet name="Sheet1" sheetId="62" state="hidden" r:id="rId9"/>
    <sheet name="CONDOR" sheetId="9" r:id="rId10"/>
    <sheet name="GRIFFIN" sheetId="10" r:id="rId11"/>
    <sheet name="BRITANNIA " sheetId="67" r:id="rId12"/>
    <sheet name="JADE" sheetId="11" r:id="rId13"/>
    <sheet name="Sheet3" sheetId="15" state="hidden" r:id="rId14"/>
    <sheet name="Sheet5" sheetId="16" state="hidden" r:id="rId15"/>
    <sheet name="JAGUAR" sheetId="14" state="hidden" r:id="rId16"/>
    <sheet name="ORIENT" sheetId="59" state="hidden" r:id="rId17"/>
    <sheet name="DRAGON" sheetId="13" r:id="rId18"/>
    <sheet name="PHOENIX" sheetId="12" r:id="rId19"/>
    <sheet name="SENTOSA USWC" sheetId="43" r:id="rId20"/>
    <sheet name="CHINOOK" sheetId="49" r:id="rId21"/>
    <sheet name="MAPLE" sheetId="18" r:id="rId22"/>
    <sheet name="LONE STAR" sheetId="37" r:id="rId23"/>
    <sheet name="PELICAN" sheetId="38" r:id="rId24"/>
    <sheet name="RSEAXL" sheetId="70" state="hidden" r:id="rId25"/>
    <sheet name="PETRA" sheetId="32" state="hidden" r:id="rId26"/>
    <sheet name="SANTANA" sheetId="42" r:id="rId27"/>
    <sheet name="AMBERJACK" sheetId="36" r:id="rId28"/>
    <sheet name="AMERICA" sheetId="21" r:id="rId29"/>
    <sheet name="EMPIRE" sheetId="22" r:id="rId30"/>
    <sheet name="EMERALD " sheetId="23" r:id="rId31"/>
    <sheet name="ELEPHANT" sheetId="25" r:id="rId32"/>
    <sheet name="LIBERTY" sheetId="48" r:id="rId33"/>
    <sheet name="NEW FALCON" sheetId="52" r:id="rId34"/>
    <sheet name="CLANGA" sheetId="73" r:id="rId35"/>
    <sheet name="AUSTRALIA" sheetId="30" r:id="rId36"/>
    <sheet name="DAR FEEDER" sheetId="64" r:id="rId37"/>
    <sheet name="AFRICA EXPRESS" sheetId="27" r:id="rId38"/>
    <sheet name="INGWE" sheetId="20" r:id="rId39"/>
    <sheet name="IPANEMA" sheetId="31" r:id="rId40"/>
    <sheet name="CARIOCA" sheetId="66" r:id="rId41"/>
    <sheet name="SHIKRA" sheetId="24" r:id="rId42"/>
    <sheet name="WALLABY" sheetId="71" r:id="rId43"/>
    <sheet name="PANDA" sheetId="72" r:id="rId44"/>
    <sheet name="CAPRICORN" sheetId="28" r:id="rId45"/>
    <sheet name="KIWI" sheetId="29" r:id="rId46"/>
    <sheet name="TIGER" sheetId="26" r:id="rId47"/>
    <sheet name="OSPREY" sheetId="69" r:id="rId48"/>
    <sheet name="ANDES" sheetId="33" r:id="rId49"/>
    <sheet name="AZTEC" sheetId="34" r:id="rId50"/>
    <sheet name="INCA" sheetId="35" r:id="rId51"/>
    <sheet name="MEXICAS" sheetId="65" r:id="rId52"/>
    <sheet name="DAHLIA" sheetId="68" state="hidden" r:id="rId53"/>
    <sheet name="NO FRT CLT AT POD" sheetId="1" r:id="rId54"/>
    <sheet name="MUSTANG" sheetId="50" state="hidden" r:id="rId55"/>
    <sheet name="ROSE" sheetId="19" state="hidden" r:id="rId56"/>
    <sheet name="PEARL RIVER" sheetId="40" state="hidden" r:id="rId57"/>
    <sheet name="EAGLE" sheetId="39" state="hidden" r:id="rId58"/>
    <sheet name="SEQUOIA" sheetId="41" state="hidden" r:id="rId59"/>
    <sheet name="ALPACA" sheetId="44" state="hidden" r:id="rId60"/>
    <sheet name="ZEPHYR" sheetId="51" state="hidden" r:id="rId61"/>
  </sheets>
  <definedNames>
    <definedName name="_xlnm._FilterDatabase" localSheetId="3" hidden="1">ALBATROSS!$A$7:$HY$7</definedName>
    <definedName name="_xlnm._FilterDatabase" localSheetId="35" hidden="1">AUSTRALIA!$A$18:$J$19</definedName>
    <definedName name="_xlnm._FilterDatabase" localSheetId="30" hidden="1">'EMERALD '!#REF!</definedName>
    <definedName name="_xlnm._FilterDatabase" localSheetId="2" hidden="1">HOME!$A$17:$M$564</definedName>
    <definedName name="_xlnm._FilterDatabase" localSheetId="15" hidden="1">JAGUAR!$B$13:$F$16</definedName>
    <definedName name="_xlnm._FilterDatabase" localSheetId="53" hidden="1">'NO FRT CLT AT POD'!$A$5:$D$35</definedName>
    <definedName name="_xlnm._FilterDatabase" localSheetId="16" hidden="1">ORIENT!#REF!</definedName>
    <definedName name="_xlnm._FilterDatabase" localSheetId="19" hidden="1">'SENTOSA USWC'!$A$41:$A$45</definedName>
    <definedName name="_xlnm._FilterDatabase" localSheetId="41" hidden="1">SHIKRA!$A$63:$L$91</definedName>
    <definedName name="abc" localSheetId="20">CHINOOK!#REF!</definedName>
    <definedName name="abc" localSheetId="52">DAHLIA!#REF!</definedName>
    <definedName name="abc" localSheetId="30">'EMERALD '!#REF!</definedName>
    <definedName name="abc" localSheetId="21">MAPLE!#REF!</definedName>
    <definedName name="abc" localSheetId="54">MUSTANG!#REF!</definedName>
    <definedName name="abc" localSheetId="26">SANTANA!#REF!</definedName>
    <definedName name="abc" localSheetId="58">SEQUOIA!#REF!</definedName>
    <definedName name="abc">#REF!</definedName>
    <definedName name="chiwan20" localSheetId="20">CHINOOK!#REF!</definedName>
    <definedName name="chiwan20" localSheetId="52">DAHLIA!#REF!</definedName>
    <definedName name="chiwan20" localSheetId="30">'EMERALD '!#REF!</definedName>
    <definedName name="chiwan20" localSheetId="21">MAPLE!#REF!</definedName>
    <definedName name="chiwan20" localSheetId="54">MUSTANG!#REF!</definedName>
    <definedName name="chiwan20" localSheetId="26">SANTANA!#REF!</definedName>
    <definedName name="chiwan20" localSheetId="58">SEQUOIA!#REF!</definedName>
    <definedName name="chiwan20">#REF!</definedName>
    <definedName name="chiwan40" localSheetId="20">CHINOOK!#REF!</definedName>
    <definedName name="chiwan40" localSheetId="52">DAHLIA!#REF!</definedName>
    <definedName name="chiwan40" localSheetId="30">'EMERALD '!#REF!</definedName>
    <definedName name="chiwan40" localSheetId="21">MAPLE!#REF!</definedName>
    <definedName name="chiwan40" localSheetId="54">MUSTANG!#REF!</definedName>
    <definedName name="chiwan40" localSheetId="26">SANTANA!#REF!</definedName>
    <definedName name="chiwan40" localSheetId="58">SEQUOIA!#REF!</definedName>
    <definedName name="chiwan40">#REF!</definedName>
    <definedName name="def" localSheetId="20">CHINOOK!#REF!</definedName>
    <definedName name="def" localSheetId="52">DAHLIA!#REF!</definedName>
    <definedName name="def" localSheetId="30">'EMERALD '!#REF!</definedName>
    <definedName name="def" localSheetId="21">MAPLE!#REF!</definedName>
    <definedName name="def" localSheetId="54">MUSTANG!#REF!</definedName>
    <definedName name="def" localSheetId="26">SANTANA!#REF!</definedName>
    <definedName name="def" localSheetId="58">SEQUOIA!#REF!</definedName>
    <definedName name="def">#REF!</definedName>
    <definedName name="EMER">#REF!</definedName>
    <definedName name="LOTUS" localSheetId="30">'EMERALD '!#REF!</definedName>
    <definedName name="LOTUS">#REF!</definedName>
    <definedName name="_xlnm.Print_Area" localSheetId="37">'AFRICA EXPRESS'!$A$1:$M$150</definedName>
    <definedName name="_xlnm.Print_Area" localSheetId="28">AMERICA!$A$1:$M$213</definedName>
    <definedName name="_xlnm.Print_Area" localSheetId="35">AUSTRALIA!$A$1:$H$152</definedName>
    <definedName name="_xlnm.Print_Area" localSheetId="30">'EMERALD '!$B$1:$P$87</definedName>
    <definedName name="_xlnm.Print_Area" localSheetId="29">EMPIRE!$B$1:$M$137</definedName>
    <definedName name="_xlnm.Print_Area" localSheetId="2">HOME!$A$17:$K$371</definedName>
    <definedName name="_xlnm.Print_Area" localSheetId="56">'PEARL RIVER'!$A$1:$M$42</definedName>
    <definedName name="_xlnm.Print_Area" localSheetId="18">PHOENIX!$A$1:$M$266</definedName>
    <definedName name="_xlnm.Print_Area" localSheetId="7">SWAN!$A$1:$M$138</definedName>
    <definedName name="_xlnm.Print_Area" localSheetId="46">TIGER!$A$1:$M$50</definedName>
    <definedName name="_xlnm.Print_Titles" localSheetId="2">HOME!$17:$17</definedName>
    <definedName name="_xlnm.Print_Titles" localSheetId="16">#REF!</definedName>
    <definedName name="_xlnm.Print_Titles">#REF!</definedName>
    <definedName name="seafrica" localSheetId="20">CHINOOK!#REF!</definedName>
    <definedName name="seafrica" localSheetId="52">DAHLIA!#REF!</definedName>
    <definedName name="seafrica" localSheetId="30">'EMERALD '!#REF!</definedName>
    <definedName name="seafrica" localSheetId="21">MAPLE!#REF!</definedName>
    <definedName name="seafrica" localSheetId="54">MUSTANG!#REF!</definedName>
    <definedName name="seafrica" localSheetId="26">SANTANA!#REF!</definedName>
    <definedName name="seafrica" localSheetId="58">SEQUOIA!#REF!</definedName>
    <definedName name="seafrica">#REF!</definedName>
    <definedName name="Z_00336A11_4442_4F4D_8373_1E5492A34EA6_.wvu.FilterData" localSheetId="2" hidden="1">HOME!$A$17:$K$371</definedName>
    <definedName name="Z_0052EA1C_2186_4319_94A0_5546AD45E177_.wvu.FilterData" localSheetId="2" hidden="1">HOME!$A$17:$K$191</definedName>
    <definedName name="Z_00813BD0_A110_4948_A36A_B2C11058D11E_.wvu.FilterData" localSheetId="2" hidden="1">HOME!$A$17:$K$371</definedName>
    <definedName name="Z_009623B3_E430_475C_B362_F7013DB855BE_.wvu.FilterData" localSheetId="2" hidden="1">HOME!$A$17:$K$299</definedName>
    <definedName name="Z_00F645A3_7D80_4579_A1DC_53FC87C22AB9_.wvu.FilterData" localSheetId="2" hidden="1">HOME!$A$17:$K$300</definedName>
    <definedName name="Z_01A30FEE_05EF_443E_B800_CD958FC30EBC_.wvu.FilterData" localSheetId="2" hidden="1">HOME!$A$17:$K$300</definedName>
    <definedName name="Z_0208AB74_52DB_44AC_A455_B389106325DB_.wvu.FilterData" localSheetId="2" hidden="1">HOME!$A$17:$K$300</definedName>
    <definedName name="Z_023F5806_72EA_4EE8_AFD2_76710EF972FB_.wvu.FilterData" localSheetId="2" hidden="1">HOME!$A$17:$K$299</definedName>
    <definedName name="Z_0246F39F_6F66_4D59_BF75_B5584DB0B5D6_.wvu.FilterData" localSheetId="2" hidden="1">HOME!$A$17:$K$191</definedName>
    <definedName name="Z_028ADD4A_2C25_4997_A789_A45D85A4BE79_.wvu.FilterData" localSheetId="2" hidden="1">HOME!$A$17:$K$300</definedName>
    <definedName name="Z_03127DA8_E32C_48F3_98DE_F74DC9BFE372_.wvu.FilterData" localSheetId="2" hidden="1">HOME!$A$17:$K$426</definedName>
    <definedName name="Z_0367091A_77BA_4ACA_80A0_72CC83125506_.wvu.FilterData" localSheetId="15" hidden="1">JAGUAR!$B$13:$F$16</definedName>
    <definedName name="Z_03674205_2BF0_451F_960D_B59271ECD65B_.wvu.FilterData" localSheetId="2" hidden="1">HOME!$A$17:$K$300</definedName>
    <definedName name="Z_03674205_2BF0_451F_960D_B59271ECD65B_.wvu.PrintArea" localSheetId="37" hidden="1">'AFRICA EXPRESS'!$A$1:$M$150</definedName>
    <definedName name="Z_03674205_2BF0_451F_960D_B59271ECD65B_.wvu.PrintArea" localSheetId="28" hidden="1">AMERICA!$A$1:$M$213</definedName>
    <definedName name="Z_03674205_2BF0_451F_960D_B59271ECD65B_.wvu.PrintArea" localSheetId="35" hidden="1">AUSTRALIA!$A$1:$H$152</definedName>
    <definedName name="Z_03674205_2BF0_451F_960D_B59271ECD65B_.wvu.PrintArea" localSheetId="29" hidden="1">EMPIRE!$B$1:$M$137</definedName>
    <definedName name="Z_03674205_2BF0_451F_960D_B59271ECD65B_.wvu.PrintArea" localSheetId="2" hidden="1">HOME!$A$17:$K$250</definedName>
    <definedName name="Z_03674205_2BF0_451F_960D_B59271ECD65B_.wvu.PrintArea" localSheetId="56" hidden="1">'PEARL RIVER'!$A$1:$M$42</definedName>
    <definedName name="Z_03674205_2BF0_451F_960D_B59271ECD65B_.wvu.PrintArea" localSheetId="18" hidden="1">PHOENIX!$A$1:$M$266</definedName>
    <definedName name="Z_03674205_2BF0_451F_960D_B59271ECD65B_.wvu.PrintArea" localSheetId="7" hidden="1">SWAN!$A$1:$M$138</definedName>
    <definedName name="Z_03674205_2BF0_451F_960D_B59271ECD65B_.wvu.Rows" localSheetId="3" hidden="1">ALBATROSS!$218:$218</definedName>
    <definedName name="Z_03674205_2BF0_451F_960D_B59271ECD65B_.wvu.Rows" localSheetId="28" hidden="1">AMERICA!#REF!</definedName>
    <definedName name="Z_03674205_2BF0_451F_960D_B59271ECD65B_.wvu.Rows" localSheetId="35" hidden="1">AUSTRALIA!#REF!</definedName>
    <definedName name="Z_03674205_2BF0_451F_960D_B59271ECD65B_.wvu.Rows" localSheetId="11" hidden="1">'BRITANNIA '!$91:$91</definedName>
    <definedName name="Z_03674205_2BF0_451F_960D_B59271ECD65B_.wvu.Rows" localSheetId="44" hidden="1">CAPRICORN!#REF!</definedName>
    <definedName name="Z_03674205_2BF0_451F_960D_B59271ECD65B_.wvu.Rows" localSheetId="40" hidden="1">CARIOCA!#REF!</definedName>
    <definedName name="Z_03674205_2BF0_451F_960D_B59271ECD65B_.wvu.Rows" localSheetId="20" hidden="1">CHINOOK!#REF!</definedName>
    <definedName name="Z_03674205_2BF0_451F_960D_B59271ECD65B_.wvu.Rows" localSheetId="34" hidden="1">CLANGA!#REF!,CLANGA!#REF!</definedName>
    <definedName name="Z_03674205_2BF0_451F_960D_B59271ECD65B_.wvu.Rows" localSheetId="9" hidden="1">CONDOR!$214:$214</definedName>
    <definedName name="Z_03674205_2BF0_451F_960D_B59271ECD65B_.wvu.Rows" localSheetId="52" hidden="1">DAHLIA!#REF!</definedName>
    <definedName name="Z_03674205_2BF0_451F_960D_B59271ECD65B_.wvu.Rows" localSheetId="57" hidden="1">EAGLE!$53:$53</definedName>
    <definedName name="Z_03674205_2BF0_451F_960D_B59271ECD65B_.wvu.Rows" localSheetId="30" hidden="1">'EMERALD '!#REF!,'EMERALD '!#REF!,'EMERALD '!$96:$96</definedName>
    <definedName name="Z_03674205_2BF0_451F_960D_B59271ECD65B_.wvu.Rows" localSheetId="29" hidden="1">EMPIRE!#REF!,EMPIRE!#REF!</definedName>
    <definedName name="Z_03674205_2BF0_451F_960D_B59271ECD65B_.wvu.Rows" localSheetId="39" hidden="1">IPANEMA!$7:$9</definedName>
    <definedName name="Z_03674205_2BF0_451F_960D_B59271ECD65B_.wvu.Rows" localSheetId="15" hidden="1">JAGUAR!$159:$159</definedName>
    <definedName name="Z_03674205_2BF0_451F_960D_B59271ECD65B_.wvu.Rows" localSheetId="6" hidden="1">LION!$223:$223</definedName>
    <definedName name="Z_03674205_2BF0_451F_960D_B59271ECD65B_.wvu.Rows" localSheetId="21" hidden="1">MAPLE!#REF!</definedName>
    <definedName name="Z_03674205_2BF0_451F_960D_B59271ECD65B_.wvu.Rows" localSheetId="54" hidden="1">MUSTANG!#REF!</definedName>
    <definedName name="Z_03674205_2BF0_451F_960D_B59271ECD65B_.wvu.Rows" localSheetId="33" hidden="1">'NEW FALCON'!#REF!,'NEW FALCON'!#REF!</definedName>
    <definedName name="Z_03674205_2BF0_451F_960D_B59271ECD65B_.wvu.Rows" localSheetId="26" hidden="1">SANTANA!$84:$84</definedName>
    <definedName name="Z_03674205_2BF0_451F_960D_B59271ECD65B_.wvu.Rows" localSheetId="19" hidden="1">'SENTOSA USWC'!#REF!</definedName>
    <definedName name="Z_03674205_2BF0_451F_960D_B59271ECD65B_.wvu.Rows" localSheetId="58" hidden="1">SEQUOIA!$35:$35</definedName>
    <definedName name="Z_03674205_2BF0_451F_960D_B59271ECD65B_.wvu.Rows" localSheetId="41" hidden="1">SHIKRA!#REF!,SHIKRA!#REF!</definedName>
    <definedName name="Z_03674205_2BF0_451F_960D_B59271ECD65B_.wvu.Rows" localSheetId="4" hidden="1">SHOGUN!$375:$375</definedName>
    <definedName name="Z_03674205_2BF0_451F_960D_B59271ECD65B_.wvu.Rows" localSheetId="5" hidden="1">SILK!$323:$323</definedName>
    <definedName name="Z_03674205_2BF0_451F_960D_B59271ECD65B_.wvu.Rows" localSheetId="7" hidden="1">SWAN!$159:$159</definedName>
    <definedName name="Z_03674205_2BF0_451F_960D_B59271ECD65B_.wvu.Rows" localSheetId="46" hidden="1">TIGER!#REF!</definedName>
    <definedName name="Z_04058BD2_8BAF_4643_80FE_08D18B4AB75C_.wvu.FilterData" localSheetId="2" hidden="1">HOME!$A$17:$K$401</definedName>
    <definedName name="Z_042C492F_FDF4_4568_BE0E_4024C6DF1BD0_.wvu.FilterData" localSheetId="2" hidden="1">HOME!$A$17:$K$371</definedName>
    <definedName name="Z_04348F9E_B64B_48E1_A5F9_11412056B900_.wvu.FilterData" localSheetId="16" hidden="1">ORIENT!#REF!</definedName>
    <definedName name="Z_04E294AA_0B73_4625_AEDA_344238277353_.wvu.FilterData" localSheetId="2" hidden="1">HOME!$A$17:$K$191</definedName>
    <definedName name="Z_04E294AA_0B73_4625_AEDA_344238277353_.wvu.PrintArea" localSheetId="37" hidden="1">'AFRICA EXPRESS'!$A$1:$M$150</definedName>
    <definedName name="Z_04E294AA_0B73_4625_AEDA_344238277353_.wvu.PrintArea" localSheetId="28" hidden="1">AMERICA!$A$1:$M$213</definedName>
    <definedName name="Z_04E294AA_0B73_4625_AEDA_344238277353_.wvu.PrintArea" localSheetId="35" hidden="1">AUSTRALIA!$A$1:$H$152</definedName>
    <definedName name="Z_04E294AA_0B73_4625_AEDA_344238277353_.wvu.PrintArea" localSheetId="29" hidden="1">EMPIRE!$B$1:$M$137</definedName>
    <definedName name="Z_04E294AA_0B73_4625_AEDA_344238277353_.wvu.PrintArea" localSheetId="2" hidden="1">HOME!$A$1:$K$594</definedName>
    <definedName name="Z_04E294AA_0B73_4625_AEDA_344238277353_.wvu.PrintArea" localSheetId="56" hidden="1">'PEARL RIVER'!$A$1:$M$42</definedName>
    <definedName name="Z_04E294AA_0B73_4625_AEDA_344238277353_.wvu.PrintArea" localSheetId="18" hidden="1">PHOENIX!$A$1:$M$266</definedName>
    <definedName name="Z_04E294AA_0B73_4625_AEDA_344238277353_.wvu.PrintArea" localSheetId="7" hidden="1">SWAN!$A$1:$M$138</definedName>
    <definedName name="Z_04E294AA_0B73_4625_AEDA_344238277353_.wvu.Rows" localSheetId="3" hidden="1">ALBATROSS!$218:$218</definedName>
    <definedName name="Z_04E294AA_0B73_4625_AEDA_344238277353_.wvu.Rows" localSheetId="20" hidden="1">CHINOOK!#REF!</definedName>
    <definedName name="Z_04E294AA_0B73_4625_AEDA_344238277353_.wvu.Rows" localSheetId="34" hidden="1">CLANGA!#REF!</definedName>
    <definedName name="Z_04E294AA_0B73_4625_AEDA_344238277353_.wvu.Rows" localSheetId="52" hidden="1">DAHLIA!#REF!</definedName>
    <definedName name="Z_04E294AA_0B73_4625_AEDA_344238277353_.wvu.Rows" localSheetId="57" hidden="1">EAGLE!$53:$53</definedName>
    <definedName name="Z_04E294AA_0B73_4625_AEDA_344238277353_.wvu.Rows" localSheetId="30" hidden="1">'EMERALD '!$96:$96</definedName>
    <definedName name="Z_04E294AA_0B73_4625_AEDA_344238277353_.wvu.Rows" localSheetId="15" hidden="1">JAGUAR!$159:$159</definedName>
    <definedName name="Z_04E294AA_0B73_4625_AEDA_344238277353_.wvu.Rows" localSheetId="6" hidden="1">LION!$223:$223</definedName>
    <definedName name="Z_04E294AA_0B73_4625_AEDA_344238277353_.wvu.Rows" localSheetId="21" hidden="1">MAPLE!#REF!</definedName>
    <definedName name="Z_04E294AA_0B73_4625_AEDA_344238277353_.wvu.Rows" localSheetId="54" hidden="1">MUSTANG!#REF!</definedName>
    <definedName name="Z_04E294AA_0B73_4625_AEDA_344238277353_.wvu.Rows" localSheetId="33" hidden="1">'NEW FALCON'!#REF!</definedName>
    <definedName name="Z_04E294AA_0B73_4625_AEDA_344238277353_.wvu.Rows" localSheetId="16" hidden="1">ORIENT!$134:$134</definedName>
    <definedName name="Z_04E294AA_0B73_4625_AEDA_344238277353_.wvu.Rows" localSheetId="26" hidden="1">SANTANA!$84:$84</definedName>
    <definedName name="Z_04E294AA_0B73_4625_AEDA_344238277353_.wvu.Rows" localSheetId="19" hidden="1">'SENTOSA USWC'!#REF!</definedName>
    <definedName name="Z_04E294AA_0B73_4625_AEDA_344238277353_.wvu.Rows" localSheetId="58" hidden="1">SEQUOIA!$35:$35</definedName>
    <definedName name="Z_04E294AA_0B73_4625_AEDA_344238277353_.wvu.Rows" localSheetId="41" hidden="1">SHIKRA!#REF!</definedName>
    <definedName name="Z_04E294AA_0B73_4625_AEDA_344238277353_.wvu.Rows" localSheetId="4" hidden="1">SHOGUN!$375:$375</definedName>
    <definedName name="Z_04E294AA_0B73_4625_AEDA_344238277353_.wvu.Rows" localSheetId="5" hidden="1">SILK!$323:$323</definedName>
    <definedName name="Z_04E294AA_0B73_4625_AEDA_344238277353_.wvu.Rows" localSheetId="7" hidden="1">SWAN!$159:$159</definedName>
    <definedName name="Z_0685BEAB_A450_4658_8200_465CEA27D249_.wvu.FilterData" localSheetId="2" hidden="1">HOME!$A$17:$K$300</definedName>
    <definedName name="Z_068D243E_332E_46B2_A92D_4FAF12CFB692_.wvu.FilterData" localSheetId="2" hidden="1">HOME!$A$17:$K$401</definedName>
    <definedName name="Z_06A9D93D_EAF3_4A05_A27C_14B8F1484F77_.wvu.FilterData" localSheetId="2" hidden="1">HOME!$A$17:$K$426</definedName>
    <definedName name="Z_07A46516_E832_4E1D_8168_F0944CD7F54B_.wvu.FilterData" localSheetId="2" hidden="1">HOME!$A$17:$K$302</definedName>
    <definedName name="Z_07DB6B59_802E_49E4_9FD7_FBA9CCC88A5D_.wvu.FilterData" localSheetId="2" hidden="1">HOME!$A$17:$K$391</definedName>
    <definedName name="Z_07E964A0_A258_4A59_913D_F9AE5CC28ED8_.wvu.FilterData" localSheetId="2" hidden="1">HOME!$A$17:$K$299</definedName>
    <definedName name="Z_081D8BD7_5B06_4671_9B74_6CCD4F12859A_.wvu.FilterData" localSheetId="2" hidden="1">HOME!$A$17:$K$371</definedName>
    <definedName name="Z_08547BFE_5A6F_4613_B933_0088F32A5D0C_.wvu.FilterData" localSheetId="2" hidden="1">HOME!$A$17:$K$371</definedName>
    <definedName name="Z_09C84736_C4F8_4DA0_BACC_0E11445170B9_.wvu.FilterData" localSheetId="2" hidden="1">HOME!$A$17:$K$300</definedName>
    <definedName name="Z_09D419D4_C89B_430F_BE4B_732692B689FD_.wvu.FilterData" localSheetId="2" hidden="1">HOME!$A$17:$K$300</definedName>
    <definedName name="Z_0A9F54AB_8653_4053_BE21_0ABC3710033A_.wvu.FilterData" localSheetId="2" hidden="1">HOME!$A$17:$K$401</definedName>
    <definedName name="Z_0B89BFB8_48FA_4DE7_94D0_BCCB069E8015_.wvu.FilterData" localSheetId="2" hidden="1">HOME!$A$17:$K$300</definedName>
    <definedName name="Z_0BB66446_2537_4E5B_A3B2_10DC6FF91892_.wvu.FilterData" localSheetId="2" hidden="1">HOME!$A$17:$K$190</definedName>
    <definedName name="Z_0C7D2E35_DC14_421D_A2D6_82122028516F_.wvu.FilterData" localSheetId="15" hidden="1">JAGUAR!$B$13:$F$16</definedName>
    <definedName name="Z_0C902AA9_1E21_4338_A074_6F370C2CD400_.wvu.FilterData" localSheetId="2" hidden="1">HOME!$A$17:$K$401</definedName>
    <definedName name="Z_0C902AA9_1E21_4338_A074_6F370C2CD400_.wvu.FilterData" localSheetId="15" hidden="1">JAGUAR!$B$13:$F$16</definedName>
    <definedName name="Z_0D3E6CE0_BE16_41C1_8B94_C33C0FD15283_.wvu.FilterData" localSheetId="2" hidden="1">HOME!$A$17:$K$426</definedName>
    <definedName name="Z_0D8D6AEE_70FD_4177_8715_62DBABACB268_.wvu.FilterData" localSheetId="2" hidden="1">HOME!$A$17:$K$460</definedName>
    <definedName name="Z_0E2C082C_5E8E_4931_A437_B2D41F6D4510_.wvu.FilterData" localSheetId="2" hidden="1">HOME!$A$17:$K$426</definedName>
    <definedName name="Z_0E3F01AD_7694_471D_A543_E6EB35D99AE4_.wvu.FilterData" localSheetId="2" hidden="1">HOME!$A$17:$K$388</definedName>
    <definedName name="Z_0ED35D19_64CB_475C_A34D_9246AD0336B9_.wvu.FilterData" localSheetId="15" hidden="1">JAGUAR!$B$13:$F$16</definedName>
    <definedName name="Z_10130CC0_9F83_4FE2_9FE3_5C8FFB3D6D01_.wvu.FilterData" localSheetId="15" hidden="1">JAGUAR!$B$13:$F$16</definedName>
    <definedName name="Z_10529F1C_0D4C_449C_B98B_5F5DD2AF65B3_.wvu.FilterData" localSheetId="2" hidden="1">HOME!$A$17:$K$426</definedName>
    <definedName name="Z_10616EBF_79C8_4DEE_9AEE_152CF1B3D6FF_.wvu.FilterData" localSheetId="2" hidden="1">HOME!$A$17:$K$371</definedName>
    <definedName name="Z_1083167A_451D_4489_931E_903D2E12554F_.wvu.FilterData" localSheetId="2" hidden="1">HOME!$A$17:$K$426</definedName>
    <definedName name="Z_10899CCE_0DBF_4B07_9381_E3E4F5BACD57_.wvu.FilterData" localSheetId="2" hidden="1">HOME!$A$17:$K$300</definedName>
    <definedName name="Z_110D9D22_4C85_400E_8D77_C9EE30940C38_.wvu.FilterData" localSheetId="2" hidden="1">HOME!$A$17:$K$371</definedName>
    <definedName name="Z_115C7477_65C9_481B_AA90_26C770B726D0_.wvu.FilterData" localSheetId="2" hidden="1">HOME!$A$17:$K$302</definedName>
    <definedName name="Z_11B3D280_F08D_4DB2_AE39_58F2468FD2B0_.wvu.FilterData" localSheetId="2" hidden="1">HOME!$A$17:$K$191</definedName>
    <definedName name="Z_11D0B3EC_5E51_4DA8_B20F_762910953AA5_.wvu.FilterData" localSheetId="2" hidden="1">HOME!$A$17:$K$271</definedName>
    <definedName name="Z_12686F52_7A42_4B16_9AD5_0674905BFEA3_.wvu.FilterData" localSheetId="2" hidden="1">HOME!$A$17:$K$299</definedName>
    <definedName name="Z_12686F52_7A42_4B16_9AD5_0674905BFEA3_.wvu.FilterData" localSheetId="16" hidden="1">ORIENT!#REF!</definedName>
    <definedName name="Z_12C6E242_2774_4B8E_B989_F62B45C78D97_.wvu.FilterData" localSheetId="15" hidden="1">JAGUAR!$B$13:$F$16</definedName>
    <definedName name="Z_12D1A126_D993_481A_B03F_E8FD9733B5A7_.wvu.FilterData" localSheetId="2" hidden="1">HOME!$A$17:$K$388</definedName>
    <definedName name="Z_14D65944_B32C_4B17_8C06_C178AB366F80_.wvu.FilterData" localSheetId="2" hidden="1">HOME!$A$17:$K$302</definedName>
    <definedName name="Z_160FD25C_1E8A_49AB_8AA3_887F1FFDB82C_.wvu.Cols" localSheetId="36" hidden="1">'DAR FEEDER'!$F:$F</definedName>
    <definedName name="Z_160FD25C_1E8A_49AB_8AA3_887F1FFDB82C_.wvu.Cols" localSheetId="25" hidden="1">PETRA!$E:$E</definedName>
    <definedName name="Z_160FD25C_1E8A_49AB_8AA3_887F1FFDB82C_.wvu.Cols" localSheetId="24" hidden="1">RSEAXL!$E:$E</definedName>
    <definedName name="Z_160FD25C_1E8A_49AB_8AA3_887F1FFDB82C_.wvu.FilterData" localSheetId="2" hidden="1">HOME!$A$17:$K$300</definedName>
    <definedName name="Z_160FD25C_1E8A_49AB_8AA3_887F1FFDB82C_.wvu.PrintArea" localSheetId="37" hidden="1">'AFRICA EXPRESS'!$A$1:$M$150</definedName>
    <definedName name="Z_160FD25C_1E8A_49AB_8AA3_887F1FFDB82C_.wvu.PrintArea" localSheetId="28" hidden="1">AMERICA!$A$1:$M$213</definedName>
    <definedName name="Z_160FD25C_1E8A_49AB_8AA3_887F1FFDB82C_.wvu.PrintArea" localSheetId="35" hidden="1">AUSTRALIA!$A$1:$H$152</definedName>
    <definedName name="Z_160FD25C_1E8A_49AB_8AA3_887F1FFDB82C_.wvu.PrintArea" localSheetId="29" hidden="1">EMPIRE!$B$1:$M$137</definedName>
    <definedName name="Z_160FD25C_1E8A_49AB_8AA3_887F1FFDB82C_.wvu.PrintArea" localSheetId="2" hidden="1">HOME!$A$17:$K$250</definedName>
    <definedName name="Z_160FD25C_1E8A_49AB_8AA3_887F1FFDB82C_.wvu.PrintArea" localSheetId="56" hidden="1">'PEARL RIVER'!$A$1:$M$42</definedName>
    <definedName name="Z_160FD25C_1E8A_49AB_8AA3_887F1FFDB82C_.wvu.PrintArea" localSheetId="18" hidden="1">PHOENIX!$A$1:$M$266</definedName>
    <definedName name="Z_160FD25C_1E8A_49AB_8AA3_887F1FFDB82C_.wvu.PrintArea" localSheetId="7" hidden="1">SWAN!$A$1:$M$138</definedName>
    <definedName name="Z_160FD25C_1E8A_49AB_8AA3_887F1FFDB82C_.wvu.Rows" localSheetId="37" hidden="1">'AFRICA EXPRESS'!#REF!</definedName>
    <definedName name="Z_160FD25C_1E8A_49AB_8AA3_887F1FFDB82C_.wvu.Rows" localSheetId="3" hidden="1">ALBATROSS!$218:$218</definedName>
    <definedName name="Z_160FD25C_1E8A_49AB_8AA3_887F1FFDB82C_.wvu.Rows" localSheetId="28" hidden="1">AMERICA!#REF!</definedName>
    <definedName name="Z_160FD25C_1E8A_49AB_8AA3_887F1FFDB82C_.wvu.Rows" localSheetId="35" hidden="1">AUSTRALIA!$6:$16,AUSTRALIA!#REF!</definedName>
    <definedName name="Z_160FD25C_1E8A_49AB_8AA3_887F1FFDB82C_.wvu.Rows" localSheetId="11" hidden="1">'BRITANNIA '!$91:$91</definedName>
    <definedName name="Z_160FD25C_1E8A_49AB_8AA3_887F1FFDB82C_.wvu.Rows" localSheetId="44" hidden="1">CAPRICORN!#REF!</definedName>
    <definedName name="Z_160FD25C_1E8A_49AB_8AA3_887F1FFDB82C_.wvu.Rows" localSheetId="40" hidden="1">CARIOCA!#REF!,CARIOCA!#REF!</definedName>
    <definedName name="Z_160FD25C_1E8A_49AB_8AA3_887F1FFDB82C_.wvu.Rows" localSheetId="20" hidden="1">CHINOOK!#REF!</definedName>
    <definedName name="Z_160FD25C_1E8A_49AB_8AA3_887F1FFDB82C_.wvu.Rows" localSheetId="34" hidden="1">CLANGA!#REF!</definedName>
    <definedName name="Z_160FD25C_1E8A_49AB_8AA3_887F1FFDB82C_.wvu.Rows" localSheetId="9" hidden="1">CONDOR!$214:$214</definedName>
    <definedName name="Z_160FD25C_1E8A_49AB_8AA3_887F1FFDB82C_.wvu.Rows" localSheetId="52" hidden="1">DAHLIA!#REF!</definedName>
    <definedName name="Z_160FD25C_1E8A_49AB_8AA3_887F1FFDB82C_.wvu.Rows" localSheetId="36" hidden="1">'DAR FEEDER'!#REF!</definedName>
    <definedName name="Z_160FD25C_1E8A_49AB_8AA3_887F1FFDB82C_.wvu.Rows" localSheetId="17" hidden="1">DRAGON!#REF!</definedName>
    <definedName name="Z_160FD25C_1E8A_49AB_8AA3_887F1FFDB82C_.wvu.Rows" localSheetId="57" hidden="1">EAGLE!$53:$53</definedName>
    <definedName name="Z_160FD25C_1E8A_49AB_8AA3_887F1FFDB82C_.wvu.Rows" localSheetId="30" hidden="1">'EMERALD '!#REF!,'EMERALD '!$96:$96</definedName>
    <definedName name="Z_160FD25C_1E8A_49AB_8AA3_887F1FFDB82C_.wvu.Rows" localSheetId="29" hidden="1">EMPIRE!#REF!</definedName>
    <definedName name="Z_160FD25C_1E8A_49AB_8AA3_887F1FFDB82C_.wvu.Rows" localSheetId="39" hidden="1">IPANEMA!$5:$16,IPANEMA!#REF!</definedName>
    <definedName name="Z_160FD25C_1E8A_49AB_8AA3_887F1FFDB82C_.wvu.Rows" localSheetId="15" hidden="1">JAGUAR!$159:$159</definedName>
    <definedName name="Z_160FD25C_1E8A_49AB_8AA3_887F1FFDB82C_.wvu.Rows" localSheetId="6" hidden="1">LION!$223:$223</definedName>
    <definedName name="Z_160FD25C_1E8A_49AB_8AA3_887F1FFDB82C_.wvu.Rows" localSheetId="21" hidden="1">MAPLE!#REF!</definedName>
    <definedName name="Z_160FD25C_1E8A_49AB_8AA3_887F1FFDB82C_.wvu.Rows" localSheetId="54" hidden="1">MUSTANG!#REF!</definedName>
    <definedName name="Z_160FD25C_1E8A_49AB_8AA3_887F1FFDB82C_.wvu.Rows" localSheetId="33" hidden="1">'NEW FALCON'!#REF!</definedName>
    <definedName name="Z_160FD25C_1E8A_49AB_8AA3_887F1FFDB82C_.wvu.Rows" localSheetId="25" hidden="1">PETRA!#REF!</definedName>
    <definedName name="Z_160FD25C_1E8A_49AB_8AA3_887F1FFDB82C_.wvu.Rows" localSheetId="24" hidden="1">RSEAXL!#REF!</definedName>
    <definedName name="Z_160FD25C_1E8A_49AB_8AA3_887F1FFDB82C_.wvu.Rows" localSheetId="26" hidden="1">SANTANA!$84:$84</definedName>
    <definedName name="Z_160FD25C_1E8A_49AB_8AA3_887F1FFDB82C_.wvu.Rows" localSheetId="19" hidden="1">'SENTOSA USWC'!#REF!</definedName>
    <definedName name="Z_160FD25C_1E8A_49AB_8AA3_887F1FFDB82C_.wvu.Rows" localSheetId="58" hidden="1">SEQUOIA!$35:$35</definedName>
    <definedName name="Z_160FD25C_1E8A_49AB_8AA3_887F1FFDB82C_.wvu.Rows" localSheetId="41" hidden="1">SHIKRA!#REF!</definedName>
    <definedName name="Z_160FD25C_1E8A_49AB_8AA3_887F1FFDB82C_.wvu.Rows" localSheetId="4" hidden="1">SHOGUN!$375:$375</definedName>
    <definedName name="Z_160FD25C_1E8A_49AB_8AA3_887F1FFDB82C_.wvu.Rows" localSheetId="5" hidden="1">SILK!$323:$323</definedName>
    <definedName name="Z_160FD25C_1E8A_49AB_8AA3_887F1FFDB82C_.wvu.Rows" localSheetId="7" hidden="1">SWAN!$159:$159</definedName>
    <definedName name="Z_160FD25C_1E8A_49AB_8AA3_887F1FFDB82C_.wvu.Rows" localSheetId="46" hidden="1">TIGER!#REF!,TIGER!#REF!</definedName>
    <definedName name="Z_167ECE8B_9025_45A8_BD74_8AADC95E1D94_.wvu.FilterData" localSheetId="2" hidden="1">HOME!$A$17:$K$391</definedName>
    <definedName name="Z_167ECE8B_9025_45A8_BD74_8AADC95E1D94_.wvu.FilterData" localSheetId="15" hidden="1">JAGUAR!$B$13:$F$16</definedName>
    <definedName name="Z_169FE6FD_8481_45B2_BD50_0F98F5E71263_.wvu.FilterData" localSheetId="2" hidden="1">HOME!$A$17:$K$271</definedName>
    <definedName name="Z_16EA4947_C328_4911_A966_8572790A84A9_.wvu.Cols" localSheetId="36" hidden="1">'DAR FEEDER'!$F:$F</definedName>
    <definedName name="Z_16EA4947_C328_4911_A966_8572790A84A9_.wvu.Cols" localSheetId="25" hidden="1">PETRA!$E:$E</definedName>
    <definedName name="Z_16EA4947_C328_4911_A966_8572790A84A9_.wvu.Cols" localSheetId="24" hidden="1">RSEAXL!$E:$E</definedName>
    <definedName name="Z_16EA4947_C328_4911_A966_8572790A84A9_.wvu.FilterData" localSheetId="2" hidden="1">HOME!$A$17:$K$371</definedName>
    <definedName name="Z_16EA4947_C328_4911_A966_8572790A84A9_.wvu.FilterData" localSheetId="15" hidden="1">JAGUAR!$B$13:$F$16</definedName>
    <definedName name="Z_16EA4947_C328_4911_A966_8572790A84A9_.wvu.PrintArea" localSheetId="37" hidden="1">'AFRICA EXPRESS'!$A$1:$M$150</definedName>
    <definedName name="Z_16EA4947_C328_4911_A966_8572790A84A9_.wvu.PrintArea" localSheetId="28" hidden="1">AMERICA!$A$1:$M$213</definedName>
    <definedName name="Z_16EA4947_C328_4911_A966_8572790A84A9_.wvu.PrintArea" localSheetId="35" hidden="1">AUSTRALIA!$A$1:$H$152</definedName>
    <definedName name="Z_16EA4947_C328_4911_A966_8572790A84A9_.wvu.PrintArea" localSheetId="30" hidden="1">'EMERALD '!$B$1:$P$87</definedName>
    <definedName name="Z_16EA4947_C328_4911_A966_8572790A84A9_.wvu.PrintArea" localSheetId="29" hidden="1">EMPIRE!$B$1:$M$137</definedName>
    <definedName name="Z_16EA4947_C328_4911_A966_8572790A84A9_.wvu.PrintArea" localSheetId="2" hidden="1">HOME!$A$17:$K$371</definedName>
    <definedName name="Z_16EA4947_C328_4911_A966_8572790A84A9_.wvu.PrintArea" localSheetId="56" hidden="1">'PEARL RIVER'!$A$1:$M$42</definedName>
    <definedName name="Z_16EA4947_C328_4911_A966_8572790A84A9_.wvu.PrintArea" localSheetId="18" hidden="1">PHOENIX!$A$1:$M$266</definedName>
    <definedName name="Z_16EA4947_C328_4911_A966_8572790A84A9_.wvu.PrintArea" localSheetId="7" hidden="1">SWAN!$A$1:$M$138</definedName>
    <definedName name="Z_16EA4947_C328_4911_A966_8572790A84A9_.wvu.PrintArea" localSheetId="46" hidden="1">TIGER!$A$1:$M$50</definedName>
    <definedName name="Z_16EA4947_C328_4911_A966_8572790A84A9_.wvu.PrintTitles" localSheetId="2" hidden="1">HOME!$17:$17</definedName>
    <definedName name="Z_16EA4947_C328_4911_A966_8572790A84A9_.wvu.Rows" localSheetId="3" hidden="1">ALBATROSS!$218:$218</definedName>
    <definedName name="Z_16EA4947_C328_4911_A966_8572790A84A9_.wvu.Rows" localSheetId="28" hidden="1">AMERICA!#REF!,AMERICA!#REF!</definedName>
    <definedName name="Z_16EA4947_C328_4911_A966_8572790A84A9_.wvu.Rows" localSheetId="35" hidden="1">AUSTRALIA!$6:$16</definedName>
    <definedName name="Z_16EA4947_C328_4911_A966_8572790A84A9_.wvu.Rows" localSheetId="11" hidden="1">'BRITANNIA '!$91:$91</definedName>
    <definedName name="Z_16EA4947_C328_4911_A966_8572790A84A9_.wvu.Rows" localSheetId="40" hidden="1">CARIOCA!#REF!</definedName>
    <definedName name="Z_16EA4947_C328_4911_A966_8572790A84A9_.wvu.Rows" localSheetId="20" hidden="1">CHINOOK!#REF!,CHINOOK!#REF!</definedName>
    <definedName name="Z_16EA4947_C328_4911_A966_8572790A84A9_.wvu.Rows" localSheetId="34" hidden="1">CLANGA!#REF!,CLANGA!#REF!</definedName>
    <definedName name="Z_16EA4947_C328_4911_A966_8572790A84A9_.wvu.Rows" localSheetId="9" hidden="1">CONDOR!$214:$214</definedName>
    <definedName name="Z_16EA4947_C328_4911_A966_8572790A84A9_.wvu.Rows" localSheetId="52" hidden="1">DAHLIA!#REF!,DAHLIA!#REF!</definedName>
    <definedName name="Z_16EA4947_C328_4911_A966_8572790A84A9_.wvu.Rows" localSheetId="36" hidden="1">'DAR FEEDER'!$12:$18</definedName>
    <definedName name="Z_16EA4947_C328_4911_A966_8572790A84A9_.wvu.Rows" localSheetId="57" hidden="1">EAGLE!$53:$53</definedName>
    <definedName name="Z_16EA4947_C328_4911_A966_8572790A84A9_.wvu.Rows" localSheetId="30" hidden="1">'EMERALD '!#REF!,'EMERALD '!#REF!,'EMERALD '!$96:$96</definedName>
    <definedName name="Z_16EA4947_C328_4911_A966_8572790A84A9_.wvu.Rows" localSheetId="29" hidden="1">EMPIRE!#REF!,EMPIRE!#REF!</definedName>
    <definedName name="Z_16EA4947_C328_4911_A966_8572790A84A9_.wvu.Rows" localSheetId="38" hidden="1">INGWE!#REF!</definedName>
    <definedName name="Z_16EA4947_C328_4911_A966_8572790A84A9_.wvu.Rows" localSheetId="39" hidden="1">IPANEMA!$5:$16</definedName>
    <definedName name="Z_16EA4947_C328_4911_A966_8572790A84A9_.wvu.Rows" localSheetId="15" hidden="1">JAGUAR!$6:$11,JAGUAR!$159:$159</definedName>
    <definedName name="Z_16EA4947_C328_4911_A966_8572790A84A9_.wvu.Rows" localSheetId="6" hidden="1">LION!$223:$223</definedName>
    <definedName name="Z_16EA4947_C328_4911_A966_8572790A84A9_.wvu.Rows" localSheetId="21" hidden="1">MAPLE!#REF!,MAPLE!#REF!</definedName>
    <definedName name="Z_16EA4947_C328_4911_A966_8572790A84A9_.wvu.Rows" localSheetId="54" hidden="1">MUSTANG!#REF!,MUSTANG!#REF!</definedName>
    <definedName name="Z_16EA4947_C328_4911_A966_8572790A84A9_.wvu.Rows" localSheetId="33" hidden="1">'NEW FALCON'!#REF!,'NEW FALCON'!#REF!</definedName>
    <definedName name="Z_16EA4947_C328_4911_A966_8572790A84A9_.wvu.Rows" localSheetId="16" hidden="1">ORIENT!$6:$17</definedName>
    <definedName name="Z_16EA4947_C328_4911_A966_8572790A84A9_.wvu.Rows" localSheetId="25" hidden="1">PETRA!#REF!</definedName>
    <definedName name="Z_16EA4947_C328_4911_A966_8572790A84A9_.wvu.Rows" localSheetId="24" hidden="1">RSEAXL!$12:$18</definedName>
    <definedName name="Z_16EA4947_C328_4911_A966_8572790A84A9_.wvu.Rows" localSheetId="26" hidden="1">SANTANA!$84:$84</definedName>
    <definedName name="Z_16EA4947_C328_4911_A966_8572790A84A9_.wvu.Rows" localSheetId="19" hidden="1">'SENTOSA USWC'!#REF!</definedName>
    <definedName name="Z_16EA4947_C328_4911_A966_8572790A84A9_.wvu.Rows" localSheetId="58" hidden="1">SEQUOIA!$35:$35</definedName>
    <definedName name="Z_16EA4947_C328_4911_A966_8572790A84A9_.wvu.Rows" localSheetId="41" hidden="1">SHIKRA!#REF!,SHIKRA!#REF!</definedName>
    <definedName name="Z_16EA4947_C328_4911_A966_8572790A84A9_.wvu.Rows" localSheetId="4" hidden="1">SHOGUN!$375:$375</definedName>
    <definedName name="Z_16EA4947_C328_4911_A966_8572790A84A9_.wvu.Rows" localSheetId="5" hidden="1">SILK!$323:$323</definedName>
    <definedName name="Z_16EA4947_C328_4911_A966_8572790A84A9_.wvu.Rows" localSheetId="7" hidden="1">SWAN!$159:$159</definedName>
    <definedName name="Z_16EA4947_C328_4911_A966_8572790A84A9_.wvu.Rows" localSheetId="46" hidden="1">TIGER!#REF!,TIGER!#REF!</definedName>
    <definedName name="Z_17842096_8637_4720_8109_C22693C70E57_.wvu.FilterData" localSheetId="2" hidden="1">HOME!$A$17:$K$300</definedName>
    <definedName name="Z_184427BE_5410_47CD_BE9F_E64651D372B1_.wvu.FilterData" localSheetId="2" hidden="1">HOME!$A$17:$K$300</definedName>
    <definedName name="Z_18CB3114_D84D_45E1_ADC2_3DF101D96CB7_.wvu.FilterData" localSheetId="15" hidden="1">JAGUAR!$B$13:$F$16</definedName>
    <definedName name="Z_18EB81F8_A5EE_4972_ACA7_1186F620901A_.wvu.FilterData" localSheetId="2" hidden="1">HOME!$A$17:$K$270</definedName>
    <definedName name="Z_19100482_16F0_400D_81EA_246C273B1D5D_.wvu.FilterData" localSheetId="2" hidden="1">HOME!$A$17:$K$401</definedName>
    <definedName name="Z_191E7B0F_FBB6_4E72_923C_28E4AA187CB7_.wvu.FilterData" localSheetId="2" hidden="1">HOME!$A$17:$K$297</definedName>
    <definedName name="Z_192D55DF_B738_442A_814D_5881CC75DDE7_.wvu.FilterData" localSheetId="2" hidden="1">HOME!$A$17:$K$401</definedName>
    <definedName name="Z_1A143647_02D6_47C3_BFBC_DACB79CDE91F_.wvu.FilterData" localSheetId="2" hidden="1">HOME!$A$17:$K$401</definedName>
    <definedName name="Z_1A47073E_33AF_4FFD_B95F_ED07980D6BEA_.wvu.FilterData" localSheetId="2" hidden="1">HOME!$A$17:$K$183</definedName>
    <definedName name="Z_1A9C4D40_FD7F_415B_AEEF_6F3B6F11E2D9_.wvu.Cols" localSheetId="36" hidden="1">'DAR FEEDER'!$F:$F</definedName>
    <definedName name="Z_1A9C4D40_FD7F_415B_AEEF_6F3B6F11E2D9_.wvu.Cols" localSheetId="25" hidden="1">PETRA!$E:$E</definedName>
    <definedName name="Z_1A9C4D40_FD7F_415B_AEEF_6F3B6F11E2D9_.wvu.Cols" localSheetId="24" hidden="1">RSEAXL!$E:$E</definedName>
    <definedName name="Z_1A9C4D40_FD7F_415B_AEEF_6F3B6F11E2D9_.wvu.FilterData" localSheetId="2" hidden="1">HOME!$A$17:$K$300</definedName>
    <definedName name="Z_1A9C4D40_FD7F_415B_AEEF_6F3B6F11E2D9_.wvu.PrintArea" localSheetId="37" hidden="1">'AFRICA EXPRESS'!$A$1:$M$150</definedName>
    <definedName name="Z_1A9C4D40_FD7F_415B_AEEF_6F3B6F11E2D9_.wvu.PrintArea" localSheetId="28" hidden="1">AMERICA!$A$1:$M$213</definedName>
    <definedName name="Z_1A9C4D40_FD7F_415B_AEEF_6F3B6F11E2D9_.wvu.PrintArea" localSheetId="35" hidden="1">AUSTRALIA!$A$1:$H$152</definedName>
    <definedName name="Z_1A9C4D40_FD7F_415B_AEEF_6F3B6F11E2D9_.wvu.PrintArea" localSheetId="29" hidden="1">EMPIRE!$B$1:$M$137</definedName>
    <definedName name="Z_1A9C4D40_FD7F_415B_AEEF_6F3B6F11E2D9_.wvu.PrintArea" localSheetId="2" hidden="1">HOME!$A$17:$K$250</definedName>
    <definedName name="Z_1A9C4D40_FD7F_415B_AEEF_6F3B6F11E2D9_.wvu.PrintArea" localSheetId="56" hidden="1">'PEARL RIVER'!$A$1:$M$42</definedName>
    <definedName name="Z_1A9C4D40_FD7F_415B_AEEF_6F3B6F11E2D9_.wvu.PrintArea" localSheetId="18" hidden="1">PHOENIX!$A$1:$M$266</definedName>
    <definedName name="Z_1A9C4D40_FD7F_415B_AEEF_6F3B6F11E2D9_.wvu.PrintArea" localSheetId="7" hidden="1">SWAN!$A$1:$M$138</definedName>
    <definedName name="Z_1A9C4D40_FD7F_415B_AEEF_6F3B6F11E2D9_.wvu.Rows" localSheetId="37" hidden="1">'AFRICA EXPRESS'!#REF!</definedName>
    <definedName name="Z_1A9C4D40_FD7F_415B_AEEF_6F3B6F11E2D9_.wvu.Rows" localSheetId="3" hidden="1">ALBATROSS!$218:$218</definedName>
    <definedName name="Z_1A9C4D40_FD7F_415B_AEEF_6F3B6F11E2D9_.wvu.Rows" localSheetId="28" hidden="1">AMERICA!#REF!</definedName>
    <definedName name="Z_1A9C4D40_FD7F_415B_AEEF_6F3B6F11E2D9_.wvu.Rows" localSheetId="35" hidden="1">AUSTRALIA!$6:$16</definedName>
    <definedName name="Z_1A9C4D40_FD7F_415B_AEEF_6F3B6F11E2D9_.wvu.Rows" localSheetId="11" hidden="1">'BRITANNIA '!$91:$91</definedName>
    <definedName name="Z_1A9C4D40_FD7F_415B_AEEF_6F3B6F11E2D9_.wvu.Rows" localSheetId="40" hidden="1">CARIOCA!#REF!</definedName>
    <definedName name="Z_1A9C4D40_FD7F_415B_AEEF_6F3B6F11E2D9_.wvu.Rows" localSheetId="20" hidden="1">CHINOOK!#REF!</definedName>
    <definedName name="Z_1A9C4D40_FD7F_415B_AEEF_6F3B6F11E2D9_.wvu.Rows" localSheetId="34" hidden="1">CLANGA!#REF!</definedName>
    <definedName name="Z_1A9C4D40_FD7F_415B_AEEF_6F3B6F11E2D9_.wvu.Rows" localSheetId="9" hidden="1">CONDOR!$214:$214</definedName>
    <definedName name="Z_1A9C4D40_FD7F_415B_AEEF_6F3B6F11E2D9_.wvu.Rows" localSheetId="52" hidden="1">DAHLIA!#REF!</definedName>
    <definedName name="Z_1A9C4D40_FD7F_415B_AEEF_6F3B6F11E2D9_.wvu.Rows" localSheetId="57" hidden="1">EAGLE!$53:$53</definedName>
    <definedName name="Z_1A9C4D40_FD7F_415B_AEEF_6F3B6F11E2D9_.wvu.Rows" localSheetId="30" hidden="1">'EMERALD '!#REF!,'EMERALD '!$96:$96</definedName>
    <definedName name="Z_1A9C4D40_FD7F_415B_AEEF_6F3B6F11E2D9_.wvu.Rows" localSheetId="39" hidden="1">IPANEMA!$5:$16</definedName>
    <definedName name="Z_1A9C4D40_FD7F_415B_AEEF_6F3B6F11E2D9_.wvu.Rows" localSheetId="15" hidden="1">JAGUAR!$159:$159</definedName>
    <definedName name="Z_1A9C4D40_FD7F_415B_AEEF_6F3B6F11E2D9_.wvu.Rows" localSheetId="6" hidden="1">LION!$223:$223</definedName>
    <definedName name="Z_1A9C4D40_FD7F_415B_AEEF_6F3B6F11E2D9_.wvu.Rows" localSheetId="21" hidden="1">MAPLE!#REF!</definedName>
    <definedName name="Z_1A9C4D40_FD7F_415B_AEEF_6F3B6F11E2D9_.wvu.Rows" localSheetId="54" hidden="1">MUSTANG!#REF!</definedName>
    <definedName name="Z_1A9C4D40_FD7F_415B_AEEF_6F3B6F11E2D9_.wvu.Rows" localSheetId="33" hidden="1">'NEW FALCON'!#REF!</definedName>
    <definedName name="Z_1A9C4D40_FD7F_415B_AEEF_6F3B6F11E2D9_.wvu.Rows" localSheetId="26" hidden="1">SANTANA!$84:$84</definedName>
    <definedName name="Z_1A9C4D40_FD7F_415B_AEEF_6F3B6F11E2D9_.wvu.Rows" localSheetId="19" hidden="1">'SENTOSA USWC'!#REF!</definedName>
    <definedName name="Z_1A9C4D40_FD7F_415B_AEEF_6F3B6F11E2D9_.wvu.Rows" localSheetId="58" hidden="1">SEQUOIA!$35:$35</definedName>
    <definedName name="Z_1A9C4D40_FD7F_415B_AEEF_6F3B6F11E2D9_.wvu.Rows" localSheetId="41" hidden="1">SHIKRA!#REF!</definedName>
    <definedName name="Z_1A9C4D40_FD7F_415B_AEEF_6F3B6F11E2D9_.wvu.Rows" localSheetId="4" hidden="1">SHOGUN!$375:$375</definedName>
    <definedName name="Z_1A9C4D40_FD7F_415B_AEEF_6F3B6F11E2D9_.wvu.Rows" localSheetId="5" hidden="1">SILK!$323:$323</definedName>
    <definedName name="Z_1A9C4D40_FD7F_415B_AEEF_6F3B6F11E2D9_.wvu.Rows" localSheetId="7" hidden="1">SWAN!$159:$159</definedName>
    <definedName name="Z_1A9C4D40_FD7F_415B_AEEF_6F3B6F11E2D9_.wvu.Rows" localSheetId="46" hidden="1">TIGER!#REF!,TIGER!#REF!</definedName>
    <definedName name="Z_1ABFC6A0_9B05_46C9_B03C_1A789EEEA801_.wvu.FilterData" localSheetId="2" hidden="1">HOME!$A$17:$K$271</definedName>
    <definedName name="Z_1AE06F03_EAB6_4A8C_BFA4_389D5C5F8CFF_.wvu.FilterData" localSheetId="2" hidden="1">HOME!$A$17:$K$300</definedName>
    <definedName name="Z_1B83227B_1556_48F4_BB97_89B1204DF009_.wvu.FilterData" localSheetId="2" hidden="1">HOME!$A$17:$K$388</definedName>
    <definedName name="Z_1BB35E2E_67E5_4F18_8019_F4A885B3D3F2_.wvu.FilterData" localSheetId="2" hidden="1">HOME!$A$17:$K$299</definedName>
    <definedName name="Z_1BF77B5E_3A13_4B5C_AFAD_AEAFFECB1D8F_.wvu.FilterData" localSheetId="2" hidden="1">HOME!$A$17:$K$299</definedName>
    <definedName name="Z_1D5F46B7_1CDF_4975_ADAA_022DB890F650_.wvu.FilterData" localSheetId="15" hidden="1">JAGUAR!$B$13:$F$16</definedName>
    <definedName name="Z_1D7B3644_2D03_4FB2_94EC_6A132C25425B_.wvu.FilterData" localSheetId="2" hidden="1">HOME!$A$17:$K$388</definedName>
    <definedName name="Z_1E34E362_D0C7_4D0E_B907_2C5443D28BA1_.wvu.FilterData" localSheetId="15" hidden="1">JAGUAR!$B$13:$F$16</definedName>
    <definedName name="Z_1E6DD8F8_8B08_477E_99AA_9EFC32D56426_.wvu.FilterData" localSheetId="15" hidden="1">JAGUAR!$B$13:$F$16</definedName>
    <definedName name="Z_1EC41802_C555_45B6_A741_D2DCDC587D47_.wvu.FilterData" localSheetId="2" hidden="1">HOME!$A$17:$K$297</definedName>
    <definedName name="Z_1F0D30D4_9184_4A5E_8E40_D929D5592DC1_.wvu.FilterData" localSheetId="2" hidden="1">HOME!$A$17:$K$371</definedName>
    <definedName name="Z_1F456367_E979_44DB_8CFB_A57A3C8D0FA9_.wvu.FilterData" localSheetId="2" hidden="1">HOME!$A$17:$K$388</definedName>
    <definedName name="Z_1F660365_69AB_4A7B_97D0_C3997AE5D2A8_.wvu.FilterData" localSheetId="15" hidden="1">JAGUAR!$B$13:$F$16</definedName>
    <definedName name="Z_200B3FB9_1F4D_4EFA_A7D6_605B61B1591D_.wvu.FilterData" localSheetId="2" hidden="1">HOME!$A$17:$K$460</definedName>
    <definedName name="Z_200B3FB9_1F4D_4EFA_A7D6_605B61B1591D_.wvu.FilterData" localSheetId="15" hidden="1">JAGUAR!$B$13:$F$16</definedName>
    <definedName name="Z_20EB2738_A440_4E2D_8867_DF444380D1C6_.wvu.FilterData" localSheetId="2" hidden="1">HOME!$A$17:$K$371</definedName>
    <definedName name="Z_20EB2738_A440_4E2D_8867_DF444380D1C6_.wvu.FilterData" localSheetId="15" hidden="1">JAGUAR!$B$13:$F$16</definedName>
    <definedName name="Z_2184D499_3210_4F3E_95B4_E787E5508612_.wvu.FilterData" localSheetId="2" hidden="1">HOME!$A$17:$K$271</definedName>
    <definedName name="Z_21F918D8_2F36_4092_911F_3D39D2C92538_.wvu.FilterData" localSheetId="15" hidden="1">JAGUAR!$B$13:$F$16</definedName>
    <definedName name="Z_22E64362_93F5_4F5C_8F55_61D0A4C4A789_.wvu.FilterData" localSheetId="2" hidden="1">HOME!$A$17:$K$271</definedName>
    <definedName name="Z_233BBA89_1C1C_4F71_A85E_840D0CA52A5E_.wvu.FilterData" localSheetId="15" hidden="1">JAGUAR!$B$13:$F$16</definedName>
    <definedName name="Z_2473740A_DF20_4CEF_AA4D_5D2BE6103135_.wvu.FilterData" localSheetId="2" hidden="1">HOME!$A$17:$K$299</definedName>
    <definedName name="Z_2499F1CB_23F6_4C1C_9837_DA230DF64026_.wvu.FilterData" localSheetId="2" hidden="1">HOME!$A$17:$K$401</definedName>
    <definedName name="Z_24AE8586_3880_4174_8CCA_0E6103F2C7D3_.wvu.FilterData" localSheetId="2" hidden="1">HOME!$A$17:$K$300</definedName>
    <definedName name="Z_24DD248F_724A_47AE_87A3_D539A2C8B65D_.wvu.FilterData" localSheetId="2" hidden="1">HOME!$A$17:$K$300</definedName>
    <definedName name="Z_25211047_2AA7_431D_8637_AA6183637E8E_.wvu.Cols" localSheetId="36" hidden="1">'DAR FEEDER'!$F:$F</definedName>
    <definedName name="Z_25211047_2AA7_431D_8637_AA6183637E8E_.wvu.Cols" localSheetId="25" hidden="1">PETRA!$E:$E</definedName>
    <definedName name="Z_25211047_2AA7_431D_8637_AA6183637E8E_.wvu.Cols" localSheetId="24" hidden="1">RSEAXL!$E:$E</definedName>
    <definedName name="Z_25211047_2AA7_431D_8637_AA6183637E8E_.wvu.FilterData" localSheetId="35" hidden="1">AUSTRALIA!$A$18:$J$19</definedName>
    <definedName name="Z_25211047_2AA7_431D_8637_AA6183637E8E_.wvu.FilterData" localSheetId="2" hidden="1">HOME!$A$17:$K$460</definedName>
    <definedName name="Z_25211047_2AA7_431D_8637_AA6183637E8E_.wvu.FilterData" localSheetId="15" hidden="1">JAGUAR!$B$13:$F$16</definedName>
    <definedName name="Z_25211047_2AA7_431D_8637_AA6183637E8E_.wvu.PrintArea" localSheetId="37" hidden="1">'AFRICA EXPRESS'!$A$1:$M$150</definedName>
    <definedName name="Z_25211047_2AA7_431D_8637_AA6183637E8E_.wvu.PrintArea" localSheetId="28" hidden="1">AMERICA!$A$1:$M$213</definedName>
    <definedName name="Z_25211047_2AA7_431D_8637_AA6183637E8E_.wvu.PrintArea" localSheetId="35" hidden="1">AUSTRALIA!$A$1:$H$152</definedName>
    <definedName name="Z_25211047_2AA7_431D_8637_AA6183637E8E_.wvu.PrintArea" localSheetId="30" hidden="1">'EMERALD '!$B$1:$P$87</definedName>
    <definedName name="Z_25211047_2AA7_431D_8637_AA6183637E8E_.wvu.PrintArea" localSheetId="29" hidden="1">EMPIRE!$B$1:$M$137</definedName>
    <definedName name="Z_25211047_2AA7_431D_8637_AA6183637E8E_.wvu.PrintArea" localSheetId="2" hidden="1">HOME!$A$17:$K$371</definedName>
    <definedName name="Z_25211047_2AA7_431D_8637_AA6183637E8E_.wvu.PrintArea" localSheetId="56" hidden="1">'PEARL RIVER'!$A$1:$M$42</definedName>
    <definedName name="Z_25211047_2AA7_431D_8637_AA6183637E8E_.wvu.PrintArea" localSheetId="18" hidden="1">PHOENIX!$A$1:$M$266</definedName>
    <definedName name="Z_25211047_2AA7_431D_8637_AA6183637E8E_.wvu.PrintArea" localSheetId="7" hidden="1">SWAN!$A$1:$M$138</definedName>
    <definedName name="Z_25211047_2AA7_431D_8637_AA6183637E8E_.wvu.PrintArea" localSheetId="46" hidden="1">TIGER!$A$1:$M$50</definedName>
    <definedName name="Z_25211047_2AA7_431D_8637_AA6183637E8E_.wvu.PrintTitles" localSheetId="2" hidden="1">HOME!$17:$17</definedName>
    <definedName name="Z_25211047_2AA7_431D_8637_AA6183637E8E_.wvu.Rows" localSheetId="37" hidden="1">'AFRICA EXPRESS'!#REF!</definedName>
    <definedName name="Z_25211047_2AA7_431D_8637_AA6183637E8E_.wvu.Rows" localSheetId="3" hidden="1">ALBATROSS!#REF!,ALBATROSS!$218:$218</definedName>
    <definedName name="Z_25211047_2AA7_431D_8637_AA6183637E8E_.wvu.Rows" localSheetId="27" hidden="1">AMBERJACK!#REF!</definedName>
    <definedName name="Z_25211047_2AA7_431D_8637_AA6183637E8E_.wvu.Rows" localSheetId="28" hidden="1">AMERICA!#REF!</definedName>
    <definedName name="Z_25211047_2AA7_431D_8637_AA6183637E8E_.wvu.Rows" localSheetId="48" hidden="1">ANDES!#REF!</definedName>
    <definedName name="Z_25211047_2AA7_431D_8637_AA6183637E8E_.wvu.Rows" localSheetId="35" hidden="1">AUSTRALIA!$6:$16</definedName>
    <definedName name="Z_25211047_2AA7_431D_8637_AA6183637E8E_.wvu.Rows" localSheetId="49" hidden="1">AZTEC!#REF!</definedName>
    <definedName name="Z_25211047_2AA7_431D_8637_AA6183637E8E_.wvu.Rows" localSheetId="11" hidden="1">'BRITANNIA '!#REF!,'BRITANNIA '!$91:$91</definedName>
    <definedName name="Z_25211047_2AA7_431D_8637_AA6183637E8E_.wvu.Rows" localSheetId="44" hidden="1">CAPRICORN!#REF!</definedName>
    <definedName name="Z_25211047_2AA7_431D_8637_AA6183637E8E_.wvu.Rows" localSheetId="40" hidden="1">CARIOCA!#REF!,CARIOCA!#REF!</definedName>
    <definedName name="Z_25211047_2AA7_431D_8637_AA6183637E8E_.wvu.Rows" localSheetId="20" hidden="1">CHINOOK!#REF!,CHINOOK!#REF!</definedName>
    <definedName name="Z_25211047_2AA7_431D_8637_AA6183637E8E_.wvu.Rows" localSheetId="34" hidden="1">CLANGA!#REF!,CLANGA!#REF!</definedName>
    <definedName name="Z_25211047_2AA7_431D_8637_AA6183637E8E_.wvu.Rows" localSheetId="9" hidden="1">CONDOR!#REF!,CONDOR!$214:$214</definedName>
    <definedName name="Z_25211047_2AA7_431D_8637_AA6183637E8E_.wvu.Rows" localSheetId="52" hidden="1">DAHLIA!#REF!,DAHLIA!#REF!</definedName>
    <definedName name="Z_25211047_2AA7_431D_8637_AA6183637E8E_.wvu.Rows" localSheetId="36" hidden="1">'DAR FEEDER'!$6:$42</definedName>
    <definedName name="Z_25211047_2AA7_431D_8637_AA6183637E8E_.wvu.Rows" localSheetId="17" hidden="1">DRAGON!$6:$11,DRAGON!$14:$39</definedName>
    <definedName name="Z_25211047_2AA7_431D_8637_AA6183637E8E_.wvu.Rows" localSheetId="57" hidden="1">EAGLE!$53:$53</definedName>
    <definedName name="Z_25211047_2AA7_431D_8637_AA6183637E8E_.wvu.Rows" localSheetId="31" hidden="1">ELEPHANT!#REF!</definedName>
    <definedName name="Z_25211047_2AA7_431D_8637_AA6183637E8E_.wvu.Rows" localSheetId="30" hidden="1">'EMERALD '!#REF!,'EMERALD '!$99:$99</definedName>
    <definedName name="Z_25211047_2AA7_431D_8637_AA6183637E8E_.wvu.Rows" localSheetId="29" hidden="1">EMPIRE!#REF!,EMPIRE!#REF!</definedName>
    <definedName name="Z_25211047_2AA7_431D_8637_AA6183637E8E_.wvu.Rows" localSheetId="50" hidden="1">INCA!#REF!</definedName>
    <definedName name="Z_25211047_2AA7_431D_8637_AA6183637E8E_.wvu.Rows" localSheetId="38" hidden="1">INGWE!#REF!</definedName>
    <definedName name="Z_25211047_2AA7_431D_8637_AA6183637E8E_.wvu.Rows" localSheetId="39" hidden="1">IPANEMA!$5:$16,IPANEMA!#REF!</definedName>
    <definedName name="Z_25211047_2AA7_431D_8637_AA6183637E8E_.wvu.Rows" localSheetId="12" hidden="1">JADE!$7:$9</definedName>
    <definedName name="Z_25211047_2AA7_431D_8637_AA6183637E8E_.wvu.Rows" localSheetId="15" hidden="1">JAGUAR!$6:$43,JAGUAR!$46:$61,JAGUAR!$159:$159</definedName>
    <definedName name="Z_25211047_2AA7_431D_8637_AA6183637E8E_.wvu.Rows" localSheetId="45" hidden="1">KIWI!#REF!</definedName>
    <definedName name="Z_25211047_2AA7_431D_8637_AA6183637E8E_.wvu.Rows" localSheetId="32" hidden="1">LIBERTY!#REF!</definedName>
    <definedName name="Z_25211047_2AA7_431D_8637_AA6183637E8E_.wvu.Rows" localSheetId="6" hidden="1">LION!#REF!,LION!$223:$223</definedName>
    <definedName name="Z_25211047_2AA7_431D_8637_AA6183637E8E_.wvu.Rows" localSheetId="22" hidden="1">'LONE STAR'!#REF!</definedName>
    <definedName name="Z_25211047_2AA7_431D_8637_AA6183637E8E_.wvu.Rows" localSheetId="21" hidden="1">MAPLE!#REF!,MAPLE!#REF!</definedName>
    <definedName name="Z_25211047_2AA7_431D_8637_AA6183637E8E_.wvu.Rows" localSheetId="54" hidden="1">MUSTANG!#REF!,MUSTANG!#REF!</definedName>
    <definedName name="Z_25211047_2AA7_431D_8637_AA6183637E8E_.wvu.Rows" localSheetId="33" hidden="1">'NEW FALCON'!#REF!,'NEW FALCON'!#REF!</definedName>
    <definedName name="Z_25211047_2AA7_431D_8637_AA6183637E8E_.wvu.Rows" localSheetId="16" hidden="1">ORIENT!$6:$51,ORIENT!$54:$69</definedName>
    <definedName name="Z_25211047_2AA7_431D_8637_AA6183637E8E_.wvu.Rows" localSheetId="43" hidden="1">PANDA!#REF!</definedName>
    <definedName name="Z_25211047_2AA7_431D_8637_AA6183637E8E_.wvu.Rows" localSheetId="23" hidden="1">PELICAN!#REF!</definedName>
    <definedName name="Z_25211047_2AA7_431D_8637_AA6183637E8E_.wvu.Rows" localSheetId="25" hidden="1">PETRA!#REF!</definedName>
    <definedName name="Z_25211047_2AA7_431D_8637_AA6183637E8E_.wvu.Rows" localSheetId="18" hidden="1">PHOENIX!$8:$11</definedName>
    <definedName name="Z_25211047_2AA7_431D_8637_AA6183637E8E_.wvu.Rows" localSheetId="55" hidden="1">ROSE!$6:$9</definedName>
    <definedName name="Z_25211047_2AA7_431D_8637_AA6183637E8E_.wvu.Rows" localSheetId="24" hidden="1">RSEAXL!$6:$42</definedName>
    <definedName name="Z_25211047_2AA7_431D_8637_AA6183637E8E_.wvu.Rows" localSheetId="26" hidden="1">SANTANA!$84:$84</definedName>
    <definedName name="Z_25211047_2AA7_431D_8637_AA6183637E8E_.wvu.Rows" localSheetId="19" hidden="1">'SENTOSA USWC'!#REF!</definedName>
    <definedName name="Z_25211047_2AA7_431D_8637_AA6183637E8E_.wvu.Rows" localSheetId="58" hidden="1">SEQUOIA!$35:$35</definedName>
    <definedName name="Z_25211047_2AA7_431D_8637_AA6183637E8E_.wvu.Rows" localSheetId="41" hidden="1">SHIKRA!#REF!,SHIKRA!#REF!</definedName>
    <definedName name="Z_25211047_2AA7_431D_8637_AA6183637E8E_.wvu.Rows" localSheetId="4" hidden="1">SHOGUN!$7:$28,SHOGUN!$375:$375</definedName>
    <definedName name="Z_25211047_2AA7_431D_8637_AA6183637E8E_.wvu.Rows" localSheetId="5" hidden="1">SILK!#REF!,SILK!$323:$323</definedName>
    <definedName name="Z_25211047_2AA7_431D_8637_AA6183637E8E_.wvu.Rows" localSheetId="7" hidden="1">SWAN!#REF!,SWAN!$159:$159</definedName>
    <definedName name="Z_25211047_2AA7_431D_8637_AA6183637E8E_.wvu.Rows" localSheetId="42" hidden="1">WALLABY!#REF!</definedName>
    <definedName name="Z_2531C66C_4FC3_4A6C_A98E_031572D0DE94_.wvu.FilterData" localSheetId="2" hidden="1">HOME!$A$17:$K$401</definedName>
    <definedName name="Z_25722643_F22C_43F1_9C46_82CB6B7D94A4_.wvu.FilterData" localSheetId="2" hidden="1">HOME!$A$17:$K$302</definedName>
    <definedName name="Z_25CD08F6_CBDA_401F_AD1D_2C026399E8E0_.wvu.FilterData" localSheetId="2" hidden="1">HOME!$A$17:$K$270</definedName>
    <definedName name="Z_2677DC38_4A59_419B_8A07_B1D638353814_.wvu.FilterData" localSheetId="2" hidden="1">HOME!$A$17:$K$300</definedName>
    <definedName name="Z_26F9F34B_C51A_4E6F_BA1D_C6CD9EC0AE09_.wvu.FilterData" localSheetId="2" hidden="1">HOME!$A$17:$K$426</definedName>
    <definedName name="Z_2723CC58_1F6A_4F28_ACA9_6AEC1084C8A6_.wvu.FilterData" localSheetId="2" hidden="1">HOME!$A$17:$K$300</definedName>
    <definedName name="Z_27FB384B_6220_444B_8EF8_D2158ACF5D8B_.wvu.FilterData" localSheetId="2" hidden="1">HOME!$A$17:$K$302</definedName>
    <definedName name="Z_286AB24E_6DD8_4A1A_B427_7607C4C76646_.wvu.FilterData" localSheetId="2" hidden="1">HOME!$A$17:$K$191</definedName>
    <definedName name="Z_286AB24E_6DD8_4A1A_B427_7607C4C76646_.wvu.PrintArea" localSheetId="37" hidden="1">'AFRICA EXPRESS'!$A$1:$M$150</definedName>
    <definedName name="Z_286AB24E_6DD8_4A1A_B427_7607C4C76646_.wvu.PrintArea" localSheetId="28" hidden="1">AMERICA!$A$1:$M$213</definedName>
    <definedName name="Z_286AB24E_6DD8_4A1A_B427_7607C4C76646_.wvu.PrintArea" localSheetId="35" hidden="1">AUSTRALIA!$A$1:$H$152</definedName>
    <definedName name="Z_286AB24E_6DD8_4A1A_B427_7607C4C76646_.wvu.PrintArea" localSheetId="29" hidden="1">EMPIRE!$B$1:$M$137</definedName>
    <definedName name="Z_286AB24E_6DD8_4A1A_B427_7607C4C76646_.wvu.PrintArea" localSheetId="2" hidden="1">HOME!$A$1:$K$594</definedName>
    <definedName name="Z_286AB24E_6DD8_4A1A_B427_7607C4C76646_.wvu.PrintArea" localSheetId="56" hidden="1">'PEARL RIVER'!$A$1:$M$42</definedName>
    <definedName name="Z_286AB24E_6DD8_4A1A_B427_7607C4C76646_.wvu.PrintArea" localSheetId="18" hidden="1">PHOENIX!$A$1:$M$266</definedName>
    <definedName name="Z_286AB24E_6DD8_4A1A_B427_7607C4C76646_.wvu.PrintArea" localSheetId="7" hidden="1">SWAN!$A$1:$M$138</definedName>
    <definedName name="Z_286AB24E_6DD8_4A1A_B427_7607C4C76646_.wvu.Rows" localSheetId="3" hidden="1">ALBATROSS!$218:$218</definedName>
    <definedName name="Z_286AB24E_6DD8_4A1A_B427_7607C4C76646_.wvu.Rows" localSheetId="20" hidden="1">CHINOOK!#REF!</definedName>
    <definedName name="Z_286AB24E_6DD8_4A1A_B427_7607C4C76646_.wvu.Rows" localSheetId="34" hidden="1">CLANGA!#REF!</definedName>
    <definedName name="Z_286AB24E_6DD8_4A1A_B427_7607C4C76646_.wvu.Rows" localSheetId="52" hidden="1">DAHLIA!#REF!</definedName>
    <definedName name="Z_286AB24E_6DD8_4A1A_B427_7607C4C76646_.wvu.Rows" localSheetId="57" hidden="1">EAGLE!$53:$53</definedName>
    <definedName name="Z_286AB24E_6DD8_4A1A_B427_7607C4C76646_.wvu.Rows" localSheetId="30" hidden="1">'EMERALD '!$96:$96</definedName>
    <definedName name="Z_286AB24E_6DD8_4A1A_B427_7607C4C76646_.wvu.Rows" localSheetId="15" hidden="1">JAGUAR!$159:$159</definedName>
    <definedName name="Z_286AB24E_6DD8_4A1A_B427_7607C4C76646_.wvu.Rows" localSheetId="6" hidden="1">LION!$223:$223</definedName>
    <definedName name="Z_286AB24E_6DD8_4A1A_B427_7607C4C76646_.wvu.Rows" localSheetId="21" hidden="1">MAPLE!#REF!</definedName>
    <definedName name="Z_286AB24E_6DD8_4A1A_B427_7607C4C76646_.wvu.Rows" localSheetId="54" hidden="1">MUSTANG!#REF!</definedName>
    <definedName name="Z_286AB24E_6DD8_4A1A_B427_7607C4C76646_.wvu.Rows" localSheetId="33" hidden="1">'NEW FALCON'!#REF!</definedName>
    <definedName name="Z_286AB24E_6DD8_4A1A_B427_7607C4C76646_.wvu.Rows" localSheetId="16" hidden="1">ORIENT!$134:$134</definedName>
    <definedName name="Z_286AB24E_6DD8_4A1A_B427_7607C4C76646_.wvu.Rows" localSheetId="26" hidden="1">SANTANA!$84:$84</definedName>
    <definedName name="Z_286AB24E_6DD8_4A1A_B427_7607C4C76646_.wvu.Rows" localSheetId="19" hidden="1">'SENTOSA USWC'!#REF!</definedName>
    <definedName name="Z_286AB24E_6DD8_4A1A_B427_7607C4C76646_.wvu.Rows" localSheetId="58" hidden="1">SEQUOIA!$35:$35</definedName>
    <definedName name="Z_286AB24E_6DD8_4A1A_B427_7607C4C76646_.wvu.Rows" localSheetId="41" hidden="1">SHIKRA!#REF!</definedName>
    <definedName name="Z_286AB24E_6DD8_4A1A_B427_7607C4C76646_.wvu.Rows" localSheetId="4" hidden="1">SHOGUN!$375:$375</definedName>
    <definedName name="Z_286AB24E_6DD8_4A1A_B427_7607C4C76646_.wvu.Rows" localSheetId="5" hidden="1">SILK!$323:$323</definedName>
    <definedName name="Z_286AB24E_6DD8_4A1A_B427_7607C4C76646_.wvu.Rows" localSheetId="7" hidden="1">SWAN!$159:$159</definedName>
    <definedName name="Z_2880886F_5B0B_4E18_B620_28A401552C4C_.wvu.FilterData" localSheetId="2" hidden="1">HOME!$A$17:$K$391</definedName>
    <definedName name="Z_29F62DA4_E7F9_45D2_B5D5_7F6A65BDFB1E_.wvu.FilterData" localSheetId="2" hidden="1">HOME!$A$17:$K$401</definedName>
    <definedName name="Z_2AFECA38_039A_416D_A3A6_952C7D02D6F5_.wvu.FilterData" localSheetId="2" hidden="1">HOME!$A$17:$K$191</definedName>
    <definedName name="Z_2B2FEF58_8F99_4448_AF64_85C8FA5880E8_.wvu.FilterData" localSheetId="2" hidden="1">HOME!$A$17:$K$300</definedName>
    <definedName name="Z_2B31349E_283A_44BC_82B1_BB1100C974E7_.wvu.FilterData" localSheetId="2" hidden="1">HOME!$A$17:$K$426</definedName>
    <definedName name="Z_2B3E1980_DB13_447B_B392_DFC8229C33B8_.wvu.FilterData" localSheetId="2" hidden="1">HOME!$A$17:$K$371</definedName>
    <definedName name="Z_2B3E1980_DB13_447B_B392_DFC8229C33B8_.wvu.FilterData" localSheetId="15" hidden="1">JAGUAR!$B$13:$F$16</definedName>
    <definedName name="Z_2C6A3322_A0AA_4410_B8AD_68D8053CDFF3_.wvu.FilterData" localSheetId="2" hidden="1">HOME!$A$17:$K$391</definedName>
    <definedName name="Z_2CBEF159_280D_46C4_8DA0_C0962A2EE4B3_.wvu.FilterData" localSheetId="2" hidden="1">HOME!$A$17:$K$271</definedName>
    <definedName name="Z_2DAB395C_F016_424C_B2A6_0F5CBC285A10_.wvu.FilterData" localSheetId="2" hidden="1">HOME!$A$17:$K$300</definedName>
    <definedName name="Z_2E3374ED_2310_43D4_AA78_1AEC2431C248_.wvu.FilterData" localSheetId="2" hidden="1">HOME!$A$17:$K$391</definedName>
    <definedName name="Z_2EF8E88E_F3AB_4A2C_B6B8_16996C029DDF_.wvu.FilterData" localSheetId="2" hidden="1">HOME!$A$17:$K$401</definedName>
    <definedName name="Z_2F69FEA3_A978_4E37_A998_63ABAB656AAC_.wvu.FilterData" localSheetId="2" hidden="1">HOME!$A$17:$K$371</definedName>
    <definedName name="Z_2F8BCC69_4615_4C6A_A7C4_D12BC1B2A508_.wvu.FilterData" localSheetId="2" hidden="1">HOME!$A$17:$K$184</definedName>
    <definedName name="Z_30744DB3_96E1_4E1A_9146_773ED69CE0DC_.wvu.FilterData" localSheetId="2" hidden="1">HOME!$A$17:$K$401</definedName>
    <definedName name="Z_308E5B78_E6F0_49C6_9594_6728E95657CC_.wvu.FilterData" localSheetId="2" hidden="1">HOME!$A$17:$K$401</definedName>
    <definedName name="Z_308E822D_89E1_45E1_B53B_93E4EFF36E9E_.wvu.FilterData" localSheetId="2" hidden="1">HOME!$A$17:$K$300</definedName>
    <definedName name="Z_3092D467_7AEE_4727_891B_F79204F667FC_.wvu.FilterData" localSheetId="2" hidden="1">HOME!$A$17:$K$401</definedName>
    <definedName name="Z_30E2F1FC_2DBB_4F7E_A812_10FB4E803E99_.wvu.FilterData" localSheetId="2" hidden="1">HOME!$A$17:$K$191</definedName>
    <definedName name="Z_315B291F_78D9_48D9_BDD1_D48FAAC04C85_.wvu.FilterData" localSheetId="2" hidden="1">HOME!$A$17:$K$299</definedName>
    <definedName name="Z_319C807A_2B34_4E4C_8AAD_0EE9E787385F_.wvu.FilterData" localSheetId="2" hidden="1">HOME!$A$17:$K$371</definedName>
    <definedName name="Z_321C1806_8181_4242_8AF3_88C833652A5B_.wvu.FilterData" localSheetId="2" hidden="1">HOME!$A$17:$K$191</definedName>
    <definedName name="Z_3220C80E_E7C3_4CEC_BA64_BFAA8AE41CA8_.wvu.FilterData" localSheetId="2" hidden="1">HOME!$A$17:$K$401</definedName>
    <definedName name="Z_329DFB5B_28AC_4BA9_A1C8_1707893E2B8F_.wvu.FilterData" localSheetId="2" hidden="1">HOME!$A$17:$K$371</definedName>
    <definedName name="Z_329DFB5B_28AC_4BA9_A1C8_1707893E2B8F_.wvu.FilterData" localSheetId="15" hidden="1">JAGUAR!$B$13:$F$16</definedName>
    <definedName name="Z_330CBA0D_D219_4CC3_98F6_99633A216C7C_.wvu.FilterData" localSheetId="15" hidden="1">JAGUAR!$B$13:$F$16</definedName>
    <definedName name="Z_337D7F4A_937E_42A0_A941_5FCC07653309_.wvu.FilterData" localSheetId="2" hidden="1">HOME!$A$17:$K$300</definedName>
    <definedName name="Z_33DD33D8_6FE9_4EE7_9C05_4AC6CDAFCD92_.wvu.FilterData" localSheetId="2" hidden="1">HOME!$A$17:$K$371</definedName>
    <definedName name="Z_346807D4_AA51_4328_A9EE_AF5E0D915CD9_.wvu.FilterData" localSheetId="2" hidden="1">HOME!$A$17:$K$300</definedName>
    <definedName name="Z_3486A54D_A264_4DD3_8D1F_7D94A0665579_.wvu.FilterData" localSheetId="2" hidden="1">HOME!$A$17:$K$300</definedName>
    <definedName name="Z_34DDDCD1_59CB_4042_A100_F4E53496BE00_.wvu.PrintArea" localSheetId="37" hidden="1">'AFRICA EXPRESS'!$A$1:$M$150</definedName>
    <definedName name="Z_34DDDCD1_59CB_4042_A100_F4E53496BE00_.wvu.PrintArea" localSheetId="28" hidden="1">AMERICA!$A$1:$M$213</definedName>
    <definedName name="Z_34DDDCD1_59CB_4042_A100_F4E53496BE00_.wvu.PrintArea" localSheetId="35" hidden="1">AUSTRALIA!$A$1:$H$152</definedName>
    <definedName name="Z_34DDDCD1_59CB_4042_A100_F4E53496BE00_.wvu.PrintArea" localSheetId="29" hidden="1">EMPIRE!$B$1:$M$137</definedName>
    <definedName name="Z_34DDDCD1_59CB_4042_A100_F4E53496BE00_.wvu.PrintArea" localSheetId="56" hidden="1">'PEARL RIVER'!$A$1:$M$42</definedName>
    <definedName name="Z_34DDDCD1_59CB_4042_A100_F4E53496BE00_.wvu.PrintArea" localSheetId="18" hidden="1">PHOENIX!$A$1:$M$266</definedName>
    <definedName name="Z_34DDDCD1_59CB_4042_A100_F4E53496BE00_.wvu.PrintArea" localSheetId="7" hidden="1">SWAN!$A$1:$M$138</definedName>
    <definedName name="Z_34DDDCD1_59CB_4042_A100_F4E53496BE00_.wvu.Rows" localSheetId="3" hidden="1">ALBATROSS!$218:$218</definedName>
    <definedName name="Z_34DDDCD1_59CB_4042_A100_F4E53496BE00_.wvu.Rows" localSheetId="20" hidden="1">CHINOOK!#REF!</definedName>
    <definedName name="Z_34DDDCD1_59CB_4042_A100_F4E53496BE00_.wvu.Rows" localSheetId="52" hidden="1">DAHLIA!#REF!</definedName>
    <definedName name="Z_34DDDCD1_59CB_4042_A100_F4E53496BE00_.wvu.Rows" localSheetId="57" hidden="1">EAGLE!$53:$53</definedName>
    <definedName name="Z_34DDDCD1_59CB_4042_A100_F4E53496BE00_.wvu.Rows" localSheetId="30" hidden="1">'EMERALD '!$96:$96</definedName>
    <definedName name="Z_34DDDCD1_59CB_4042_A100_F4E53496BE00_.wvu.Rows" localSheetId="15" hidden="1">JAGUAR!$159:$159</definedName>
    <definedName name="Z_34DDDCD1_59CB_4042_A100_F4E53496BE00_.wvu.Rows" localSheetId="6" hidden="1">LION!$223:$223</definedName>
    <definedName name="Z_34DDDCD1_59CB_4042_A100_F4E53496BE00_.wvu.Rows" localSheetId="21" hidden="1">MAPLE!#REF!</definedName>
    <definedName name="Z_34DDDCD1_59CB_4042_A100_F4E53496BE00_.wvu.Rows" localSheetId="54" hidden="1">MUSTANG!#REF!</definedName>
    <definedName name="Z_34DDDCD1_59CB_4042_A100_F4E53496BE00_.wvu.Rows" localSheetId="16" hidden="1">ORIENT!$134:$134</definedName>
    <definedName name="Z_34DDDCD1_59CB_4042_A100_F4E53496BE00_.wvu.Rows" localSheetId="26" hidden="1">SANTANA!$84:$84</definedName>
    <definedName name="Z_34DDDCD1_59CB_4042_A100_F4E53496BE00_.wvu.Rows" localSheetId="58" hidden="1">SEQUOIA!$35:$35</definedName>
    <definedName name="Z_34DDDCD1_59CB_4042_A100_F4E53496BE00_.wvu.Rows" localSheetId="4" hidden="1">SHOGUN!$375:$375</definedName>
    <definedName name="Z_34DDDCD1_59CB_4042_A100_F4E53496BE00_.wvu.Rows" localSheetId="5" hidden="1">SILK!$323:$323</definedName>
    <definedName name="Z_34DDDCD1_59CB_4042_A100_F4E53496BE00_.wvu.Rows" localSheetId="7" hidden="1">SWAN!$159:$159</definedName>
    <definedName name="Z_35346601_E1DC_4E03_908D_B5CB7EC66548_.wvu.FilterData" localSheetId="2" hidden="1">HOME!$A$17:$K$371</definedName>
    <definedName name="Z_353C0BB2_AA15_4B1F_BFF3_82650C829716_.wvu.PrintArea" localSheetId="37" hidden="1">'AFRICA EXPRESS'!$A$1:$M$150</definedName>
    <definedName name="Z_353C0BB2_AA15_4B1F_BFF3_82650C829716_.wvu.PrintArea" localSheetId="28" hidden="1">AMERICA!$A$1:$M$213</definedName>
    <definedName name="Z_353C0BB2_AA15_4B1F_BFF3_82650C829716_.wvu.PrintArea" localSheetId="35" hidden="1">AUSTRALIA!$A$1:$H$152</definedName>
    <definedName name="Z_353C0BB2_AA15_4B1F_BFF3_82650C829716_.wvu.PrintArea" localSheetId="29" hidden="1">EMPIRE!$B$1:$M$137</definedName>
    <definedName name="Z_353C0BB2_AA15_4B1F_BFF3_82650C829716_.wvu.PrintArea" localSheetId="56" hidden="1">'PEARL RIVER'!$A$1:$M$42</definedName>
    <definedName name="Z_353C0BB2_AA15_4B1F_BFF3_82650C829716_.wvu.PrintArea" localSheetId="18" hidden="1">PHOENIX!$A$1:$M$266</definedName>
    <definedName name="Z_353C0BB2_AA15_4B1F_BFF3_82650C829716_.wvu.PrintArea" localSheetId="7" hidden="1">SWAN!$A$1:$M$138</definedName>
    <definedName name="Z_353C0BB2_AA15_4B1F_BFF3_82650C829716_.wvu.Rows" localSheetId="3" hidden="1">ALBATROSS!$218:$218</definedName>
    <definedName name="Z_353C0BB2_AA15_4B1F_BFF3_82650C829716_.wvu.Rows" localSheetId="20" hidden="1">CHINOOK!#REF!</definedName>
    <definedName name="Z_353C0BB2_AA15_4B1F_BFF3_82650C829716_.wvu.Rows" localSheetId="52" hidden="1">DAHLIA!#REF!</definedName>
    <definedName name="Z_353C0BB2_AA15_4B1F_BFF3_82650C829716_.wvu.Rows" localSheetId="57" hidden="1">EAGLE!$53:$53</definedName>
    <definedName name="Z_353C0BB2_AA15_4B1F_BFF3_82650C829716_.wvu.Rows" localSheetId="30" hidden="1">'EMERALD '!$96:$96</definedName>
    <definedName name="Z_353C0BB2_AA15_4B1F_BFF3_82650C829716_.wvu.Rows" localSheetId="15" hidden="1">JAGUAR!$159:$159</definedName>
    <definedName name="Z_353C0BB2_AA15_4B1F_BFF3_82650C829716_.wvu.Rows" localSheetId="6" hidden="1">LION!$223:$223</definedName>
    <definedName name="Z_353C0BB2_AA15_4B1F_BFF3_82650C829716_.wvu.Rows" localSheetId="21" hidden="1">MAPLE!#REF!</definedName>
    <definedName name="Z_353C0BB2_AA15_4B1F_BFF3_82650C829716_.wvu.Rows" localSheetId="54" hidden="1">MUSTANG!#REF!</definedName>
    <definedName name="Z_353C0BB2_AA15_4B1F_BFF3_82650C829716_.wvu.Rows" localSheetId="16" hidden="1">ORIENT!$134:$134</definedName>
    <definedName name="Z_353C0BB2_AA15_4B1F_BFF3_82650C829716_.wvu.Rows" localSheetId="26" hidden="1">SANTANA!$84:$84</definedName>
    <definedName name="Z_353C0BB2_AA15_4B1F_BFF3_82650C829716_.wvu.Rows" localSheetId="58" hidden="1">SEQUOIA!$35:$35</definedName>
    <definedName name="Z_353C0BB2_AA15_4B1F_BFF3_82650C829716_.wvu.Rows" localSheetId="4" hidden="1">SHOGUN!$375:$375</definedName>
    <definedName name="Z_353C0BB2_AA15_4B1F_BFF3_82650C829716_.wvu.Rows" localSheetId="5" hidden="1">SILK!$323:$323</definedName>
    <definedName name="Z_353C0BB2_AA15_4B1F_BFF3_82650C829716_.wvu.Rows" localSheetId="7" hidden="1">SWAN!$159:$159</definedName>
    <definedName name="Z_3574928E_A674_4E11_BB33_55553198EED5_.wvu.FilterData" localSheetId="2" hidden="1">HOME!$A$17:$K$401</definedName>
    <definedName name="Z_35EB529B_EE4C_4B66_A891_DC6658CEF51C_.wvu.FilterData" localSheetId="2" hidden="1">HOME!$A$17:$K$270</definedName>
    <definedName name="Z_3611E5CD_956E_4A89_9277_FF1C2A041680_.wvu.FilterData" localSheetId="2" hidden="1">HOME!$A$17:$K$190</definedName>
    <definedName name="Z_369FA1D2_6D5B_4D0C_9098_1C5BF941279E_.wvu.FilterData" localSheetId="2" hidden="1">HOME!$A$17:$K$299</definedName>
    <definedName name="Z_36CD35D2_1170_4269_B521_D19BCB5A7E2A_.wvu.FilterData" localSheetId="2" hidden="1">HOME!$A$17:$K$388</definedName>
    <definedName name="Z_36CD35D2_1170_4269_B521_D19BCB5A7E2A_.wvu.FilterData" localSheetId="15" hidden="1">JAGUAR!$B$13:$F$16</definedName>
    <definedName name="Z_36E302CC_131B_437E_8A83_456002C2DE70_.wvu.FilterData" localSheetId="2" hidden="1">HOME!$A$17:$K$270</definedName>
    <definedName name="Z_371FE7AA_75E0_4E95_84AC_90527869EFE8_.wvu.FilterData" localSheetId="2" hidden="1">HOME!$A$17:$K$391</definedName>
    <definedName name="Z_374256C8_9E9E_4197_95DB_BF3AECDFD679_.wvu.FilterData" localSheetId="2" hidden="1">HOME!$A$17:$K$371</definedName>
    <definedName name="Z_37D0E419_4F7A_4E0C_BD4D_F466D7EF41E8_.wvu.FilterData" localSheetId="2" hidden="1">HOME!$A$17:$K$299</definedName>
    <definedName name="Z_37E46029_DCCC_4702_A868_982700060069_.wvu.FilterData" localSheetId="2" hidden="1">HOME!$A$17:$K$388</definedName>
    <definedName name="Z_383522D8_B9E3_4DA1_8C4C_9166D9D858B9_.wvu.FilterData" localSheetId="2" hidden="1">HOME!$A$17:$K$401</definedName>
    <definedName name="Z_38CAA705_62B5_4601_BBD5_7B5CFF3768F0_.wvu.FilterData" localSheetId="2" hidden="1">HOME!$A$17:$K$300</definedName>
    <definedName name="Z_3911FCA3_DB9E_455D_A5C5_776F164143EF_.wvu.FilterData" localSheetId="2" hidden="1">HOME!$A$17:$K$300</definedName>
    <definedName name="Z_39CD2D4C_4376_4802_A408_9940EE7B7659_.wvu.FilterData" localSheetId="2" hidden="1">HOME!$A$17:$K$426</definedName>
    <definedName name="Z_3A2C79F4_C7B2_4F5E_A28D_D39C31D22D37_.wvu.FilterData" localSheetId="2" hidden="1">HOME!$A$17:$K$426</definedName>
    <definedName name="Z_3AB063AB_28E0_4D7B_86ED_12D02047AD82_.wvu.FilterData" localSheetId="2" hidden="1">HOME!$A$17:$K$391</definedName>
    <definedName name="Z_3AE54455_186B_43F4_8784_E89B0CA9C775_.wvu.FilterData" localSheetId="2" hidden="1">HOME!$A$17:$K$190</definedName>
    <definedName name="Z_3B24700C_067F_41C9_975E_945248864FB9_.wvu.FilterData" localSheetId="2" hidden="1">HOME!$A$17:$K$391</definedName>
    <definedName name="Z_3B402BC6_A155_4FF4_90E5_C8830AE6DC10_.wvu.FilterData" localSheetId="15" hidden="1">JAGUAR!$B$13:$F$16</definedName>
    <definedName name="Z_3BB25879_D9A3_4A84_A81D_A89FB7C0C183_.wvu.FilterData" localSheetId="2" hidden="1">HOME!$A$17:$K$299</definedName>
    <definedName name="Z_3BDF6A72_FF5D_4070_B982_596EFDE561D5_.wvu.FilterData" localSheetId="2" hidden="1">HOME!$A$17:$K$401</definedName>
    <definedName name="Z_3C7B0E18_C477_400B_872F_CA3293E1A1DF_.wvu.FilterData" localSheetId="2" hidden="1">HOME!$A$17:$K$191</definedName>
    <definedName name="Z_3CCB0E37_E810_4B15_BD1B_19B75604D8BE_.wvu.FilterData" localSheetId="2" hidden="1">HOME!$A$17:$K$426</definedName>
    <definedName name="Z_3CCB0E37_E810_4B15_BD1B_19B75604D8BE_.wvu.FilterData" localSheetId="15" hidden="1">JAGUAR!$B$13:$F$16</definedName>
    <definedName name="Z_3DC4863A_6B17_4A30_B70B_98E626378090_.wvu.FilterData" localSheetId="2" hidden="1">HOME!$A$17:$K$371</definedName>
    <definedName name="Z_3E239F19_8CE0_478F_B33B_E26E369DEF95_.wvu.FilterData" localSheetId="2" hidden="1">HOME!$A$17:$K$371</definedName>
    <definedName name="Z_3EAFFA52_9172_4367_BD8B_807FD7C2425E_.wvu.FilterData" localSheetId="35" hidden="1">AUSTRALIA!$C$2</definedName>
    <definedName name="Z_3FE47AA1_5F58_4855_A659_E3D9956B9AA1_.wvu.FilterData" localSheetId="2" hidden="1">HOME!$A$17:$K$300</definedName>
    <definedName name="Z_406EBF3C_134D_4EC3_9BB4_2B4CD75D525D_.wvu.FilterData" localSheetId="15" hidden="1">JAGUAR!$B$13:$F$15</definedName>
    <definedName name="Z_407EF083_D45C_4D6D_ACB2_606D66EB0BC3_.wvu.FilterData" localSheetId="2" hidden="1">HOME!$A$17:$K$191</definedName>
    <definedName name="Z_40B16C62_2CB5_4216_AC02_507E0D90E8CD_.wvu.FilterData" localSheetId="2" hidden="1">HOME!$A$17:$K$391</definedName>
    <definedName name="Z_40BE172A_1E88_4F86_954D_D0D9025C03C2_.wvu.FilterData" localSheetId="2" hidden="1">HOME!$A$17:$K$371</definedName>
    <definedName name="Z_41C85A0A_22EB_4D15_9E5B_C43C3F028C1D_.wvu.FilterData" localSheetId="2" hidden="1">HOME!$A$17:$K$401</definedName>
    <definedName name="Z_41F53BB1_B94F_4AD0_A4F0_9FF7CCF3C720_.wvu.FilterData" localSheetId="2" hidden="1">HOME!$A$17:$K$426</definedName>
    <definedName name="Z_4206F1DB_505E_4BA6_92B5_EC37E68618CF_.wvu.FilterData" localSheetId="2" hidden="1">HOME!$A$17:$K$299</definedName>
    <definedName name="Z_4207851A_A9C4_4C7F_A983_5888F88768C0_.wvu.Cols" localSheetId="36" hidden="1">'DAR FEEDER'!$F:$F</definedName>
    <definedName name="Z_4207851A_A9C4_4C7F_A983_5888F88768C0_.wvu.Cols" localSheetId="25" hidden="1">PETRA!$E:$E</definedName>
    <definedName name="Z_4207851A_A9C4_4C7F_A983_5888F88768C0_.wvu.Cols" localSheetId="24" hidden="1">RSEAXL!$E:$E</definedName>
    <definedName name="Z_4207851A_A9C4_4C7F_A983_5888F88768C0_.wvu.FilterData" localSheetId="2" hidden="1">HOME!$A$17:$K$300</definedName>
    <definedName name="Z_4207851A_A9C4_4C7F_A983_5888F88768C0_.wvu.PrintArea" localSheetId="37" hidden="1">'AFRICA EXPRESS'!$A$1:$M$150</definedName>
    <definedName name="Z_4207851A_A9C4_4C7F_A983_5888F88768C0_.wvu.PrintArea" localSheetId="28" hidden="1">AMERICA!$A$1:$M$213</definedName>
    <definedName name="Z_4207851A_A9C4_4C7F_A983_5888F88768C0_.wvu.PrintArea" localSheetId="35" hidden="1">AUSTRALIA!$A$1:$H$152</definedName>
    <definedName name="Z_4207851A_A9C4_4C7F_A983_5888F88768C0_.wvu.PrintArea" localSheetId="29" hidden="1">EMPIRE!$B$1:$M$137</definedName>
    <definedName name="Z_4207851A_A9C4_4C7F_A983_5888F88768C0_.wvu.PrintArea" localSheetId="2" hidden="1">HOME!$A$17:$K$250</definedName>
    <definedName name="Z_4207851A_A9C4_4C7F_A983_5888F88768C0_.wvu.PrintArea" localSheetId="56" hidden="1">'PEARL RIVER'!$A$1:$M$42</definedName>
    <definedName name="Z_4207851A_A9C4_4C7F_A983_5888F88768C0_.wvu.PrintArea" localSheetId="18" hidden="1">PHOENIX!$A$1:$M$266</definedName>
    <definedName name="Z_4207851A_A9C4_4C7F_A983_5888F88768C0_.wvu.PrintArea" localSheetId="7" hidden="1">SWAN!$A$1:$M$138</definedName>
    <definedName name="Z_4207851A_A9C4_4C7F_A983_5888F88768C0_.wvu.Rows" localSheetId="37" hidden="1">'AFRICA EXPRESS'!#REF!</definedName>
    <definedName name="Z_4207851A_A9C4_4C7F_A983_5888F88768C0_.wvu.Rows" localSheetId="3" hidden="1">ALBATROSS!$218:$218</definedName>
    <definedName name="Z_4207851A_A9C4_4C7F_A983_5888F88768C0_.wvu.Rows" localSheetId="28" hidden="1">AMERICA!#REF!</definedName>
    <definedName name="Z_4207851A_A9C4_4C7F_A983_5888F88768C0_.wvu.Rows" localSheetId="35" hidden="1">AUSTRALIA!$6:$16</definedName>
    <definedName name="Z_4207851A_A9C4_4C7F_A983_5888F88768C0_.wvu.Rows" localSheetId="11" hidden="1">'BRITANNIA '!$91:$91</definedName>
    <definedName name="Z_4207851A_A9C4_4C7F_A983_5888F88768C0_.wvu.Rows" localSheetId="40" hidden="1">CARIOCA!#REF!</definedName>
    <definedName name="Z_4207851A_A9C4_4C7F_A983_5888F88768C0_.wvu.Rows" localSheetId="20" hidden="1">CHINOOK!#REF!</definedName>
    <definedName name="Z_4207851A_A9C4_4C7F_A983_5888F88768C0_.wvu.Rows" localSheetId="34" hidden="1">CLANGA!#REF!</definedName>
    <definedName name="Z_4207851A_A9C4_4C7F_A983_5888F88768C0_.wvu.Rows" localSheetId="9" hidden="1">CONDOR!$214:$214</definedName>
    <definedName name="Z_4207851A_A9C4_4C7F_A983_5888F88768C0_.wvu.Rows" localSheetId="52" hidden="1">DAHLIA!#REF!</definedName>
    <definedName name="Z_4207851A_A9C4_4C7F_A983_5888F88768C0_.wvu.Rows" localSheetId="57" hidden="1">EAGLE!$53:$53</definedName>
    <definedName name="Z_4207851A_A9C4_4C7F_A983_5888F88768C0_.wvu.Rows" localSheetId="30" hidden="1">'EMERALD '!#REF!,'EMERALD '!$96:$96</definedName>
    <definedName name="Z_4207851A_A9C4_4C7F_A983_5888F88768C0_.wvu.Rows" localSheetId="39" hidden="1">IPANEMA!$5:$16</definedName>
    <definedName name="Z_4207851A_A9C4_4C7F_A983_5888F88768C0_.wvu.Rows" localSheetId="15" hidden="1">JAGUAR!$159:$159</definedName>
    <definedName name="Z_4207851A_A9C4_4C7F_A983_5888F88768C0_.wvu.Rows" localSheetId="6" hidden="1">LION!$223:$223</definedName>
    <definedName name="Z_4207851A_A9C4_4C7F_A983_5888F88768C0_.wvu.Rows" localSheetId="21" hidden="1">MAPLE!#REF!</definedName>
    <definedName name="Z_4207851A_A9C4_4C7F_A983_5888F88768C0_.wvu.Rows" localSheetId="54" hidden="1">MUSTANG!#REF!</definedName>
    <definedName name="Z_4207851A_A9C4_4C7F_A983_5888F88768C0_.wvu.Rows" localSheetId="33" hidden="1">'NEW FALCON'!#REF!</definedName>
    <definedName name="Z_4207851A_A9C4_4C7F_A983_5888F88768C0_.wvu.Rows" localSheetId="26" hidden="1">SANTANA!$84:$84</definedName>
    <definedName name="Z_4207851A_A9C4_4C7F_A983_5888F88768C0_.wvu.Rows" localSheetId="19" hidden="1">'SENTOSA USWC'!#REF!</definedName>
    <definedName name="Z_4207851A_A9C4_4C7F_A983_5888F88768C0_.wvu.Rows" localSheetId="58" hidden="1">SEQUOIA!$35:$35</definedName>
    <definedName name="Z_4207851A_A9C4_4C7F_A983_5888F88768C0_.wvu.Rows" localSheetId="41" hidden="1">SHIKRA!#REF!</definedName>
    <definedName name="Z_4207851A_A9C4_4C7F_A983_5888F88768C0_.wvu.Rows" localSheetId="4" hidden="1">SHOGUN!$375:$375</definedName>
    <definedName name="Z_4207851A_A9C4_4C7F_A983_5888F88768C0_.wvu.Rows" localSheetId="5" hidden="1">SILK!$323:$323</definedName>
    <definedName name="Z_4207851A_A9C4_4C7F_A983_5888F88768C0_.wvu.Rows" localSheetId="7" hidden="1">SWAN!$159:$159</definedName>
    <definedName name="Z_4207851A_A9C4_4C7F_A983_5888F88768C0_.wvu.Rows" localSheetId="46" hidden="1">TIGER!#REF!,TIGER!#REF!</definedName>
    <definedName name="Z_425B92D6_7FE4_4E87_AC6F_9E27D775B9D8_.wvu.FilterData" localSheetId="2" hidden="1">HOME!$A$17:$K$391</definedName>
    <definedName name="Z_42C5EC27_ECA1_4FCB_8D1E_C89FEB37C7DB_.wvu.FilterData" localSheetId="2" hidden="1">HOME!$A$17:$K$371</definedName>
    <definedName name="Z_43135813_5616_4B2B_819D_47879DF0A84B_.wvu.FilterData" localSheetId="2" hidden="1">HOME!$A$17:$K$391</definedName>
    <definedName name="Z_433E584D_F363_4F1B_A122_8EA5981DB0B3_.wvu.FilterData" localSheetId="2" hidden="1">HOME!$A$17:$K$371</definedName>
    <definedName name="Z_4380BFD8_78DD_4B6C_AC6C_CA631201633E_.wvu.FilterData" localSheetId="2" hidden="1">HOME!$A$17:$K$388</definedName>
    <definedName name="Z_4380BFD8_78DD_4B6C_AC6C_CA631201633E_.wvu.FilterData" localSheetId="15" hidden="1">JAGUAR!$B$13:$F$16</definedName>
    <definedName name="Z_43F02709_ED6B_4B81_A745_231D313A861E_.wvu.FilterData" localSheetId="2" hidden="1">HOME!$A$17:$K$183</definedName>
    <definedName name="Z_43FD60DF_215A_45A1_98B5_18396636766D_.wvu.FilterData" localSheetId="2" hidden="1">HOME!$A$17:$K$401</definedName>
    <definedName name="Z_44B113B8_9CEA_46B5_BCF6_01F0A771DA49_.wvu.FilterData" localSheetId="2" hidden="1">HOME!$A$17:$K$191</definedName>
    <definedName name="Z_44B113B8_9CEA_46B5_BCF6_01F0A771DA49_.wvu.PrintArea" localSheetId="37" hidden="1">'AFRICA EXPRESS'!$A$1:$M$150</definedName>
    <definedName name="Z_44B113B8_9CEA_46B5_BCF6_01F0A771DA49_.wvu.PrintArea" localSheetId="28" hidden="1">AMERICA!$A$1:$M$213</definedName>
    <definedName name="Z_44B113B8_9CEA_46B5_BCF6_01F0A771DA49_.wvu.PrintArea" localSheetId="35" hidden="1">AUSTRALIA!$A$1:$H$152</definedName>
    <definedName name="Z_44B113B8_9CEA_46B5_BCF6_01F0A771DA49_.wvu.PrintArea" localSheetId="29" hidden="1">EMPIRE!$B$1:$M$137</definedName>
    <definedName name="Z_44B113B8_9CEA_46B5_BCF6_01F0A771DA49_.wvu.PrintArea" localSheetId="2" hidden="1">HOME!$A$1:$K$594</definedName>
    <definedName name="Z_44B113B8_9CEA_46B5_BCF6_01F0A771DA49_.wvu.PrintArea" localSheetId="56" hidden="1">'PEARL RIVER'!$A$1:$M$42</definedName>
    <definedName name="Z_44B113B8_9CEA_46B5_BCF6_01F0A771DA49_.wvu.PrintArea" localSheetId="18" hidden="1">PHOENIX!$A$1:$M$266</definedName>
    <definedName name="Z_44B113B8_9CEA_46B5_BCF6_01F0A771DA49_.wvu.PrintArea" localSheetId="7" hidden="1">SWAN!$A$1:$M$138</definedName>
    <definedName name="Z_44B113B8_9CEA_46B5_BCF6_01F0A771DA49_.wvu.Rows" localSheetId="3" hidden="1">ALBATROSS!$218:$218</definedName>
    <definedName name="Z_44B113B8_9CEA_46B5_BCF6_01F0A771DA49_.wvu.Rows" localSheetId="20" hidden="1">CHINOOK!#REF!</definedName>
    <definedName name="Z_44B113B8_9CEA_46B5_BCF6_01F0A771DA49_.wvu.Rows" localSheetId="34" hidden="1">CLANGA!#REF!</definedName>
    <definedName name="Z_44B113B8_9CEA_46B5_BCF6_01F0A771DA49_.wvu.Rows" localSheetId="52" hidden="1">DAHLIA!#REF!</definedName>
    <definedName name="Z_44B113B8_9CEA_46B5_BCF6_01F0A771DA49_.wvu.Rows" localSheetId="57" hidden="1">EAGLE!$53:$53</definedName>
    <definedName name="Z_44B113B8_9CEA_46B5_BCF6_01F0A771DA49_.wvu.Rows" localSheetId="30" hidden="1">'EMERALD '!$96:$96</definedName>
    <definedName name="Z_44B113B8_9CEA_46B5_BCF6_01F0A771DA49_.wvu.Rows" localSheetId="15" hidden="1">JAGUAR!$159:$159</definedName>
    <definedName name="Z_44B113B8_9CEA_46B5_BCF6_01F0A771DA49_.wvu.Rows" localSheetId="6" hidden="1">LION!$223:$223</definedName>
    <definedName name="Z_44B113B8_9CEA_46B5_BCF6_01F0A771DA49_.wvu.Rows" localSheetId="21" hidden="1">MAPLE!#REF!</definedName>
    <definedName name="Z_44B113B8_9CEA_46B5_BCF6_01F0A771DA49_.wvu.Rows" localSheetId="54" hidden="1">MUSTANG!#REF!</definedName>
    <definedName name="Z_44B113B8_9CEA_46B5_BCF6_01F0A771DA49_.wvu.Rows" localSheetId="33" hidden="1">'NEW FALCON'!#REF!</definedName>
    <definedName name="Z_44B113B8_9CEA_46B5_BCF6_01F0A771DA49_.wvu.Rows" localSheetId="16" hidden="1">ORIENT!$134:$134</definedName>
    <definedName name="Z_44B113B8_9CEA_46B5_BCF6_01F0A771DA49_.wvu.Rows" localSheetId="26" hidden="1">SANTANA!$84:$84</definedName>
    <definedName name="Z_44B113B8_9CEA_46B5_BCF6_01F0A771DA49_.wvu.Rows" localSheetId="19" hidden="1">'SENTOSA USWC'!#REF!</definedName>
    <definedName name="Z_44B113B8_9CEA_46B5_BCF6_01F0A771DA49_.wvu.Rows" localSheetId="58" hidden="1">SEQUOIA!$35:$35</definedName>
    <definedName name="Z_44B113B8_9CEA_46B5_BCF6_01F0A771DA49_.wvu.Rows" localSheetId="41" hidden="1">SHIKRA!#REF!</definedName>
    <definedName name="Z_44B113B8_9CEA_46B5_BCF6_01F0A771DA49_.wvu.Rows" localSheetId="4" hidden="1">SHOGUN!$375:$375</definedName>
    <definedName name="Z_44B113B8_9CEA_46B5_BCF6_01F0A771DA49_.wvu.Rows" localSheetId="5" hidden="1">SILK!$323:$323</definedName>
    <definedName name="Z_44B113B8_9CEA_46B5_BCF6_01F0A771DA49_.wvu.Rows" localSheetId="7" hidden="1">SWAN!$159:$159</definedName>
    <definedName name="Z_44D09169_3035_4109_ACFC_8C5DE7C1F4F6_.wvu.FilterData" localSheetId="2" hidden="1">HOME!$A$17:$K$191</definedName>
    <definedName name="Z_44E6E3DE_4F80_4B8E_BD26_2B70C58CD8FE_.wvu.FilterData" localSheetId="15" hidden="1">JAGUAR!$B$13:$F$16</definedName>
    <definedName name="Z_450F5839_DEB1_4664_9AD3_D68189C936DA_.wvu.FilterData" localSheetId="2" hidden="1">HOME!$A$17:$K$371</definedName>
    <definedName name="Z_451AC4AB_2DD6_45E7_829C_527251703C32_.wvu.FilterData" localSheetId="15" hidden="1">JAGUAR!$B$13:$F$16</definedName>
    <definedName name="Z_4545E617_9A6C_4691_9669_E5F676DD541B_.wvu.FilterData" localSheetId="2" hidden="1">HOME!$A$17:$K$191</definedName>
    <definedName name="Z_459B3394_13FF_425E_AD09_C9BBD0E0027E_.wvu.FilterData" localSheetId="2" hidden="1">HOME!$A$17:$K$426</definedName>
    <definedName name="Z_45D8A5EB_72E6_4476_9E45_17724A732E21_.wvu.FilterData" localSheetId="2" hidden="1">HOME!$A$17:$K$371</definedName>
    <definedName name="Z_46000F75_6E5D_4A12_904B_5CE98DBFB110_.wvu.FilterData" localSheetId="2" hidden="1">HOME!$A$17:$K$271</definedName>
    <definedName name="Z_4675E661_AABE_4330_B96F_B2513D52A0A3_.wvu.FilterData" localSheetId="2" hidden="1">HOME!$A$17:$K$401</definedName>
    <definedName name="Z_4675E661_AABE_4330_B96F_B2513D52A0A3_.wvu.FilterData" localSheetId="15" hidden="1">JAGUAR!$B$13:$F$16</definedName>
    <definedName name="Z_471CB49A_5DC5_4021_BFBC_AE3A7E6A126E_.wvu.FilterData" localSheetId="2" hidden="1">HOME!$A$17:$K$371</definedName>
    <definedName name="Z_473E4DAE_8DAC_468C_BE98_7C6C77C27549_.wvu.FilterData" localSheetId="2" hidden="1">HOME!$A$17:$K$300</definedName>
    <definedName name="Z_47522789_2453_466C_B553_8278DFA1903B_.wvu.FilterData" localSheetId="2" hidden="1">HOME!$A$17:$K$388</definedName>
    <definedName name="Z_47884D78_4C8E_4301_AA37_CDDB247DC21E_.wvu.FilterData" localSheetId="2" hidden="1">HOME!$A$17:$K$270</definedName>
    <definedName name="Z_47A1854D_8C49_4FD2_ADB6_A293C7A574D5_.wvu.FilterData" localSheetId="2" hidden="1">HOME!$A$17:$K$300</definedName>
    <definedName name="Z_47AA9AAB_B789_4FB5_A94B_BD0D59E070A3_.wvu.FilterData" localSheetId="2" hidden="1">HOME!$A$17:$K$300</definedName>
    <definedName name="Z_47DF427F_49FC_4C13_B454_9B692956E24B_.wvu.FilterData" localSheetId="2" hidden="1">HOME!$A$17:$K$388</definedName>
    <definedName name="Z_48488447_E094_48C2_8275_4127DC3126ED_.wvu.FilterData" localSheetId="2" hidden="1">HOME!$A$17:$K$371</definedName>
    <definedName name="Z_4858FA16_8184_4E72_84C2_D2BF83CD98AA_.wvu.FilterData" localSheetId="15" hidden="1">JAGUAR!$B$13:$F$16</definedName>
    <definedName name="Z_4861CEBC_343C_4E7B_9554_DAE6CDC653C2_.wvu.FilterData" localSheetId="2" hidden="1">HOME!$A$17:$K$401</definedName>
    <definedName name="Z_48625B4D_E69B_4769_ABE9_75C09DAA3DBE_.wvu.FilterData" localSheetId="2" hidden="1">HOME!$A$17:$K$371</definedName>
    <definedName name="Z_488FEB68_7C73_4EEF_B3CB_E6249F83232C_.wvu.FilterData" localSheetId="2" hidden="1">HOME!$A$17:$K$371</definedName>
    <definedName name="Z_48EF21F6_41C7_42A9_9B6E_6DCD9D96D60D_.wvu.FilterData" localSheetId="2" hidden="1">HOME!$A$17:$K$426</definedName>
    <definedName name="Z_48F332D1_8DE9_45E3_BEA4_7DE82C019A4B_.wvu.FilterData" localSheetId="2" hidden="1">HOME!$A$17:$K$191</definedName>
    <definedName name="Z_49E909AA_9B1C_4EC1_80E3_F1D60749E404_.wvu.FilterData" localSheetId="2" hidden="1">HOME!$A$17:$K$191</definedName>
    <definedName name="Z_49F0735B_1048_4B98_9B13_C486909EB316_.wvu.FilterData" localSheetId="2" hidden="1">HOME!$A$17:$K$371</definedName>
    <definedName name="Z_4AC7B439_1EAD_411B_9D3C_1CF933B86DBD_.wvu.FilterData" localSheetId="2" hidden="1">HOME!$A$17:$K$300</definedName>
    <definedName name="Z_4B161ADC_02BD_44DA_95F2_D5E07F0997E5_.wvu.FilterData" localSheetId="2" hidden="1">HOME!$A$17:$K$191</definedName>
    <definedName name="Z_4B963413_6E63_4D9C_8488_D355B4FF33E3_.wvu.FilterData" localSheetId="15" hidden="1">JAGUAR!$B$13:$F$16</definedName>
    <definedName name="Z_4C24E935_C093_4669_8CDA_82CFB2CA4C25_.wvu.FilterData" localSheetId="2" hidden="1">HOME!$A$17:$K$401</definedName>
    <definedName name="Z_4C24E935_C093_4669_8CDA_82CFB2CA4C25_.wvu.FilterData" localSheetId="15" hidden="1">JAGUAR!$B$13:$F$16</definedName>
    <definedName name="Z_4C313065_C6CA_4938_A476_40D10BE7E24D_.wvu.FilterData" localSheetId="2" hidden="1">HOME!$A$17:$K$401</definedName>
    <definedName name="Z_4C8AED7F_9EAB_4E10_85BA_6D24F9B3DE46_.wvu.FilterData" localSheetId="2" hidden="1">HOME!$A$17:$K$371</definedName>
    <definedName name="Z_4C996F01_6BC8_4683_8B8B_E0925A8A7380_.wvu.FilterData" localSheetId="2" hidden="1">HOME!$A$17:$K$426</definedName>
    <definedName name="Z_4C9B6297_C659_4571_A022_696BDF03A3EC_.wvu.FilterData" localSheetId="2" hidden="1">HOME!$A$17:$K$391</definedName>
    <definedName name="Z_4CFE4751_DA6F_4D55_8D85_7AFB44F1ADEF_.wvu.FilterData" localSheetId="15" hidden="1">JAGUAR!$B$13:$F$16</definedName>
    <definedName name="Z_4E4F8502_59B0_4888_8394_2A5AF85A5275_.wvu.FilterData" localSheetId="2" hidden="1">HOME!$A$17:$K$300</definedName>
    <definedName name="Z_4E666960_F75E_4DEC_AA08_CB80C5246F2D_.wvu.FilterData" localSheetId="2" hidden="1">HOME!$A$17:$K$270</definedName>
    <definedName name="Z_4E666960_F75E_4DEC_AA08_CB80C5246F2D_.wvu.PrintArea" localSheetId="37" hidden="1">'AFRICA EXPRESS'!$A$1:$M$150</definedName>
    <definedName name="Z_4E666960_F75E_4DEC_AA08_CB80C5246F2D_.wvu.PrintArea" localSheetId="28" hidden="1">AMERICA!$A$1:$M$7</definedName>
    <definedName name="Z_4E666960_F75E_4DEC_AA08_CB80C5246F2D_.wvu.PrintArea" localSheetId="35" hidden="1">AUSTRALIA!$A$1:$H$152</definedName>
    <definedName name="Z_4E666960_F75E_4DEC_AA08_CB80C5246F2D_.wvu.PrintArea" localSheetId="20" hidden="1">CHINOOK!$B$1:$L$5</definedName>
    <definedName name="Z_4E666960_F75E_4DEC_AA08_CB80C5246F2D_.wvu.PrintArea" localSheetId="52" hidden="1">DAHLIA!$A$1:$K$5</definedName>
    <definedName name="Z_4E666960_F75E_4DEC_AA08_CB80C5246F2D_.wvu.PrintArea" localSheetId="57" hidden="1">EAGLE!$A$1:$L$29</definedName>
    <definedName name="Z_4E666960_F75E_4DEC_AA08_CB80C5246F2D_.wvu.PrintArea" localSheetId="30" hidden="1">'EMERALD '!$B$1:$N$5</definedName>
    <definedName name="Z_4E666960_F75E_4DEC_AA08_CB80C5246F2D_.wvu.PrintArea" localSheetId="29" hidden="1">EMPIRE!$B$1:$M$4</definedName>
    <definedName name="Z_4E666960_F75E_4DEC_AA08_CB80C5246F2D_.wvu.PrintArea" localSheetId="2" hidden="1">HOME!$A$1:$K$594</definedName>
    <definedName name="Z_4E666960_F75E_4DEC_AA08_CB80C5246F2D_.wvu.PrintArea" localSheetId="21" hidden="1">MAPLE!$B$1:$L$5</definedName>
    <definedName name="Z_4E666960_F75E_4DEC_AA08_CB80C5246F2D_.wvu.PrintArea" localSheetId="54" hidden="1">MUSTANG!$B$1:$L$5</definedName>
    <definedName name="Z_4E666960_F75E_4DEC_AA08_CB80C5246F2D_.wvu.PrintArea" localSheetId="16" hidden="1">ORIENT!$B$1:$N$109</definedName>
    <definedName name="Z_4E666960_F75E_4DEC_AA08_CB80C5246F2D_.wvu.PrintArea" localSheetId="56" hidden="1">'PEARL RIVER'!$A$1:$M$42</definedName>
    <definedName name="Z_4E666960_F75E_4DEC_AA08_CB80C5246F2D_.wvu.PrintArea" localSheetId="18" hidden="1">PHOENIX!$A$1:$M$266</definedName>
    <definedName name="Z_4E666960_F75E_4DEC_AA08_CB80C5246F2D_.wvu.PrintArea" localSheetId="26" hidden="1">SANTANA!$A$1:$M$60</definedName>
    <definedName name="Z_4E666960_F75E_4DEC_AA08_CB80C5246F2D_.wvu.PrintArea" localSheetId="58" hidden="1">SEQUOIA!$A$1:$L$11</definedName>
    <definedName name="Z_4E666960_F75E_4DEC_AA08_CB80C5246F2D_.wvu.PrintArea" localSheetId="7" hidden="1">SWAN!$A$1:$M$138</definedName>
    <definedName name="Z_4E666960_F75E_4DEC_AA08_CB80C5246F2D_.wvu.Rows" localSheetId="3" hidden="1">ALBATROSS!$218:$218</definedName>
    <definedName name="Z_4E666960_F75E_4DEC_AA08_CB80C5246F2D_.wvu.Rows" localSheetId="28" hidden="1">AMERICA!#REF!</definedName>
    <definedName name="Z_4E666960_F75E_4DEC_AA08_CB80C5246F2D_.wvu.Rows" localSheetId="20" hidden="1">CHINOOK!#REF!</definedName>
    <definedName name="Z_4E666960_F75E_4DEC_AA08_CB80C5246F2D_.wvu.Rows" localSheetId="52" hidden="1">DAHLIA!#REF!</definedName>
    <definedName name="Z_4E666960_F75E_4DEC_AA08_CB80C5246F2D_.wvu.Rows" localSheetId="57" hidden="1">EAGLE!$53:$53</definedName>
    <definedName name="Z_4E666960_F75E_4DEC_AA08_CB80C5246F2D_.wvu.Rows" localSheetId="30" hidden="1">'EMERALD '!$96:$96</definedName>
    <definedName name="Z_4E666960_F75E_4DEC_AA08_CB80C5246F2D_.wvu.Rows" localSheetId="15" hidden="1">JAGUAR!$159:$159</definedName>
    <definedName name="Z_4E666960_F75E_4DEC_AA08_CB80C5246F2D_.wvu.Rows" localSheetId="6" hidden="1">LION!$223:$223</definedName>
    <definedName name="Z_4E666960_F75E_4DEC_AA08_CB80C5246F2D_.wvu.Rows" localSheetId="21" hidden="1">MAPLE!#REF!</definedName>
    <definedName name="Z_4E666960_F75E_4DEC_AA08_CB80C5246F2D_.wvu.Rows" localSheetId="54" hidden="1">MUSTANG!#REF!</definedName>
    <definedName name="Z_4E666960_F75E_4DEC_AA08_CB80C5246F2D_.wvu.Rows" localSheetId="26" hidden="1">SANTANA!$84:$84</definedName>
    <definedName name="Z_4E666960_F75E_4DEC_AA08_CB80C5246F2D_.wvu.Rows" localSheetId="19" hidden="1">'SENTOSA USWC'!#REF!</definedName>
    <definedName name="Z_4E666960_F75E_4DEC_AA08_CB80C5246F2D_.wvu.Rows" localSheetId="58" hidden="1">SEQUOIA!$35:$35</definedName>
    <definedName name="Z_4E666960_F75E_4DEC_AA08_CB80C5246F2D_.wvu.Rows" localSheetId="4" hidden="1">SHOGUN!$375:$375</definedName>
    <definedName name="Z_4E666960_F75E_4DEC_AA08_CB80C5246F2D_.wvu.Rows" localSheetId="5" hidden="1">SILK!$323:$323</definedName>
    <definedName name="Z_4E666960_F75E_4DEC_AA08_CB80C5246F2D_.wvu.Rows" localSheetId="7" hidden="1">SWAN!$159:$159</definedName>
    <definedName name="Z_4EA6FCBA_D4B0_4837_BD81_FC58E847A822_.wvu.FilterData" localSheetId="2" hidden="1">HOME!$A$17:$K$371</definedName>
    <definedName name="Z_4ECCD75B_A06C_400B_8552_8C6600C3137E_.wvu.FilterData" localSheetId="2" hidden="1">HOME!$A$17:$K$300</definedName>
    <definedName name="Z_4F254C86_32BC_4EF4_87B2_110814DB5170_.wvu.FilterData" localSheetId="2" hidden="1">HOME!$A$17:$K$300</definedName>
    <definedName name="Z_4FAFBC8B_E3BA_454F_AD28_AAED49B2D899_.wvu.FilterData" localSheetId="15" hidden="1">JAGUAR!$B$13:$F$16</definedName>
    <definedName name="Z_4FE2A1D0_789D_4C67_9AC6_C6BBF90B2259_.wvu.FilterData" localSheetId="2" hidden="1">HOME!$A$17:$K$270</definedName>
    <definedName name="Z_5024D59A_F791_4B48_8A8A_90A9A8BA3CB8_.wvu.Cols" localSheetId="36" hidden="1">'DAR FEEDER'!$F:$F</definedName>
    <definedName name="Z_5024D59A_F791_4B48_8A8A_90A9A8BA3CB8_.wvu.Cols" localSheetId="25" hidden="1">PETRA!$E:$E</definedName>
    <definedName name="Z_5024D59A_F791_4B48_8A8A_90A9A8BA3CB8_.wvu.Cols" localSheetId="24" hidden="1">RSEAXL!$E:$E</definedName>
    <definedName name="Z_5024D59A_F791_4B48_8A8A_90A9A8BA3CB8_.wvu.FilterData" localSheetId="2" hidden="1">HOME!$A$17:$K$388</definedName>
    <definedName name="Z_5024D59A_F791_4B48_8A8A_90A9A8BA3CB8_.wvu.FilterData" localSheetId="15" hidden="1">JAGUAR!$B$13:$F$16</definedName>
    <definedName name="Z_5024D59A_F791_4B48_8A8A_90A9A8BA3CB8_.wvu.PrintArea" localSheetId="37" hidden="1">'AFRICA EXPRESS'!$A$1:$M$150</definedName>
    <definedName name="Z_5024D59A_F791_4B48_8A8A_90A9A8BA3CB8_.wvu.PrintArea" localSheetId="28" hidden="1">AMERICA!$A$1:$M$213</definedName>
    <definedName name="Z_5024D59A_F791_4B48_8A8A_90A9A8BA3CB8_.wvu.PrintArea" localSheetId="35" hidden="1">AUSTRALIA!$A$1:$H$152</definedName>
    <definedName name="Z_5024D59A_F791_4B48_8A8A_90A9A8BA3CB8_.wvu.PrintArea" localSheetId="30" hidden="1">'EMERALD '!$B$1:$P$87</definedName>
    <definedName name="Z_5024D59A_F791_4B48_8A8A_90A9A8BA3CB8_.wvu.PrintArea" localSheetId="29" hidden="1">EMPIRE!$B$1:$M$137</definedName>
    <definedName name="Z_5024D59A_F791_4B48_8A8A_90A9A8BA3CB8_.wvu.PrintArea" localSheetId="2" hidden="1">HOME!$A$17:$K$371</definedName>
    <definedName name="Z_5024D59A_F791_4B48_8A8A_90A9A8BA3CB8_.wvu.PrintArea" localSheetId="56" hidden="1">'PEARL RIVER'!$A$1:$M$42</definedName>
    <definedName name="Z_5024D59A_F791_4B48_8A8A_90A9A8BA3CB8_.wvu.PrintArea" localSheetId="18" hidden="1">PHOENIX!$A$1:$M$266</definedName>
    <definedName name="Z_5024D59A_F791_4B48_8A8A_90A9A8BA3CB8_.wvu.PrintArea" localSheetId="7" hidden="1">SWAN!$A$1:$M$138</definedName>
    <definedName name="Z_5024D59A_F791_4B48_8A8A_90A9A8BA3CB8_.wvu.PrintArea" localSheetId="46" hidden="1">TIGER!$A$1:$M$50</definedName>
    <definedName name="Z_5024D59A_F791_4B48_8A8A_90A9A8BA3CB8_.wvu.PrintTitles" localSheetId="2" hidden="1">HOME!$17:$17</definedName>
    <definedName name="Z_5024D59A_F791_4B48_8A8A_90A9A8BA3CB8_.wvu.Rows" localSheetId="3" hidden="1">ALBATROSS!$218:$218</definedName>
    <definedName name="Z_5024D59A_F791_4B48_8A8A_90A9A8BA3CB8_.wvu.Rows" localSheetId="28" hidden="1">AMERICA!#REF!</definedName>
    <definedName name="Z_5024D59A_F791_4B48_8A8A_90A9A8BA3CB8_.wvu.Rows" localSheetId="35" hidden="1">AUSTRALIA!$6:$16</definedName>
    <definedName name="Z_5024D59A_F791_4B48_8A8A_90A9A8BA3CB8_.wvu.Rows" localSheetId="11" hidden="1">'BRITANNIA '!$91:$91</definedName>
    <definedName name="Z_5024D59A_F791_4B48_8A8A_90A9A8BA3CB8_.wvu.Rows" localSheetId="40" hidden="1">CARIOCA!#REF!</definedName>
    <definedName name="Z_5024D59A_F791_4B48_8A8A_90A9A8BA3CB8_.wvu.Rows" localSheetId="20" hidden="1">CHINOOK!#REF!,CHINOOK!#REF!</definedName>
    <definedName name="Z_5024D59A_F791_4B48_8A8A_90A9A8BA3CB8_.wvu.Rows" localSheetId="34" hidden="1">CLANGA!#REF!,CLANGA!#REF!</definedName>
    <definedName name="Z_5024D59A_F791_4B48_8A8A_90A9A8BA3CB8_.wvu.Rows" localSheetId="9" hidden="1">CONDOR!$214:$214</definedName>
    <definedName name="Z_5024D59A_F791_4B48_8A8A_90A9A8BA3CB8_.wvu.Rows" localSheetId="52" hidden="1">DAHLIA!#REF!,DAHLIA!#REF!</definedName>
    <definedName name="Z_5024D59A_F791_4B48_8A8A_90A9A8BA3CB8_.wvu.Rows" localSheetId="36" hidden="1">'DAR FEEDER'!$12:$18</definedName>
    <definedName name="Z_5024D59A_F791_4B48_8A8A_90A9A8BA3CB8_.wvu.Rows" localSheetId="17" hidden="1">DRAGON!$8:$11</definedName>
    <definedName name="Z_5024D59A_F791_4B48_8A8A_90A9A8BA3CB8_.wvu.Rows" localSheetId="57" hidden="1">EAGLE!$53:$53</definedName>
    <definedName name="Z_5024D59A_F791_4B48_8A8A_90A9A8BA3CB8_.wvu.Rows" localSheetId="31" hidden="1">ELEPHANT!#REF!</definedName>
    <definedName name="Z_5024D59A_F791_4B48_8A8A_90A9A8BA3CB8_.wvu.Rows" localSheetId="30" hidden="1">'EMERALD '!#REF!,'EMERALD '!$96:$96</definedName>
    <definedName name="Z_5024D59A_F791_4B48_8A8A_90A9A8BA3CB8_.wvu.Rows" localSheetId="29" hidden="1">EMPIRE!#REF!</definedName>
    <definedName name="Z_5024D59A_F791_4B48_8A8A_90A9A8BA3CB8_.wvu.Rows" localSheetId="38" hidden="1">INGWE!#REF!</definedName>
    <definedName name="Z_5024D59A_F791_4B48_8A8A_90A9A8BA3CB8_.wvu.Rows" localSheetId="39" hidden="1">IPANEMA!$5:$16</definedName>
    <definedName name="Z_5024D59A_F791_4B48_8A8A_90A9A8BA3CB8_.wvu.Rows" localSheetId="15" hidden="1">JAGUAR!$6:$11,JAGUAR!$14:$16,JAGUAR!$159:$159</definedName>
    <definedName name="Z_5024D59A_F791_4B48_8A8A_90A9A8BA3CB8_.wvu.Rows" localSheetId="32" hidden="1">LIBERTY!#REF!</definedName>
    <definedName name="Z_5024D59A_F791_4B48_8A8A_90A9A8BA3CB8_.wvu.Rows" localSheetId="6" hidden="1">LION!$223:$223</definedName>
    <definedName name="Z_5024D59A_F791_4B48_8A8A_90A9A8BA3CB8_.wvu.Rows" localSheetId="21" hidden="1">MAPLE!#REF!,MAPLE!#REF!</definedName>
    <definedName name="Z_5024D59A_F791_4B48_8A8A_90A9A8BA3CB8_.wvu.Rows" localSheetId="54" hidden="1">MUSTANG!#REF!,MUSTANG!#REF!</definedName>
    <definedName name="Z_5024D59A_F791_4B48_8A8A_90A9A8BA3CB8_.wvu.Rows" localSheetId="33" hidden="1">'NEW FALCON'!#REF!,'NEW FALCON'!#REF!</definedName>
    <definedName name="Z_5024D59A_F791_4B48_8A8A_90A9A8BA3CB8_.wvu.Rows" localSheetId="16" hidden="1">ORIENT!$6:$25,ORIENT!$28:$37</definedName>
    <definedName name="Z_5024D59A_F791_4B48_8A8A_90A9A8BA3CB8_.wvu.Rows" localSheetId="25" hidden="1">PETRA!#REF!</definedName>
    <definedName name="Z_5024D59A_F791_4B48_8A8A_90A9A8BA3CB8_.wvu.Rows" localSheetId="24" hidden="1">RSEAXL!$12:$18</definedName>
    <definedName name="Z_5024D59A_F791_4B48_8A8A_90A9A8BA3CB8_.wvu.Rows" localSheetId="26" hidden="1">SANTANA!$84:$84</definedName>
    <definedName name="Z_5024D59A_F791_4B48_8A8A_90A9A8BA3CB8_.wvu.Rows" localSheetId="19" hidden="1">'SENTOSA USWC'!#REF!</definedName>
    <definedName name="Z_5024D59A_F791_4B48_8A8A_90A9A8BA3CB8_.wvu.Rows" localSheetId="58" hidden="1">SEQUOIA!$35:$35</definedName>
    <definedName name="Z_5024D59A_F791_4B48_8A8A_90A9A8BA3CB8_.wvu.Rows" localSheetId="41" hidden="1">SHIKRA!#REF!,SHIKRA!#REF!</definedName>
    <definedName name="Z_5024D59A_F791_4B48_8A8A_90A9A8BA3CB8_.wvu.Rows" localSheetId="4" hidden="1">SHOGUN!$375:$375</definedName>
    <definedName name="Z_5024D59A_F791_4B48_8A8A_90A9A8BA3CB8_.wvu.Rows" localSheetId="5" hidden="1">SILK!$323:$323</definedName>
    <definedName name="Z_5024D59A_F791_4B48_8A8A_90A9A8BA3CB8_.wvu.Rows" localSheetId="7" hidden="1">SWAN!$159:$159</definedName>
    <definedName name="Z_5024D59A_F791_4B48_8A8A_90A9A8BA3CB8_.wvu.Rows" localSheetId="46" hidden="1">TIGER!#REF!</definedName>
    <definedName name="Z_504C3D14_6151_4DF1_B639_43B79371AD76_.wvu.FilterData" localSheetId="2" hidden="1">HOME!$A$17:$K$271</definedName>
    <definedName name="Z_5086B3A7_CC6D_47E0_B947_5123DEEC1DB9_.wvu.FilterData" localSheetId="2" hidden="1">HOME!$A$17:$K$371</definedName>
    <definedName name="Z_5087433B_5F98_4D0B_9A47_6B55443BE7A7_.wvu.FilterData" localSheetId="2" hidden="1">HOME!$A$17:$K$371</definedName>
    <definedName name="Z_50CDA8CB_3985_4A00_91BE_49D11801A193_.wvu.FilterData" localSheetId="2" hidden="1">HOME!$A$17:$K$190</definedName>
    <definedName name="Z_50F2D2C4_FE7B_46F9_A453_0AAE36939B88_.wvu.FilterData" localSheetId="2" hidden="1">HOME!$A$17:$K$426</definedName>
    <definedName name="Z_51077EBD_D239_4D04_A4E2_74B1FF163118_.wvu.FilterData" localSheetId="2" hidden="1">HOME!$A$17:$K$401</definedName>
    <definedName name="Z_51077EBD_D239_4D04_A4E2_74B1FF163118_.wvu.FilterData" localSheetId="15" hidden="1">JAGUAR!$B$13:$F$16</definedName>
    <definedName name="Z_51235FBA_294F_4F2C_9175_FBFE4711A5A5_.wvu.FilterData" localSheetId="15" hidden="1">JAGUAR!$B$13:$F$16</definedName>
    <definedName name="Z_5144144A_D730_42FF_858E_7E5D1CF4A826_.wvu.FilterData" localSheetId="2" hidden="1">HOME!$A$17:$K$300</definedName>
    <definedName name="Z_5296C7B2_2878_45D3_937C_F4DE653D868C_.wvu.FilterData" localSheetId="2" hidden="1">HOME!$A$17:$K$191</definedName>
    <definedName name="Z_52D45548_F893_43B9_A2B8_7A9AA899578B_.wvu.FilterData" localSheetId="2" hidden="1">HOME!$A$17:$K$391</definedName>
    <definedName name="Z_53B0660F_08DC_4F80_88C6_B665695D4907_.wvu.FilterData" localSheetId="2" hidden="1">HOME!$A$17:$K$371</definedName>
    <definedName name="Z_543795BF_A074_424B_A1F5_8848296B6808_.wvu.FilterData" localSheetId="2" hidden="1">HOME!$A$17:$K$299</definedName>
    <definedName name="Z_54AA71D2_8298_4F9E_A8F6_C28793570F91_.wvu.FilterData" localSheetId="2" hidden="1">HOME!$A$17:$K$371</definedName>
    <definedName name="Z_54AEDFA0_5187_4AD9_B2B4_4DC02491822B_.wvu.FilterData" localSheetId="2" hidden="1">HOME!$A$17:$K$388</definedName>
    <definedName name="Z_54B720EF_4108_4AC5_8E46_61AC5A226F6F_.wvu.FilterData" localSheetId="2" hidden="1">HOME!$A$17:$K$371</definedName>
    <definedName name="Z_550A20D9_9B3A_4668_9962_91EB85B56BFE_.wvu.FilterData" localSheetId="2" hidden="1">HOME!$A$17:$K$190</definedName>
    <definedName name="Z_550E78CC_9190_4654_95F1_613C174397F7_.wvu.FilterData" localSheetId="2" hidden="1">HOME!$A$17:$K$300</definedName>
    <definedName name="Z_55198DD3_B504_4DE0_B750_A63082433930_.wvu.FilterData" localSheetId="35" hidden="1">AUSTRALIA!$C$2</definedName>
    <definedName name="Z_55198DD3_B504_4DE0_B750_A63082433930_.wvu.FilterData" localSheetId="2" hidden="1">HOME!$A$17:$K$460</definedName>
    <definedName name="Z_55198DD3_B504_4DE0_B750_A63082433930_.wvu.FilterData" localSheetId="15" hidden="1">JAGUAR!$B$13:$F$16</definedName>
    <definedName name="Z_5541044F_CABD_4313_856A_4B9FEEF59BF4_.wvu.FilterData" localSheetId="2" hidden="1">HOME!$A$17:$J$178</definedName>
    <definedName name="Z_555E5059_243C_401D_AB28_EC24529BDD53_.wvu.FilterData" localSheetId="2" hidden="1">HOME!$A$17:$K$271</definedName>
    <definedName name="Z_55F99D52_321B_43AB_870D_701D22BE74E4_.wvu.FilterData" localSheetId="2" hidden="1">HOME!$A$17:$K$300</definedName>
    <definedName name="Z_569FA7E5_AE4E_4EAE_BE91_5B249A679D6C_.wvu.FilterData" localSheetId="2" hidden="1">HOME!$A$17:$K$371</definedName>
    <definedName name="Z_575DBE0B_C520_4427_B0BC_0CEAEBADAEFD_.wvu.FilterData" localSheetId="2" hidden="1">HOME!$A$17:$K$371</definedName>
    <definedName name="Z_57A39A23_67A2_401C_BDC8_C850232B4E31_.wvu.FilterData" localSheetId="2" hidden="1">HOME!$A$17:$K$371</definedName>
    <definedName name="Z_58027D85_134F_43B5_9A49_0C20537F5C27_.wvu.PrintArea" localSheetId="37" hidden="1">'AFRICA EXPRESS'!$A$1:$M$150</definedName>
    <definedName name="Z_58027D85_134F_43B5_9A49_0C20537F5C27_.wvu.PrintArea" localSheetId="28" hidden="1">AMERICA!$A$1:$M$213</definedName>
    <definedName name="Z_58027D85_134F_43B5_9A49_0C20537F5C27_.wvu.PrintArea" localSheetId="35" hidden="1">AUSTRALIA!$A$1:$H$152</definedName>
    <definedName name="Z_58027D85_134F_43B5_9A49_0C20537F5C27_.wvu.PrintArea" localSheetId="29" hidden="1">EMPIRE!$B$1:$M$137</definedName>
    <definedName name="Z_58027D85_134F_43B5_9A49_0C20537F5C27_.wvu.PrintArea" localSheetId="56" hidden="1">'PEARL RIVER'!$A$1:$M$42</definedName>
    <definedName name="Z_58027D85_134F_43B5_9A49_0C20537F5C27_.wvu.PrintArea" localSheetId="18" hidden="1">PHOENIX!$A$1:$M$266</definedName>
    <definedName name="Z_58027D85_134F_43B5_9A49_0C20537F5C27_.wvu.PrintArea" localSheetId="7" hidden="1">SWAN!$A$1:$M$138</definedName>
    <definedName name="Z_58027D85_134F_43B5_9A49_0C20537F5C27_.wvu.Rows" localSheetId="3" hidden="1">ALBATROSS!$218:$218</definedName>
    <definedName name="Z_58027D85_134F_43B5_9A49_0C20537F5C27_.wvu.Rows" localSheetId="20" hidden="1">CHINOOK!#REF!</definedName>
    <definedName name="Z_58027D85_134F_43B5_9A49_0C20537F5C27_.wvu.Rows" localSheetId="52" hidden="1">DAHLIA!#REF!</definedName>
    <definedName name="Z_58027D85_134F_43B5_9A49_0C20537F5C27_.wvu.Rows" localSheetId="57" hidden="1">EAGLE!$53:$53</definedName>
    <definedName name="Z_58027D85_134F_43B5_9A49_0C20537F5C27_.wvu.Rows" localSheetId="30" hidden="1">'EMERALD '!$96:$96</definedName>
    <definedName name="Z_58027D85_134F_43B5_9A49_0C20537F5C27_.wvu.Rows" localSheetId="15" hidden="1">JAGUAR!$159:$159</definedName>
    <definedName name="Z_58027D85_134F_43B5_9A49_0C20537F5C27_.wvu.Rows" localSheetId="6" hidden="1">LION!$223:$223</definedName>
    <definedName name="Z_58027D85_134F_43B5_9A49_0C20537F5C27_.wvu.Rows" localSheetId="21" hidden="1">MAPLE!#REF!</definedName>
    <definedName name="Z_58027D85_134F_43B5_9A49_0C20537F5C27_.wvu.Rows" localSheetId="54" hidden="1">MUSTANG!#REF!</definedName>
    <definedName name="Z_58027D85_134F_43B5_9A49_0C20537F5C27_.wvu.Rows" localSheetId="16" hidden="1">ORIENT!$134:$134</definedName>
    <definedName name="Z_58027D85_134F_43B5_9A49_0C20537F5C27_.wvu.Rows" localSheetId="26" hidden="1">SANTANA!$84:$84</definedName>
    <definedName name="Z_58027D85_134F_43B5_9A49_0C20537F5C27_.wvu.Rows" localSheetId="58" hidden="1">SEQUOIA!$35:$35</definedName>
    <definedName name="Z_58027D85_134F_43B5_9A49_0C20537F5C27_.wvu.Rows" localSheetId="4" hidden="1">SHOGUN!$375:$375</definedName>
    <definedName name="Z_58027D85_134F_43B5_9A49_0C20537F5C27_.wvu.Rows" localSheetId="5" hidden="1">SILK!$323:$323</definedName>
    <definedName name="Z_58027D85_134F_43B5_9A49_0C20537F5C27_.wvu.Rows" localSheetId="7" hidden="1">SWAN!$159:$159</definedName>
    <definedName name="Z_58AA830E_CBF5_47CE_A337_09F5D4A2FCA0_.wvu.FilterData" localSheetId="2" hidden="1">HOME!$A$17:$K$391</definedName>
    <definedName name="Z_5915F4F5_7351_455F_A830_50519677405E_.wvu.FilterData" localSheetId="2" hidden="1">HOME!$A$17:$K$371</definedName>
    <definedName name="Z_5919804F_1233_4A45_A7E8_987902A61A67_.wvu.FilterData" localSheetId="2" hidden="1">HOME!$A$17:$K$300</definedName>
    <definedName name="Z_5A0376F1_2A1A_4351_80DF_02567A29DC25_.wvu.FilterData" localSheetId="2" hidden="1">HOME!$A$17:$K$271</definedName>
    <definedName name="Z_5A25D12E_DDB4_4005_8F24_CC455B776801_.wvu.FilterData" localSheetId="2" hidden="1">HOME!$A$17:$K$191</definedName>
    <definedName name="Z_5BC523E4_87C9_4AE3_9596_5CBAB11D0435_.wvu.FilterData" localSheetId="2" hidden="1">HOME!$A$17:$K$401</definedName>
    <definedName name="Z_5BD46FE8_0759_479B_A54C_8C832B5F0ED4_.wvu.FilterData" localSheetId="15" hidden="1">JAGUAR!$B$13:$F$16</definedName>
    <definedName name="Z_5C0068E7_289F_4C2F_973F_CFA0C2F36B12_.wvu.FilterData" localSheetId="2" hidden="1">HOME!$A$17:$K$388</definedName>
    <definedName name="Z_5C5AAFB9_A525_4590_B5EB_4214E586A801_.wvu.FilterData" localSheetId="2" hidden="1">HOME!$A$17:$K$300</definedName>
    <definedName name="Z_5C73D835_0BB1_4DC5_8FDB_BAAFB712A31E_.wvu.FilterData" localSheetId="2" hidden="1">HOME!$A$17:$K$271</definedName>
    <definedName name="Z_5CAA0B1D_539C_44AF_96BE_F0E76A0FC000_.wvu.FilterData" localSheetId="2" hidden="1">HOME!$A$17:$K$371</definedName>
    <definedName name="Z_5CBB5330_569E_4340_9CE3_033014C8497C_.wvu.FilterData" localSheetId="2" hidden="1">HOME!$A$17:$K$371</definedName>
    <definedName name="Z_5CD48025_0DEC_437F_BE90_B7205BC51BF0_.wvu.FilterData" localSheetId="2" hidden="1">HOME!$A$17:$K$371</definedName>
    <definedName name="Z_5D888896_2F95_421B_B224_A9AC655A972E_.wvu.FilterData" localSheetId="2" hidden="1">HOME!$A$17:$K$371</definedName>
    <definedName name="Z_5DC7F0D8_B1E5_4790_A8F7_72F1A01F7CB2_.wvu.FilterData" localSheetId="2" hidden="1">HOME!$A$17:$K$191</definedName>
    <definedName name="Z_5DCC056F_95EF_4B48_9226_989BA633639D_.wvu.FilterData" localSheetId="2" hidden="1">HOME!$A$17:$K$401</definedName>
    <definedName name="Z_5E682521_B6BD_4F37_A8B8_97D25FC9B952_.wvu.FilterData" localSheetId="2" hidden="1">HOME!$A$17:$K$299</definedName>
    <definedName name="Z_5EBCDAA0_5448_4EC9_AAC8_2143DB6AAB9B_.wvu.FilterData" localSheetId="2" hidden="1">HOME!$A$17:$K$300</definedName>
    <definedName name="Z_5EBF4C3F_F787_47D2_8DF3_C5481F9AF8F8_.wvu.FilterData" localSheetId="2" hidden="1">HOME!$A$17:$K$300</definedName>
    <definedName name="Z_5F0B64FD_685C_4C0C_BC4E_C20CD6182331_.wvu.FilterData" localSheetId="2" hidden="1">HOME!$A$17:$K$371</definedName>
    <definedName name="Z_6030BEAE_9911_4766_B807_B5BB98C1617D_.wvu.FilterData" localSheetId="2" hidden="1">HOME!$A$17:$K$371</definedName>
    <definedName name="Z_6039AB9E_8D4A_4AD0_A94D_7C1CC912E410_.wvu.FilterData" localSheetId="2" hidden="1">HOME!$A$17:$K$299</definedName>
    <definedName name="Z_604F0E5C_E765_4456_8E61_FC66FE97949C_.wvu.FilterData" localSheetId="2" hidden="1">HOME!$A$17:$K$299</definedName>
    <definedName name="Z_6148C67F_18EF_4771_8810_1DFCBCF06C71_.wvu.FilterData" localSheetId="2" hidden="1">HOME!$A$17:$K$300</definedName>
    <definedName name="Z_62CC2042_035F_4CBF_87F1_8C39A8758FB2_.wvu.FilterData" localSheetId="2" hidden="1">HOME!$A$17:$K$300</definedName>
    <definedName name="Z_62D50DF6_CF2F_4306_8D20_716E853615D9_.wvu.FilterData" localSheetId="2" hidden="1">HOME!$A$17:$K$460</definedName>
    <definedName name="Z_635E55BA_47EE_4D8C_999F_690A6401302E_.wvu.FilterData" localSheetId="2" hidden="1">HOME!$A$17:$K$371</definedName>
    <definedName name="Z_6498EF57_D528_4E88_B75E_E36A80E6041F_.wvu.FilterData" localSheetId="2" hidden="1">HOME!$A$17:$K$191</definedName>
    <definedName name="Z_6498EF57_D528_4E88_B75E_E36A80E6041F_.wvu.PrintArea" localSheetId="37" hidden="1">'AFRICA EXPRESS'!$A$1:$M$150</definedName>
    <definedName name="Z_6498EF57_D528_4E88_B75E_E36A80E6041F_.wvu.PrintArea" localSheetId="28" hidden="1">AMERICA!$A$1:$M$213</definedName>
    <definedName name="Z_6498EF57_D528_4E88_B75E_E36A80E6041F_.wvu.PrintArea" localSheetId="35" hidden="1">AUSTRALIA!$A$1:$H$152</definedName>
    <definedName name="Z_6498EF57_D528_4E88_B75E_E36A80E6041F_.wvu.PrintArea" localSheetId="29" hidden="1">EMPIRE!$B$1:$M$137</definedName>
    <definedName name="Z_6498EF57_D528_4E88_B75E_E36A80E6041F_.wvu.PrintArea" localSheetId="2" hidden="1">HOME!$A$1:$K$594</definedName>
    <definedName name="Z_6498EF57_D528_4E88_B75E_E36A80E6041F_.wvu.PrintArea" localSheetId="56" hidden="1">'PEARL RIVER'!$A$1:$M$42</definedName>
    <definedName name="Z_6498EF57_D528_4E88_B75E_E36A80E6041F_.wvu.PrintArea" localSheetId="18" hidden="1">PHOENIX!$A$1:$M$266</definedName>
    <definedName name="Z_6498EF57_D528_4E88_B75E_E36A80E6041F_.wvu.PrintArea" localSheetId="7" hidden="1">SWAN!$A$1:$M$138</definedName>
    <definedName name="Z_6498EF57_D528_4E88_B75E_E36A80E6041F_.wvu.Rows" localSheetId="3" hidden="1">ALBATROSS!$218:$218</definedName>
    <definedName name="Z_6498EF57_D528_4E88_B75E_E36A80E6041F_.wvu.Rows" localSheetId="20" hidden="1">CHINOOK!#REF!</definedName>
    <definedName name="Z_6498EF57_D528_4E88_B75E_E36A80E6041F_.wvu.Rows" localSheetId="34" hidden="1">CLANGA!#REF!</definedName>
    <definedName name="Z_6498EF57_D528_4E88_B75E_E36A80E6041F_.wvu.Rows" localSheetId="52" hidden="1">DAHLIA!#REF!</definedName>
    <definedName name="Z_6498EF57_D528_4E88_B75E_E36A80E6041F_.wvu.Rows" localSheetId="57" hidden="1">EAGLE!$53:$53</definedName>
    <definedName name="Z_6498EF57_D528_4E88_B75E_E36A80E6041F_.wvu.Rows" localSheetId="30" hidden="1">'EMERALD '!$96:$96</definedName>
    <definedName name="Z_6498EF57_D528_4E88_B75E_E36A80E6041F_.wvu.Rows" localSheetId="15" hidden="1">JAGUAR!$159:$159</definedName>
    <definedName name="Z_6498EF57_D528_4E88_B75E_E36A80E6041F_.wvu.Rows" localSheetId="6" hidden="1">LION!$223:$223</definedName>
    <definedName name="Z_6498EF57_D528_4E88_B75E_E36A80E6041F_.wvu.Rows" localSheetId="21" hidden="1">MAPLE!#REF!</definedName>
    <definedName name="Z_6498EF57_D528_4E88_B75E_E36A80E6041F_.wvu.Rows" localSheetId="54" hidden="1">MUSTANG!#REF!</definedName>
    <definedName name="Z_6498EF57_D528_4E88_B75E_E36A80E6041F_.wvu.Rows" localSheetId="33" hidden="1">'NEW FALCON'!#REF!</definedName>
    <definedName name="Z_6498EF57_D528_4E88_B75E_E36A80E6041F_.wvu.Rows" localSheetId="16" hidden="1">ORIENT!$134:$134</definedName>
    <definedName name="Z_6498EF57_D528_4E88_B75E_E36A80E6041F_.wvu.Rows" localSheetId="26" hidden="1">SANTANA!$84:$84</definedName>
    <definedName name="Z_6498EF57_D528_4E88_B75E_E36A80E6041F_.wvu.Rows" localSheetId="19" hidden="1">'SENTOSA USWC'!#REF!</definedName>
    <definedName name="Z_6498EF57_D528_4E88_B75E_E36A80E6041F_.wvu.Rows" localSheetId="58" hidden="1">SEQUOIA!$35:$35</definedName>
    <definedName name="Z_6498EF57_D528_4E88_B75E_E36A80E6041F_.wvu.Rows" localSheetId="41" hidden="1">SHIKRA!#REF!</definedName>
    <definedName name="Z_6498EF57_D528_4E88_B75E_E36A80E6041F_.wvu.Rows" localSheetId="4" hidden="1">SHOGUN!$375:$375</definedName>
    <definedName name="Z_6498EF57_D528_4E88_B75E_E36A80E6041F_.wvu.Rows" localSheetId="5" hidden="1">SILK!$323:$323</definedName>
    <definedName name="Z_6498EF57_D528_4E88_B75E_E36A80E6041F_.wvu.Rows" localSheetId="7" hidden="1">SWAN!$159:$159</definedName>
    <definedName name="Z_649F73BE_1224_4628_AD22_350254143830_.wvu.FilterData" localSheetId="15" hidden="1">JAGUAR!$B$13:$F$16</definedName>
    <definedName name="Z_64A74284_BE31_4109_BBA0_97691B6FE29D_.wvu.FilterData" localSheetId="2" hidden="1">HOME!$A$17:$K$270</definedName>
    <definedName name="Z_65233934_1C78_47C7_811B_B8D80E6DDC26_.wvu.FilterData" localSheetId="2" hidden="1">HOME!$A$17:$K$270</definedName>
    <definedName name="Z_66023839_ED93_4640_AFCC_90550387C61F_.wvu.FilterData" localSheetId="2" hidden="1">HOME!$A$17:$K$190</definedName>
    <definedName name="Z_6621FB12_11D4_4B86_9D18_F7D4574A3126_.wvu.FilterData" localSheetId="2" hidden="1">HOME!$A$17:$K$388</definedName>
    <definedName name="Z_6621FB12_11D4_4B86_9D18_F7D4574A3126_.wvu.FilterData" localSheetId="15" hidden="1">JAGUAR!$B$13:$F$16</definedName>
    <definedName name="Z_67068B00_FC35_41E8_A960_C901F514BE95_.wvu.FilterData" localSheetId="2" hidden="1">HOME!$A$17:$K$299</definedName>
    <definedName name="Z_673032C2_CD89_457A_A856_716AC880EC10_.wvu.FilterData" localSheetId="2" hidden="1">HOME!$A$17:$K$371</definedName>
    <definedName name="Z_6771ABF8_59E7_4E17_B910_9B0EF5F20B37_.wvu.FilterData" localSheetId="2" hidden="1">HOME!$A$17:$K$271</definedName>
    <definedName name="Z_6799485E_B237_4AB8_91FF_FF09380529A6_.wvu.FilterData" localSheetId="2" hidden="1">HOME!$A$17:$K$191</definedName>
    <definedName name="Z_67C54663_F602_4115_9928_307B26BA6B41_.wvu.FilterData" localSheetId="2" hidden="1">HOME!$A$17:$K$388</definedName>
    <definedName name="Z_6820053D_54E8_459B_A69A_BC72BDA4EF40_.wvu.FilterData" localSheetId="2" hidden="1">HOME!$A$17:$K$299</definedName>
    <definedName name="Z_68850C4A_98EC_46D9_9DDD_1E363D6382ED_.wvu.FilterData" localSheetId="2" hidden="1">HOME!$A$17:$K$388</definedName>
    <definedName name="Z_69076AB6_2982_4713_9B58_343EF7CDD203_.wvu.FilterData" localSheetId="2" hidden="1">HOME!$A$17:$K$391</definedName>
    <definedName name="Z_690AAC28_4568_4C20_A4BC_A7C4AA5099D1_.wvu.FilterData" localSheetId="2" hidden="1">HOME!$A$17:$K$300</definedName>
    <definedName name="Z_6936FB81_5A47_4CBD_8478_7F0491C14313_.wvu.FilterData" localSheetId="15" hidden="1">JAGUAR!$B$13:$F$16</definedName>
    <definedName name="Z_696AA035_D75B_40EA_B23D_E712DFC0BB75_.wvu.FilterData" localSheetId="16" hidden="1">ORIENT!#REF!</definedName>
    <definedName name="Z_69BE2C8F_8115_45C0_9886_A935E9AA105C_.wvu.FilterData" localSheetId="2" hidden="1">HOME!$A$17:$K$371</definedName>
    <definedName name="Z_69EC150C_DD83_4C68_B054_9ECCA8BAEF1D_.wvu.FilterData" localSheetId="2" hidden="1">HOME!$A$17:$K$388</definedName>
    <definedName name="Z_6A2F471B_8B91_482D_A653_F9840E4D912F_.wvu.FilterData" localSheetId="2" hidden="1">HOME!$A$17:$K$401</definedName>
    <definedName name="Z_6AE1206E_D17C_44E9_97B1_9219AA248A68_.wvu.FilterData" localSheetId="2" hidden="1">HOME!$A$17:$K$371</definedName>
    <definedName name="Z_6B2417C3_058B_4357_8B71_A7F4BB4A670F_.wvu.FilterData" localSheetId="2" hidden="1">HOME!$A$17:$K$191</definedName>
    <definedName name="Z_6BCE2B73_09EF_43E3_AEDE_0C9B55E6EABF_.wvu.FilterData" localSheetId="2" hidden="1">HOME!$A$17:$K$460</definedName>
    <definedName name="Z_6BF03CF9_13E8_42FA_8561_6896C2F5B85D_.wvu.FilterData" localSheetId="2" hidden="1">HOME!$A$17:$K$183</definedName>
    <definedName name="Z_6C0834BF_904C_4663_B1CF_25D24B8219BD_.wvu.FilterData" localSheetId="2" hidden="1">HOME!$A$17:$K$190</definedName>
    <definedName name="Z_6C1AFB93_A67F_4DD0_97DE_D949AB877AE7_.wvu.FilterData" localSheetId="2" hidden="1">HOME!$A$17:$K$300</definedName>
    <definedName name="Z_6C3C10FF_E4F3_4F6E_AFBC_E92503ED8217_.wvu.FilterData" localSheetId="2" hidden="1">HOME!$A$17:$K$371</definedName>
    <definedName name="Z_6C56EF41_B9C3_4C4D_A953_EA54F3BB5DA6_.wvu.FilterData" localSheetId="2" hidden="1">HOME!$A$17:$K$460</definedName>
    <definedName name="Z_6C942B30_5AC0_4929_B757_73091CDC36D5_.wvu.FilterData" localSheetId="2" hidden="1">HOME!$A$17:$K$426</definedName>
    <definedName name="Z_6C975C9F_82FB_4400_BB3C_3088474B1448_.wvu.FilterData" localSheetId="2" hidden="1">HOME!$A$17:$K$300</definedName>
    <definedName name="Z_6CD82998_9B8C_401E_BAC8_6CF6B7EDD399_.wvu.FilterData" localSheetId="2" hidden="1">HOME!$A$17:$K$371</definedName>
    <definedName name="Z_6CE4CD8B_D594_4672_8B40_CA1B9428ADF4_.wvu.FilterData" localSheetId="2" hidden="1">HOME!$A$17:$K$300</definedName>
    <definedName name="Z_6CFBF697_0437_4FD6_B316_F0AC6336B98E_.wvu.FilterData" localSheetId="2" hidden="1">HOME!$A$17:$K$191</definedName>
    <definedName name="Z_6D5C14FA_34B8_4BE0_9049_162EE0E7CAB4_.wvu.FilterData" localSheetId="2" hidden="1">HOME!$A$17:$K$17</definedName>
    <definedName name="Z_6D941CA9_4C79_44E9_BF2E_015613CDB9A6_.wvu.FilterData" localSheetId="2" hidden="1">HOME!$A$17:$K$191</definedName>
    <definedName name="Z_6D9F3BF4_FCA3_4D24_8CDC_172AB8140EEB_.wvu.FilterData" localSheetId="2" hidden="1">HOME!$A$17:$K$371</definedName>
    <definedName name="Z_6DAF0739_8A07_46D2_8D25_4136247A5B2F_.wvu.FilterData" localSheetId="2" hidden="1">HOME!$A$17:$K$371</definedName>
    <definedName name="Z_6DCADBA4_8731_4A91_B3A6_150B3FBC7E4F_.wvu.FilterData" localSheetId="2" hidden="1">HOME!$A$17:$K$371</definedName>
    <definedName name="Z_6FE15A5F_BF84_463E_9812_FB19E93F650C_.wvu.FilterData" localSheetId="2" hidden="1">HOME!$A$17:$K$371</definedName>
    <definedName name="Z_700E3392_62BA_47A8_8ADE_FA1DDC58F612_.wvu.FilterData" localSheetId="2" hidden="1">HOME!$A$17:$K$401</definedName>
    <definedName name="Z_7151040B_4669_4DC9_AD23_A61E7EB155D4_.wvu.FilterData" localSheetId="2" hidden="1">HOME!$A$17:$K$191</definedName>
    <definedName name="Z_71CBD495_BB15_4FBC_8FE1_A418A24209FE_.wvu.FilterData" localSheetId="2" hidden="1">HOME!$A$17:$K$371</definedName>
    <definedName name="Z_71E3518B_2C0A_4FF5_AD8E_5BFE8F435F55_.wvu.FilterData" localSheetId="2" hidden="1">HOME!$A$17:$K$371</definedName>
    <definedName name="Z_720DBE35_2DE4_482E_ADC5_14806933F069_.wvu.FilterData" localSheetId="15" hidden="1">JAGUAR!$B$13:$F$16</definedName>
    <definedName name="Z_7215C8AE_B9E2_4F58_95D4_ED7DB9DD5A8C_.wvu.FilterData" localSheetId="15" hidden="1">JAGUAR!$B$13:$F$16</definedName>
    <definedName name="Z_722924E4_516D_4BBA_AC69_2D7C8F01DDD5_.wvu.FilterData" localSheetId="2" hidden="1">HOME!$A$17:$K$401</definedName>
    <definedName name="Z_72EF5D6A_1BC5_4801_A315_D8A74DD988A1_.wvu.FilterData" localSheetId="2" hidden="1">HOME!$A$17:$K$371</definedName>
    <definedName name="Z_7306B786_C256_450B_8D48_76AE8407AC09_.wvu.FilterData" localSheetId="15" hidden="1">JAGUAR!$B$13:$F$16</definedName>
    <definedName name="Z_739F9C7E_FB6B_406A_8674_27C633BE0FBD_.wvu.FilterData" localSheetId="2" hidden="1">HOME!$A$17:$K$391</definedName>
    <definedName name="Z_73A4287E_B8E9_4CBF_9078_FF5A51CBBCB5_.wvu.FilterData" localSheetId="15" hidden="1">JAGUAR!$B$13:$F$16</definedName>
    <definedName name="Z_73AB0E95_78FB_45DF_ABF9_BE879A318CA5_.wvu.FilterData" localSheetId="2" hidden="1">HOME!$A$17:$K$300</definedName>
    <definedName name="Z_744C738F_C278_494D_8057_B3BD80385BB0_.wvu.FilterData" localSheetId="2" hidden="1">HOME!$A$17:$K$401</definedName>
    <definedName name="Z_744C738F_C278_494D_8057_B3BD80385BB0_.wvu.FilterData" localSheetId="15" hidden="1">JAGUAR!$B$13:$F$16</definedName>
    <definedName name="Z_747CDF22_2961_48B5_8A93_8319637BE6F9_.wvu.FilterData" localSheetId="2" hidden="1">HOME!$A$17:$K$426</definedName>
    <definedName name="Z_755A8122_95CC_4C9E_B35F_DC0B89640C3B_.wvu.FilterData" localSheetId="15" hidden="1">JAGUAR!$B$13:$F$16</definedName>
    <definedName name="Z_75DE34DD_AFD9_42B7_893C_C55CBCD9A20E_.wvu.FilterData" localSheetId="2" hidden="1">HOME!$A$17:$K$371</definedName>
    <definedName name="Z_75DEDCC7_DBBB_4708_AC30_46DBF2C358A0_.wvu.FilterData" localSheetId="2" hidden="1">HOME!$A$17:$K$300</definedName>
    <definedName name="Z_769DB8F7_73F9_452C_B937_63F1EE312BBE_.wvu.FilterData" localSheetId="2" hidden="1">HOME!$A$17:$K$300</definedName>
    <definedName name="Z_770E0F57_3699_4109_9DA9_EA151A406EC9_.wvu.FilterData" localSheetId="15" hidden="1">JAGUAR!$B$13:$F$16</definedName>
    <definedName name="Z_77C8BA4F_5E18_41FE_A044_B9B8DED5B4BC_.wvu.FilterData" localSheetId="2" hidden="1">HOME!$A$17:$K$191</definedName>
    <definedName name="Z_7825F08A_CEE0_423A_85C6_779F4CAF2C26_.wvu.FilterData" localSheetId="15" hidden="1">JAGUAR!$B$13:$F$16</definedName>
    <definedName name="Z_795F639C_9143_4B05_8F8A_B97C1D00DFA7_.wvu.FilterData" localSheetId="2" hidden="1">HOME!$A$17:$K$270</definedName>
    <definedName name="Z_79E2F21D_785C_4B59_9A9F_F29D3DBB0832_.wvu.FilterData" localSheetId="2" hidden="1">HOME!$A$17:$K$388</definedName>
    <definedName name="Z_7A237E24_EB5C_4A33_B5C8_70AA671FA1E6_.wvu.FilterData" localSheetId="2" hidden="1">HOME!$A$17:$K$371</definedName>
    <definedName name="Z_7A486916_F951_4B28_AB44_422C6850492D_.wvu.FilterData" localSheetId="2" hidden="1">HOME!$A$17:$K$302</definedName>
    <definedName name="Z_7A6E32F5_FF9F_4AB4_8DAC_B32A3F0EEC67_.wvu.FilterData" localSheetId="2" hidden="1">HOME!$A$17:$K$460</definedName>
    <definedName name="Z_7AB32D03_DF21_4BB9_B2B8_9F8548D1FDF0_.wvu.FilterData" localSheetId="2" hidden="1">HOME!$A$17:$K$401</definedName>
    <definedName name="Z_7ACEF1EF_9383_4044_A31E_A5EA10320D28_.wvu.FilterData" localSheetId="2" hidden="1">HOME!$A$17:$K$270</definedName>
    <definedName name="Z_7BACCBA3_912F_4580_8D81_288A3A7812CD_.wvu.FilterData" localSheetId="35" hidden="1">AUSTRALIA!$A$18:$J$19</definedName>
    <definedName name="Z_7BB3C54B_75C1_4A64_8820_A28F28DB8FF5_.wvu.FilterData" localSheetId="2" hidden="1">HOME!$A$17:$K$371</definedName>
    <definedName name="Z_7BB6E246_4E44_4C1B_A7FB_EE15C0867519_.wvu.PrintArea" localSheetId="37" hidden="1">'AFRICA EXPRESS'!$A$1:$M$150</definedName>
    <definedName name="Z_7BB6E246_4E44_4C1B_A7FB_EE15C0867519_.wvu.PrintArea" localSheetId="28" hidden="1">AMERICA!$A$1:$M$213</definedName>
    <definedName name="Z_7BB6E246_4E44_4C1B_A7FB_EE15C0867519_.wvu.PrintArea" localSheetId="35" hidden="1">AUSTRALIA!$A$1:$H$152</definedName>
    <definedName name="Z_7BB6E246_4E44_4C1B_A7FB_EE15C0867519_.wvu.PrintArea" localSheetId="29" hidden="1">EMPIRE!$B$1:$M$137</definedName>
    <definedName name="Z_7BB6E246_4E44_4C1B_A7FB_EE15C0867519_.wvu.PrintArea" localSheetId="56" hidden="1">'PEARL RIVER'!$A$1:$M$42</definedName>
    <definedName name="Z_7BB6E246_4E44_4C1B_A7FB_EE15C0867519_.wvu.PrintArea" localSheetId="18" hidden="1">PHOENIX!$A$1:$M$266</definedName>
    <definedName name="Z_7BB6E246_4E44_4C1B_A7FB_EE15C0867519_.wvu.PrintArea" localSheetId="7" hidden="1">SWAN!$A$1:$M$138</definedName>
    <definedName name="Z_7BB6E246_4E44_4C1B_A7FB_EE15C0867519_.wvu.Rows" localSheetId="3" hidden="1">ALBATROSS!$218:$218</definedName>
    <definedName name="Z_7BB6E246_4E44_4C1B_A7FB_EE15C0867519_.wvu.Rows" localSheetId="20" hidden="1">CHINOOK!#REF!</definedName>
    <definedName name="Z_7BB6E246_4E44_4C1B_A7FB_EE15C0867519_.wvu.Rows" localSheetId="52" hidden="1">DAHLIA!#REF!</definedName>
    <definedName name="Z_7BB6E246_4E44_4C1B_A7FB_EE15C0867519_.wvu.Rows" localSheetId="57" hidden="1">EAGLE!$53:$53</definedName>
    <definedName name="Z_7BB6E246_4E44_4C1B_A7FB_EE15C0867519_.wvu.Rows" localSheetId="30" hidden="1">'EMERALD '!$96:$96</definedName>
    <definedName name="Z_7BB6E246_4E44_4C1B_A7FB_EE15C0867519_.wvu.Rows" localSheetId="15" hidden="1">JAGUAR!$159:$159</definedName>
    <definedName name="Z_7BB6E246_4E44_4C1B_A7FB_EE15C0867519_.wvu.Rows" localSheetId="6" hidden="1">LION!$223:$223</definedName>
    <definedName name="Z_7BB6E246_4E44_4C1B_A7FB_EE15C0867519_.wvu.Rows" localSheetId="21" hidden="1">MAPLE!#REF!</definedName>
    <definedName name="Z_7BB6E246_4E44_4C1B_A7FB_EE15C0867519_.wvu.Rows" localSheetId="54" hidden="1">MUSTANG!#REF!</definedName>
    <definedName name="Z_7BB6E246_4E44_4C1B_A7FB_EE15C0867519_.wvu.Rows" localSheetId="16" hidden="1">ORIENT!$134:$134</definedName>
    <definedName name="Z_7BB6E246_4E44_4C1B_A7FB_EE15C0867519_.wvu.Rows" localSheetId="26" hidden="1">SANTANA!$84:$84</definedName>
    <definedName name="Z_7BB6E246_4E44_4C1B_A7FB_EE15C0867519_.wvu.Rows" localSheetId="58" hidden="1">SEQUOIA!$35:$35</definedName>
    <definedName name="Z_7BB6E246_4E44_4C1B_A7FB_EE15C0867519_.wvu.Rows" localSheetId="4" hidden="1">SHOGUN!$375:$375</definedName>
    <definedName name="Z_7BB6E246_4E44_4C1B_A7FB_EE15C0867519_.wvu.Rows" localSheetId="5" hidden="1">SILK!$323:$323</definedName>
    <definedName name="Z_7BB6E246_4E44_4C1B_A7FB_EE15C0867519_.wvu.Rows" localSheetId="7" hidden="1">SWAN!$159:$159</definedName>
    <definedName name="Z_7BEE7B8D_5741_4333_9D10_02E5639E5FBD_.wvu.FilterData" localSheetId="2" hidden="1">HOME!$A$17:$K$300</definedName>
    <definedName name="Z_7C40A2BF_4AB5_41E2_AD0F_B23F26F11396_.wvu.FilterData" localSheetId="2" hidden="1">HOME!$A$17:$K$388</definedName>
    <definedName name="Z_7CC26BF7_CBB2_441C_9A7F_D51FDA8EA091_.wvu.FilterData" localSheetId="2" hidden="1">HOME!$A$17:$K$371</definedName>
    <definedName name="Z_7CD8AA5C_E0AA_4C61_90FE_879BEFFE578E_.wvu.FilterData" localSheetId="15" hidden="1">JAGUAR!$B$13:$F$16</definedName>
    <definedName name="Z_7D310958_7069_42D3_941E_1675B29A52C1_.wvu.FilterData" localSheetId="2" hidden="1">HOME!$A$17:$K$299</definedName>
    <definedName name="Z_7D6D5E1C_A9FA_49E5_A91D_397AF6273341_.wvu.FilterData" localSheetId="2" hidden="1">HOME!$A$17:$K$191</definedName>
    <definedName name="Z_7EBCBC16_781A_408F_A2AE_E9B67D323260_.wvu.FilterData" localSheetId="2" hidden="1">HOME!$A$17:$K$300</definedName>
    <definedName name="Z_7EECF158_8DD6_4381_B6F2_58ACA3447F7B_.wvu.FilterData" localSheetId="2" hidden="1">HOME!$A$17:$K$302</definedName>
    <definedName name="Z_7F19E505_F3E0_47A6_BA57_43A97BB6FF85_.wvu.FilterData" localSheetId="2" hidden="1">HOME!$A$17:$K$300</definedName>
    <definedName name="Z_7FDC5AB0_C786_4DF1_AFA1_120A01C64E63_.wvu.FilterData" localSheetId="2" hidden="1">HOME!$A$17:$K$300</definedName>
    <definedName name="Z_808AC9F5_BDC7_499A_A648_8F956B20493C_.wvu.FilterData" localSheetId="2" hidden="1">HOME!$A$17:$K$300</definedName>
    <definedName name="Z_81323B76_11F0_4562_AF5C_9C6F97D37645_.wvu.FilterData" localSheetId="2" hidden="1">HOME!$A$17:$K$401</definedName>
    <definedName name="Z_81541F86_3608_4C6D_B212_6BC60E281038_.wvu.FilterData" localSheetId="2" hidden="1">HOME!$A$17:$K$371</definedName>
    <definedName name="Z_81B2C49D_E043_401D_B23D_537FC02E9B40_.wvu.FilterData" localSheetId="2" hidden="1">HOME!$A$17:$K$391</definedName>
    <definedName name="Z_81BEAE39_5C7B_4038_B148_1B686B14CDCC_.wvu.FilterData" localSheetId="2" hidden="1">HOME!$A$17:$K$401</definedName>
    <definedName name="Z_81C9073B_0476_4174_B8A6_8FFA132C5146_.wvu.FilterData" localSheetId="15" hidden="1">JAGUAR!$B$13:$F$16</definedName>
    <definedName name="Z_82022070_1D88_4725_A079_8FD257A00BA9_.wvu.FilterData" localSheetId="2" hidden="1">HOME!$A$17:$K$270</definedName>
    <definedName name="Z_82116073_A853_4D5A_861D_D3A5E3005A7C_.wvu.FilterData" localSheetId="2" hidden="1">HOME!$A$17:$K$401</definedName>
    <definedName name="Z_8260F4F3_720A_4FAD_949B_1050CF59D26A_.wvu.FilterData" localSheetId="2" hidden="1">HOME!$A$17:$K$371</definedName>
    <definedName name="Z_82697296_54A4_4543_94A9_926BD4239C13_.wvu.FilterData" localSheetId="2" hidden="1">HOME!$A$17:$K$270</definedName>
    <definedName name="Z_82B3F26C_5DEE_4D2D_975F_8469EE39C7D3_.wvu.FilterData" localSheetId="2" hidden="1">HOME!$A$17:$K$302</definedName>
    <definedName name="Z_82DC5303_0BF5_4E90_853A_0B099CC936C4_.wvu.FilterData" localSheetId="2" hidden="1">HOME!$A$17:$K$271</definedName>
    <definedName name="Z_82E65AA3_5988_4ED4_A56D_19D1BA591355_.wvu.Cols" localSheetId="36" hidden="1">'DAR FEEDER'!$F:$F</definedName>
    <definedName name="Z_82E65AA3_5988_4ED4_A56D_19D1BA591355_.wvu.Cols" localSheetId="25" hidden="1">PETRA!$E:$E</definedName>
    <definedName name="Z_82E65AA3_5988_4ED4_A56D_19D1BA591355_.wvu.Cols" localSheetId="24" hidden="1">RSEAXL!$E:$E</definedName>
    <definedName name="Z_82E65AA3_5988_4ED4_A56D_19D1BA591355_.wvu.FilterData" localSheetId="2" hidden="1">HOME!$A$17:$K$401</definedName>
    <definedName name="Z_82E65AA3_5988_4ED4_A56D_19D1BA591355_.wvu.FilterData" localSheetId="15" hidden="1">JAGUAR!$B$13:$F$16</definedName>
    <definedName name="Z_82E65AA3_5988_4ED4_A56D_19D1BA591355_.wvu.PrintArea" localSheetId="37" hidden="1">'AFRICA EXPRESS'!$A$1:$M$150</definedName>
    <definedName name="Z_82E65AA3_5988_4ED4_A56D_19D1BA591355_.wvu.PrintArea" localSheetId="28" hidden="1">AMERICA!$A$1:$M$213</definedName>
    <definedName name="Z_82E65AA3_5988_4ED4_A56D_19D1BA591355_.wvu.PrintArea" localSheetId="35" hidden="1">AUSTRALIA!$A$1:$H$152</definedName>
    <definedName name="Z_82E65AA3_5988_4ED4_A56D_19D1BA591355_.wvu.PrintArea" localSheetId="30" hidden="1">'EMERALD '!$B$1:$P$87</definedName>
    <definedName name="Z_82E65AA3_5988_4ED4_A56D_19D1BA591355_.wvu.PrintArea" localSheetId="29" hidden="1">EMPIRE!$B$1:$M$137</definedName>
    <definedName name="Z_82E65AA3_5988_4ED4_A56D_19D1BA591355_.wvu.PrintArea" localSheetId="2" hidden="1">HOME!$A$17:$K$371</definedName>
    <definedName name="Z_82E65AA3_5988_4ED4_A56D_19D1BA591355_.wvu.PrintArea" localSheetId="56" hidden="1">'PEARL RIVER'!$A$1:$M$42</definedName>
    <definedName name="Z_82E65AA3_5988_4ED4_A56D_19D1BA591355_.wvu.PrintArea" localSheetId="18" hidden="1">PHOENIX!$A$1:$M$266</definedName>
    <definedName name="Z_82E65AA3_5988_4ED4_A56D_19D1BA591355_.wvu.PrintArea" localSheetId="7" hidden="1">SWAN!$A$1:$M$138</definedName>
    <definedName name="Z_82E65AA3_5988_4ED4_A56D_19D1BA591355_.wvu.PrintArea" localSheetId="46" hidden="1">TIGER!$A$1:$M$50</definedName>
    <definedName name="Z_82E65AA3_5988_4ED4_A56D_19D1BA591355_.wvu.PrintTitles" localSheetId="2" hidden="1">HOME!$17:$17</definedName>
    <definedName name="Z_82E65AA3_5988_4ED4_A56D_19D1BA591355_.wvu.Rows" localSheetId="37" hidden="1">'AFRICA EXPRESS'!#REF!</definedName>
    <definedName name="Z_82E65AA3_5988_4ED4_A56D_19D1BA591355_.wvu.Rows" localSheetId="3" hidden="1">ALBATROSS!$218:$218</definedName>
    <definedName name="Z_82E65AA3_5988_4ED4_A56D_19D1BA591355_.wvu.Rows" localSheetId="28" hidden="1">AMERICA!#REF!</definedName>
    <definedName name="Z_82E65AA3_5988_4ED4_A56D_19D1BA591355_.wvu.Rows" localSheetId="35" hidden="1">AUSTRALIA!$6:$16</definedName>
    <definedName name="Z_82E65AA3_5988_4ED4_A56D_19D1BA591355_.wvu.Rows" localSheetId="11" hidden="1">'BRITANNIA '!$91:$91</definedName>
    <definedName name="Z_82E65AA3_5988_4ED4_A56D_19D1BA591355_.wvu.Rows" localSheetId="44" hidden="1">CAPRICORN!#REF!</definedName>
    <definedName name="Z_82E65AA3_5988_4ED4_A56D_19D1BA591355_.wvu.Rows" localSheetId="40" hidden="1">CARIOCA!#REF!,CARIOCA!#REF!</definedName>
    <definedName name="Z_82E65AA3_5988_4ED4_A56D_19D1BA591355_.wvu.Rows" localSheetId="20" hidden="1">CHINOOK!#REF!,CHINOOK!#REF!</definedName>
    <definedName name="Z_82E65AA3_5988_4ED4_A56D_19D1BA591355_.wvu.Rows" localSheetId="34" hidden="1">CLANGA!#REF!,CLANGA!#REF!</definedName>
    <definedName name="Z_82E65AA3_5988_4ED4_A56D_19D1BA591355_.wvu.Rows" localSheetId="9" hidden="1">CONDOR!$214:$214</definedName>
    <definedName name="Z_82E65AA3_5988_4ED4_A56D_19D1BA591355_.wvu.Rows" localSheetId="52" hidden="1">DAHLIA!#REF!,DAHLIA!#REF!</definedName>
    <definedName name="Z_82E65AA3_5988_4ED4_A56D_19D1BA591355_.wvu.Rows" localSheetId="36" hidden="1">'DAR FEEDER'!$8:$18</definedName>
    <definedName name="Z_82E65AA3_5988_4ED4_A56D_19D1BA591355_.wvu.Rows" localSheetId="17" hidden="1">DRAGON!$6:$11,DRAGON!$14:$16</definedName>
    <definedName name="Z_82E65AA3_5988_4ED4_A56D_19D1BA591355_.wvu.Rows" localSheetId="57" hidden="1">EAGLE!$53:$53</definedName>
    <definedName name="Z_82E65AA3_5988_4ED4_A56D_19D1BA591355_.wvu.Rows" localSheetId="31" hidden="1">ELEPHANT!#REF!</definedName>
    <definedName name="Z_82E65AA3_5988_4ED4_A56D_19D1BA591355_.wvu.Rows" localSheetId="30" hidden="1">'EMERALD '!#REF!,'EMERALD '!$99:$99</definedName>
    <definedName name="Z_82E65AA3_5988_4ED4_A56D_19D1BA591355_.wvu.Rows" localSheetId="29" hidden="1">EMPIRE!#REF!</definedName>
    <definedName name="Z_82E65AA3_5988_4ED4_A56D_19D1BA591355_.wvu.Rows" localSheetId="38" hidden="1">INGWE!#REF!</definedName>
    <definedName name="Z_82E65AA3_5988_4ED4_A56D_19D1BA591355_.wvu.Rows" localSheetId="39" hidden="1">IPANEMA!$5:$16,IPANEMA!#REF!</definedName>
    <definedName name="Z_82E65AA3_5988_4ED4_A56D_19D1BA591355_.wvu.Rows" localSheetId="15" hidden="1">JAGUAR!$6:$11,JAGUAR!$14:$33,JAGUAR!$159:$159</definedName>
    <definedName name="Z_82E65AA3_5988_4ED4_A56D_19D1BA591355_.wvu.Rows" localSheetId="45" hidden="1">KIWI!#REF!</definedName>
    <definedName name="Z_82E65AA3_5988_4ED4_A56D_19D1BA591355_.wvu.Rows" localSheetId="32" hidden="1">LIBERTY!#REF!</definedName>
    <definedName name="Z_82E65AA3_5988_4ED4_A56D_19D1BA591355_.wvu.Rows" localSheetId="6" hidden="1">LION!$223:$223</definedName>
    <definedName name="Z_82E65AA3_5988_4ED4_A56D_19D1BA591355_.wvu.Rows" localSheetId="21" hidden="1">MAPLE!#REF!,MAPLE!#REF!</definedName>
    <definedName name="Z_82E65AA3_5988_4ED4_A56D_19D1BA591355_.wvu.Rows" localSheetId="54" hidden="1">MUSTANG!#REF!,MUSTANG!#REF!</definedName>
    <definedName name="Z_82E65AA3_5988_4ED4_A56D_19D1BA591355_.wvu.Rows" localSheetId="33" hidden="1">'NEW FALCON'!#REF!,'NEW FALCON'!#REF!</definedName>
    <definedName name="Z_82E65AA3_5988_4ED4_A56D_19D1BA591355_.wvu.Rows" localSheetId="16" hidden="1">ORIENT!$6:$25,ORIENT!$28:$47</definedName>
    <definedName name="Z_82E65AA3_5988_4ED4_A56D_19D1BA591355_.wvu.Rows" localSheetId="25" hidden="1">PETRA!#REF!</definedName>
    <definedName name="Z_82E65AA3_5988_4ED4_A56D_19D1BA591355_.wvu.Rows" localSheetId="24" hidden="1">RSEAXL!$8:$18</definedName>
    <definedName name="Z_82E65AA3_5988_4ED4_A56D_19D1BA591355_.wvu.Rows" localSheetId="26" hidden="1">SANTANA!$84:$84</definedName>
    <definedName name="Z_82E65AA3_5988_4ED4_A56D_19D1BA591355_.wvu.Rows" localSheetId="19" hidden="1">'SENTOSA USWC'!#REF!</definedName>
    <definedName name="Z_82E65AA3_5988_4ED4_A56D_19D1BA591355_.wvu.Rows" localSheetId="58" hidden="1">SEQUOIA!$35:$35</definedName>
    <definedName name="Z_82E65AA3_5988_4ED4_A56D_19D1BA591355_.wvu.Rows" localSheetId="41" hidden="1">SHIKRA!#REF!,SHIKRA!#REF!</definedName>
    <definedName name="Z_82E65AA3_5988_4ED4_A56D_19D1BA591355_.wvu.Rows" localSheetId="4" hidden="1">SHOGUN!$375:$375</definedName>
    <definedName name="Z_82E65AA3_5988_4ED4_A56D_19D1BA591355_.wvu.Rows" localSheetId="5" hidden="1">SILK!$323:$323</definedName>
    <definedName name="Z_82E65AA3_5988_4ED4_A56D_19D1BA591355_.wvu.Rows" localSheetId="7" hidden="1">SWAN!$159:$159</definedName>
    <definedName name="Z_82E65AA3_5988_4ED4_A56D_19D1BA591355_.wvu.Rows" localSheetId="46" hidden="1">TIGER!#REF!</definedName>
    <definedName name="Z_83410BEA_BF44_43DB_8151_7DF1605DFB24_.wvu.FilterData" localSheetId="2" hidden="1">HOME!$A$17:$K$401</definedName>
    <definedName name="Z_834388B3_D1C0_4496_81CB_D8907F6C94B1_.wvu.Cols" localSheetId="36" hidden="1">'DAR FEEDER'!$F:$F</definedName>
    <definedName name="Z_834388B3_D1C0_4496_81CB_D8907F6C94B1_.wvu.Cols" localSheetId="25" hidden="1">PETRA!$E:$E</definedName>
    <definedName name="Z_834388B3_D1C0_4496_81CB_D8907F6C94B1_.wvu.Cols" localSheetId="24" hidden="1">RSEAXL!$E:$E</definedName>
    <definedName name="Z_834388B3_D1C0_4496_81CB_D8907F6C94B1_.wvu.FilterData" localSheetId="2" hidden="1">HOME!$A$17:$K$391</definedName>
    <definedName name="Z_834388B3_D1C0_4496_81CB_D8907F6C94B1_.wvu.FilterData" localSheetId="15" hidden="1">JAGUAR!$B$13:$F$16</definedName>
    <definedName name="Z_834388B3_D1C0_4496_81CB_D8907F6C94B1_.wvu.PrintArea" localSheetId="37" hidden="1">'AFRICA EXPRESS'!$A$1:$M$150</definedName>
    <definedName name="Z_834388B3_D1C0_4496_81CB_D8907F6C94B1_.wvu.PrintArea" localSheetId="28" hidden="1">AMERICA!$A$1:$M$213</definedName>
    <definedName name="Z_834388B3_D1C0_4496_81CB_D8907F6C94B1_.wvu.PrintArea" localSheetId="35" hidden="1">AUSTRALIA!$A$1:$H$152</definedName>
    <definedName name="Z_834388B3_D1C0_4496_81CB_D8907F6C94B1_.wvu.PrintArea" localSheetId="30" hidden="1">'EMERALD '!$B$1:$P$87</definedName>
    <definedName name="Z_834388B3_D1C0_4496_81CB_D8907F6C94B1_.wvu.PrintArea" localSheetId="29" hidden="1">EMPIRE!$B$1:$M$137</definedName>
    <definedName name="Z_834388B3_D1C0_4496_81CB_D8907F6C94B1_.wvu.PrintArea" localSheetId="2" hidden="1">HOME!$A$17:$K$371</definedName>
    <definedName name="Z_834388B3_D1C0_4496_81CB_D8907F6C94B1_.wvu.PrintArea" localSheetId="56" hidden="1">'PEARL RIVER'!$A$1:$M$42</definedName>
    <definedName name="Z_834388B3_D1C0_4496_81CB_D8907F6C94B1_.wvu.PrintArea" localSheetId="18" hidden="1">PHOENIX!$A$1:$M$266</definedName>
    <definedName name="Z_834388B3_D1C0_4496_81CB_D8907F6C94B1_.wvu.PrintArea" localSheetId="7" hidden="1">SWAN!$A$1:$M$138</definedName>
    <definedName name="Z_834388B3_D1C0_4496_81CB_D8907F6C94B1_.wvu.PrintArea" localSheetId="46" hidden="1">TIGER!$A$1:$M$50</definedName>
    <definedName name="Z_834388B3_D1C0_4496_81CB_D8907F6C94B1_.wvu.PrintTitles" localSheetId="2" hidden="1">HOME!$17:$17</definedName>
    <definedName name="Z_834388B3_D1C0_4496_81CB_D8907F6C94B1_.wvu.Rows" localSheetId="37" hidden="1">'AFRICA EXPRESS'!#REF!</definedName>
    <definedName name="Z_834388B3_D1C0_4496_81CB_D8907F6C94B1_.wvu.Rows" localSheetId="3" hidden="1">ALBATROSS!$218:$218</definedName>
    <definedName name="Z_834388B3_D1C0_4496_81CB_D8907F6C94B1_.wvu.Rows" localSheetId="28" hidden="1">AMERICA!#REF!</definedName>
    <definedName name="Z_834388B3_D1C0_4496_81CB_D8907F6C94B1_.wvu.Rows" localSheetId="35" hidden="1">AUSTRALIA!$6:$16,AUSTRALIA!#REF!</definedName>
    <definedName name="Z_834388B3_D1C0_4496_81CB_D8907F6C94B1_.wvu.Rows" localSheetId="11" hidden="1">'BRITANNIA '!$91:$91</definedName>
    <definedName name="Z_834388B3_D1C0_4496_81CB_D8907F6C94B1_.wvu.Rows" localSheetId="44" hidden="1">CAPRICORN!#REF!</definedName>
    <definedName name="Z_834388B3_D1C0_4496_81CB_D8907F6C94B1_.wvu.Rows" localSheetId="40" hidden="1">CARIOCA!#REF!,CARIOCA!#REF!</definedName>
    <definedName name="Z_834388B3_D1C0_4496_81CB_D8907F6C94B1_.wvu.Rows" localSheetId="20" hidden="1">CHINOOK!#REF!,CHINOOK!#REF!,CHINOOK!#REF!</definedName>
    <definedName name="Z_834388B3_D1C0_4496_81CB_D8907F6C94B1_.wvu.Rows" localSheetId="34" hidden="1">CLANGA!#REF!,CLANGA!#REF!</definedName>
    <definedName name="Z_834388B3_D1C0_4496_81CB_D8907F6C94B1_.wvu.Rows" localSheetId="9" hidden="1">CONDOR!$214:$214</definedName>
    <definedName name="Z_834388B3_D1C0_4496_81CB_D8907F6C94B1_.wvu.Rows" localSheetId="52" hidden="1">DAHLIA!#REF!,DAHLIA!#REF!,DAHLIA!#REF!</definedName>
    <definedName name="Z_834388B3_D1C0_4496_81CB_D8907F6C94B1_.wvu.Rows" localSheetId="36" hidden="1">'DAR FEEDER'!$8:$13</definedName>
    <definedName name="Z_834388B3_D1C0_4496_81CB_D8907F6C94B1_.wvu.Rows" localSheetId="17" hidden="1">DRAGON!$6:$11</definedName>
    <definedName name="Z_834388B3_D1C0_4496_81CB_D8907F6C94B1_.wvu.Rows" localSheetId="57" hidden="1">EAGLE!$53:$53</definedName>
    <definedName name="Z_834388B3_D1C0_4496_81CB_D8907F6C94B1_.wvu.Rows" localSheetId="31" hidden="1">ELEPHANT!#REF!</definedName>
    <definedName name="Z_834388B3_D1C0_4496_81CB_D8907F6C94B1_.wvu.Rows" localSheetId="30" hidden="1">'EMERALD '!#REF!,'EMERALD '!$96:$96</definedName>
    <definedName name="Z_834388B3_D1C0_4496_81CB_D8907F6C94B1_.wvu.Rows" localSheetId="29" hidden="1">EMPIRE!#REF!,EMPIRE!#REF!</definedName>
    <definedName name="Z_834388B3_D1C0_4496_81CB_D8907F6C94B1_.wvu.Rows" localSheetId="38" hidden="1">INGWE!#REF!</definedName>
    <definedName name="Z_834388B3_D1C0_4496_81CB_D8907F6C94B1_.wvu.Rows" localSheetId="39" hidden="1">IPANEMA!$5:$16,IPANEMA!#REF!</definedName>
    <definedName name="Z_834388B3_D1C0_4496_81CB_D8907F6C94B1_.wvu.Rows" localSheetId="15" hidden="1">JAGUAR!$6:$11,JAGUAR!$14:$18,JAGUAR!$159:$159</definedName>
    <definedName name="Z_834388B3_D1C0_4496_81CB_D8907F6C94B1_.wvu.Rows" localSheetId="45" hidden="1">KIWI!#REF!</definedName>
    <definedName name="Z_834388B3_D1C0_4496_81CB_D8907F6C94B1_.wvu.Rows" localSheetId="32" hidden="1">LIBERTY!#REF!</definedName>
    <definedName name="Z_834388B3_D1C0_4496_81CB_D8907F6C94B1_.wvu.Rows" localSheetId="6" hidden="1">LION!$223:$223</definedName>
    <definedName name="Z_834388B3_D1C0_4496_81CB_D8907F6C94B1_.wvu.Rows" localSheetId="21" hidden="1">MAPLE!#REF!,MAPLE!#REF!,MAPLE!#REF!</definedName>
    <definedName name="Z_834388B3_D1C0_4496_81CB_D8907F6C94B1_.wvu.Rows" localSheetId="54" hidden="1">MUSTANG!#REF!,MUSTANG!#REF!,MUSTANG!#REF!</definedName>
    <definedName name="Z_834388B3_D1C0_4496_81CB_D8907F6C94B1_.wvu.Rows" localSheetId="33" hidden="1">'NEW FALCON'!#REF!,'NEW FALCON'!#REF!</definedName>
    <definedName name="Z_834388B3_D1C0_4496_81CB_D8907F6C94B1_.wvu.Rows" localSheetId="16" hidden="1">ORIENT!$6:$25,ORIENT!$28:$39</definedName>
    <definedName name="Z_834388B3_D1C0_4496_81CB_D8907F6C94B1_.wvu.Rows" localSheetId="25" hidden="1">PETRA!#REF!</definedName>
    <definedName name="Z_834388B3_D1C0_4496_81CB_D8907F6C94B1_.wvu.Rows" localSheetId="24" hidden="1">RSEAXL!$8:$13</definedName>
    <definedName name="Z_834388B3_D1C0_4496_81CB_D8907F6C94B1_.wvu.Rows" localSheetId="26" hidden="1">SANTANA!$84:$84</definedName>
    <definedName name="Z_834388B3_D1C0_4496_81CB_D8907F6C94B1_.wvu.Rows" localSheetId="19" hidden="1">'SENTOSA USWC'!#REF!</definedName>
    <definedName name="Z_834388B3_D1C0_4496_81CB_D8907F6C94B1_.wvu.Rows" localSheetId="58" hidden="1">SEQUOIA!$35:$35</definedName>
    <definedName name="Z_834388B3_D1C0_4496_81CB_D8907F6C94B1_.wvu.Rows" localSheetId="41" hidden="1">SHIKRA!#REF!,SHIKRA!#REF!</definedName>
    <definedName name="Z_834388B3_D1C0_4496_81CB_D8907F6C94B1_.wvu.Rows" localSheetId="4" hidden="1">SHOGUN!$375:$375</definedName>
    <definedName name="Z_834388B3_D1C0_4496_81CB_D8907F6C94B1_.wvu.Rows" localSheetId="5" hidden="1">SILK!$323:$323</definedName>
    <definedName name="Z_834388B3_D1C0_4496_81CB_D8907F6C94B1_.wvu.Rows" localSheetId="7" hidden="1">SWAN!$159:$159</definedName>
    <definedName name="Z_834388B3_D1C0_4496_81CB_D8907F6C94B1_.wvu.Rows" localSheetId="46" hidden="1">TIGER!#REF!</definedName>
    <definedName name="Z_841C0CFB_4992_4E99_969D_B770EC456761_.wvu.FilterData" localSheetId="2" hidden="1">HOME!$A$17:$K$371</definedName>
    <definedName name="Z_841D97E9_2168_4B7B_89BA_39A3B5A8B0A4_.wvu.FilterData" localSheetId="2" hidden="1">HOME!$A$17:$K$299</definedName>
    <definedName name="Z_8493A58D_F071_4036_B138_AA80EC7B639F_.wvu.FilterData" localSheetId="2" hidden="1">HOME!$A$17:$K$401</definedName>
    <definedName name="Z_854F1D64_5342_4002_A5B5_DD777839D272_.wvu.FilterData" localSheetId="2" hidden="1">HOME!$A$17:$K$371</definedName>
    <definedName name="Z_86230F6E_F7AA_4434_8AC6_D187407B34D3_.wvu.FilterData" localSheetId="15" hidden="1">JAGUAR!$B$13:$F$16</definedName>
    <definedName name="Z_8667FF68_6392_4408_8DEC_C3EF60B05168_.wvu.FilterData" localSheetId="2" hidden="1">HOME!$A$17:$K$190</definedName>
    <definedName name="Z_86D7EFDE_0EF8_4A6F_B8F1_1F540549EDED_.wvu.FilterData" localSheetId="2" hidden="1">HOME!$A$17:$K$271</definedName>
    <definedName name="Z_875D4788_757F_4A57_8C15_F450CB756874_.wvu.FilterData" localSheetId="2" hidden="1">HOME!$A$17:$K$401</definedName>
    <definedName name="Z_875D4788_757F_4A57_8C15_F450CB756874_.wvu.FilterData" localSheetId="15" hidden="1">JAGUAR!$B$13:$F$16</definedName>
    <definedName name="Z_8761DB7B_5373_4D79_9856_9B577542BA45_.wvu.FilterData" localSheetId="2" hidden="1">HOME!$A$17:$K$401</definedName>
    <definedName name="Z_886545AC_463B_40CE_A121_EECD2C8A2904_.wvu.FilterData" localSheetId="2" hidden="1">HOME!$A$17:$K$270</definedName>
    <definedName name="Z_88D43C16_D038_4297_8796_7B66C5D0FF6C_.wvu.FilterData" localSheetId="2" hidden="1">HOME!$A$17:$K$299</definedName>
    <definedName name="Z_88D43C16_D038_4297_8796_7B66C5D0FF6C_.wvu.FilterData" localSheetId="16" hidden="1">ORIENT!#REF!</definedName>
    <definedName name="Z_89183CEE_A9FC_46F4_9388_8D489A270CDB_.wvu.FilterData" localSheetId="2" hidden="1">HOME!$A$17:$K$302</definedName>
    <definedName name="Z_8988341B_AE18_4B7C_A888_78DF0BA1E1CD_.wvu.FilterData" localSheetId="2" hidden="1">HOME!$A$17:$K$391</definedName>
    <definedName name="Z_89A0623C_7D47_499F_BD24_C33888DB5D17_.wvu.FilterData" localSheetId="2" hidden="1">HOME!$A$17:$K$191</definedName>
    <definedName name="Z_89B76D7A_EA7D_4783_8E44_3AEBB1C83F0B_.wvu.FilterData" localSheetId="2" hidden="1">HOME!$A$17:$K$271</definedName>
    <definedName name="Z_8A00896F_09C3_4341_98E0_091E8A76AF84_.wvu.FilterData" localSheetId="2" hidden="1">HOME!$A$17:$K$371</definedName>
    <definedName name="Z_8A00896F_09C3_4341_98E0_091E8A76AF84_.wvu.FilterData" localSheetId="15" hidden="1">JAGUAR!$B$13:$F$16</definedName>
    <definedName name="Z_8A40E0AB_10E3_4BD5_9201_B1C3F172ECE9_.wvu.FilterData" localSheetId="15" hidden="1">JAGUAR!$B$13:$F$16</definedName>
    <definedName name="Z_8A47AE8D_C909_4FD3_BF8C_DF990157B6FE_.wvu.FilterData" localSheetId="2" hidden="1">HOME!$A$17:$K$371</definedName>
    <definedName name="Z_8AA00BB1_234C_4CD7_A767_571AA419FCDC_.wvu.FilterData" localSheetId="2" hidden="1">HOME!$A$17:$K$371</definedName>
    <definedName name="Z_8AADF778_68CE_4999_8677_765129688C55_.wvu.FilterData" localSheetId="2" hidden="1">HOME!$A$17:$K$371</definedName>
    <definedName name="Z_8AFAE451_1461_47F7_A597_3C0F36EE134A_.wvu.FilterData" localSheetId="2" hidden="1">HOME!$A$17:$K$401</definedName>
    <definedName name="Z_8AFAE451_1461_47F7_A597_3C0F36EE134A_.wvu.FilterData" localSheetId="15" hidden="1">JAGUAR!$B$13:$F$16</definedName>
    <definedName name="Z_8B2B2B90_1E38_40EE_A5C9_37574C90A3D0_.wvu.FilterData" localSheetId="2" hidden="1">HOME!$A$17:$K$391</definedName>
    <definedName name="Z_8B3B2403_83C6_44F5_BC3D_5828C33AAF6A_.wvu.FilterData" localSheetId="15" hidden="1">JAGUAR!$B$13:$F$16</definedName>
    <definedName name="Z_8B74D118_5FAF_476A_B7D6_7192D74B7F60_.wvu.FilterData" localSheetId="2" hidden="1">HOME!$A$17:$K$270</definedName>
    <definedName name="Z_8B8FF56C_4E63_4BB0_9C72_30B135BA1724_.wvu.FilterData" localSheetId="2" hidden="1">HOME!$A$17:$K$300</definedName>
    <definedName name="Z_8C9265E5_4BF7_4267_A762_B822FB4802F7_.wvu.FilterData" localSheetId="2" hidden="1">HOME!$A$17:$K$299</definedName>
    <definedName name="Z_8DF70FCD_38B2_4914_ACDF_ACA648068613_.wvu.FilterData" localSheetId="15" hidden="1">JAGUAR!$B$13:$F$16</definedName>
    <definedName name="Z_8E3F7F0D_D186_41B0_B645_E6E91B665F22_.wvu.FilterData" localSheetId="15" hidden="1">JAGUAR!$B$13:$F$16</definedName>
    <definedName name="Z_8E7AF9D0_540D_4470_A8CD_E79DDA5F7733_.wvu.FilterData" localSheetId="2" hidden="1">HOME!$A$17:$K$300</definedName>
    <definedName name="Z_8E7F287F_ED94_43A1_9278_AAF6FCE5FD7D_.wvu.FilterData" localSheetId="15" hidden="1">JAGUAR!$B$13:$F$16</definedName>
    <definedName name="Z_8E94690D_E271_4AEA_8BD6_8E3C4A1B2FE1_.wvu.FilterData" localSheetId="2" hidden="1">HOME!$A$17:$K$270</definedName>
    <definedName name="Z_8E9C6EB7_BB06_495F_8B26_78B3BA79E2B3_.wvu.FilterData" localSheetId="2" hidden="1">HOME!$A$17:$K$300</definedName>
    <definedName name="Z_8F08E37F_C5DF_46ED_90E7_97D80E78AB00_.wvu.FilterData" localSheetId="2" hidden="1">HOME!$A$17:$K$371</definedName>
    <definedName name="Z_8F6257B3_44F8_495E_975F_715EC7CBE577_.wvu.FilterData" localSheetId="2" hidden="1">HOME!$A$17:$K$191</definedName>
    <definedName name="Z_8F6257B3_44F8_495E_975F_715EC7CBE577_.wvu.PrintArea" localSheetId="37" hidden="1">'AFRICA EXPRESS'!$A$1:$M$150</definedName>
    <definedName name="Z_8F6257B3_44F8_495E_975F_715EC7CBE577_.wvu.PrintArea" localSheetId="28" hidden="1">AMERICA!$A$1:$M$213</definedName>
    <definedName name="Z_8F6257B3_44F8_495E_975F_715EC7CBE577_.wvu.PrintArea" localSheetId="35" hidden="1">AUSTRALIA!$A$1:$H$152</definedName>
    <definedName name="Z_8F6257B3_44F8_495E_975F_715EC7CBE577_.wvu.PrintArea" localSheetId="29" hidden="1">EMPIRE!$B$1:$M$137</definedName>
    <definedName name="Z_8F6257B3_44F8_495E_975F_715EC7CBE577_.wvu.PrintArea" localSheetId="2" hidden="1">HOME!$A$1:$K$594</definedName>
    <definedName name="Z_8F6257B3_44F8_495E_975F_715EC7CBE577_.wvu.PrintArea" localSheetId="56" hidden="1">'PEARL RIVER'!$A$1:$M$42</definedName>
    <definedName name="Z_8F6257B3_44F8_495E_975F_715EC7CBE577_.wvu.PrintArea" localSheetId="18" hidden="1">PHOENIX!$A$1:$M$266</definedName>
    <definedName name="Z_8F6257B3_44F8_495E_975F_715EC7CBE577_.wvu.PrintArea" localSheetId="7" hidden="1">SWAN!$A$1:$M$138</definedName>
    <definedName name="Z_8F6257B3_44F8_495E_975F_715EC7CBE577_.wvu.Rows" localSheetId="3" hidden="1">ALBATROSS!$218:$218</definedName>
    <definedName name="Z_8F6257B3_44F8_495E_975F_715EC7CBE577_.wvu.Rows" localSheetId="20" hidden="1">CHINOOK!#REF!</definedName>
    <definedName name="Z_8F6257B3_44F8_495E_975F_715EC7CBE577_.wvu.Rows" localSheetId="52" hidden="1">DAHLIA!#REF!</definedName>
    <definedName name="Z_8F6257B3_44F8_495E_975F_715EC7CBE577_.wvu.Rows" localSheetId="57" hidden="1">EAGLE!$53:$53</definedName>
    <definedName name="Z_8F6257B3_44F8_495E_975F_715EC7CBE577_.wvu.Rows" localSheetId="30" hidden="1">'EMERALD '!$96:$96</definedName>
    <definedName name="Z_8F6257B3_44F8_495E_975F_715EC7CBE577_.wvu.Rows" localSheetId="15" hidden="1">JAGUAR!$159:$159</definedName>
    <definedName name="Z_8F6257B3_44F8_495E_975F_715EC7CBE577_.wvu.Rows" localSheetId="6" hidden="1">LION!$223:$223</definedName>
    <definedName name="Z_8F6257B3_44F8_495E_975F_715EC7CBE577_.wvu.Rows" localSheetId="21" hidden="1">MAPLE!#REF!</definedName>
    <definedName name="Z_8F6257B3_44F8_495E_975F_715EC7CBE577_.wvu.Rows" localSheetId="54" hidden="1">MUSTANG!#REF!</definedName>
    <definedName name="Z_8F6257B3_44F8_495E_975F_715EC7CBE577_.wvu.Rows" localSheetId="16" hidden="1">ORIENT!$134:$134</definedName>
    <definedName name="Z_8F6257B3_44F8_495E_975F_715EC7CBE577_.wvu.Rows" localSheetId="26" hidden="1">SANTANA!$84:$84</definedName>
    <definedName name="Z_8F6257B3_44F8_495E_975F_715EC7CBE577_.wvu.Rows" localSheetId="19" hidden="1">'SENTOSA USWC'!#REF!</definedName>
    <definedName name="Z_8F6257B3_44F8_495E_975F_715EC7CBE577_.wvu.Rows" localSheetId="58" hidden="1">SEQUOIA!$35:$35</definedName>
    <definedName name="Z_8F6257B3_44F8_495E_975F_715EC7CBE577_.wvu.Rows" localSheetId="4" hidden="1">SHOGUN!$375:$375</definedName>
    <definedName name="Z_8F6257B3_44F8_495E_975F_715EC7CBE577_.wvu.Rows" localSheetId="5" hidden="1">SILK!$323:$323</definedName>
    <definedName name="Z_8F6257B3_44F8_495E_975F_715EC7CBE577_.wvu.Rows" localSheetId="7" hidden="1">SWAN!$159:$159</definedName>
    <definedName name="Z_8F9E6270_F553_454D_8DD3_2847A5FAE65B_.wvu.FilterData" localSheetId="2" hidden="1">HOME!$A$17:$K$299</definedName>
    <definedName name="Z_8FBB10F7_53EA_41D8_AF51_90193CCEB382_.wvu.FilterData" localSheetId="2" hidden="1">HOME!$A$17:$K$371</definedName>
    <definedName name="Z_9033DA7E_001B_440A_BA90_921E7AEE0E7A_.wvu.FilterData" localSheetId="2" hidden="1">HOME!$A$17:$K$426</definedName>
    <definedName name="Z_9033DA7E_001B_440A_BA90_921E7AEE0E7A_.wvu.FilterData" localSheetId="15" hidden="1">JAGUAR!$B$13:$F$16</definedName>
    <definedName name="Z_904FD74B_ED02_4CF0_BCAE_12365B420B14_.wvu.FilterData" localSheetId="2" hidden="1">HOME!$A$17:$K$401</definedName>
    <definedName name="Z_90A9BA73_6C62_450A_B608_F1B463AD8375_.wvu.FilterData" localSheetId="2" hidden="1">HOME!$A$17:$K$299</definedName>
    <definedName name="Z_90FD07C7_13F1_4C82_AE21_E434D730537D_.wvu.FilterData" localSheetId="2" hidden="1">HOME!$A$17:$K$300</definedName>
    <definedName name="Z_9141577A_EBE3_45C5_B06C_3216825075ED_.wvu.FilterData" localSheetId="2" hidden="1">HOME!$A$17:$K$371</definedName>
    <definedName name="Z_9156B649_F287_413E_8127_521A1511ED86_.wvu.FilterData" localSheetId="2" hidden="1">HOME!$A$17:$K$401</definedName>
    <definedName name="Z_917B5B24_B71E_4803_BEA6_0D226B11E74B_.wvu.FilterData" localSheetId="2" hidden="1">HOME!$A$17:$K$388</definedName>
    <definedName name="Z_923FEB36_44E7_4A39_A641_E6C435B8F9D0_.wvu.FilterData" localSheetId="2" hidden="1">HOME!$A$17:$K$299</definedName>
    <definedName name="Z_927FB58A_83C0_4299_B788_95EBBE8BC00D_.wvu.FilterData" localSheetId="2" hidden="1">HOME!$A$17:$K$460</definedName>
    <definedName name="Z_92838313_7E3E_4502_B4EF_AFC2080FBD84_.wvu.FilterData" localSheetId="15" hidden="1">JAGUAR!$B$13:$F$15</definedName>
    <definedName name="Z_92ADA8CC_9E26_4CC2_9754_30C28A644AB9_.wvu.FilterData" localSheetId="2" hidden="1">HOME!$A$17:$K$388</definedName>
    <definedName name="Z_9341BFF4_9F1C_455A_AE9D_8D37D2606577_.wvu.FilterData" localSheetId="2" hidden="1">HOME!$A$17:$K$388</definedName>
    <definedName name="Z_9341BFF4_9F1C_455A_AE9D_8D37D2606577_.wvu.FilterData" localSheetId="15" hidden="1">JAGUAR!$B$13:$F$16</definedName>
    <definedName name="Z_934C50AC_BB92_4C8A_ADA4_D8F3369A7CBC_.wvu.FilterData" localSheetId="15" hidden="1">JAGUAR!$B$13:$F$16</definedName>
    <definedName name="Z_9386B95A_9D00_4851_8E45_86826D7D3BDE_.wvu.FilterData" localSheetId="2" hidden="1">HOME!$A$17:$K$302</definedName>
    <definedName name="Z_938D2BB9_373C_4588_B42E_EA952ADB2AC7_.wvu.FilterData" localSheetId="2" hidden="1">HOME!$A$17:$K$300</definedName>
    <definedName name="Z_93C8DA9E_13D8_406B_B484_E5306E76A860_.wvu.FilterData" localSheetId="2" hidden="1">HOME!$A$17:$K$300</definedName>
    <definedName name="Z_93D40DCB_057A_48E2_9B4F_25A0BE4CE13E_.wvu.FilterData" localSheetId="2" hidden="1">HOME!$A$17:$K$371</definedName>
    <definedName name="Z_93D7C36B_A332_4A2A_B4C8_08A247E3983C_.wvu.FilterData" localSheetId="2" hidden="1">HOME!$A$17:$K$300</definedName>
    <definedName name="Z_941097E0_E23E_40BF_8F43_5987D268A253_.wvu.FilterData" localSheetId="2" hidden="1">HOME!$A$17:$K$371</definedName>
    <definedName name="Z_9418CB13_C42D_4B94_8EF3_6C1A3AB9E4E9_.wvu.FilterData" localSheetId="2" hidden="1">HOME!$A$17:$K$300</definedName>
    <definedName name="Z_941F8D82_5C68_4938_9BB5_9F76A6B8AD92_.wvu.FilterData" localSheetId="2" hidden="1">HOME!$A$17:$K$299</definedName>
    <definedName name="Z_946F1174_BFFD_4592_AC4D_7CE2E9A79AB1_.wvu.FilterData" localSheetId="2" hidden="1">HOME!$A$17:$K$371</definedName>
    <definedName name="Z_9490C355_60DD_47F1_9E0A_183DFD534913_.wvu.FilterData" localSheetId="2" hidden="1">HOME!$A$17:$K$271</definedName>
    <definedName name="Z_94F4FC1A_47D7_4C0E_AC90_4F505286EF57_.wvu.FilterData" localSheetId="15" hidden="1">JAGUAR!$B$13:$F$16</definedName>
    <definedName name="Z_95303C8D_793B_4DF1_9BDA_F1583FA98A34_.wvu.FilterData" localSheetId="2" hidden="1">HOME!$A$17:$K$300</definedName>
    <definedName name="Z_953AEE96_2274_4A65_9D5F_F1C29410EA88_.wvu.FilterData" localSheetId="2" hidden="1">HOME!$A$17:$K$426</definedName>
    <definedName name="Z_953AEE96_2274_4A65_9D5F_F1C29410EA88_.wvu.FilterData" localSheetId="15" hidden="1">JAGUAR!$B$13:$F$16</definedName>
    <definedName name="Z_953F4D11_EC9F_4962_AFD0_17257102EC36_.wvu.FilterData" localSheetId="2" hidden="1">HOME!$A$17:$K$300</definedName>
    <definedName name="Z_956DC491_6490_4ED5_9C24_159A4998CD37_.wvu.FilterData" localSheetId="15" hidden="1">JAGUAR!$B$13:$F$16</definedName>
    <definedName name="Z_9592E5C9_7E3D_4AF6_8B5A_69DF18AAF47E_.wvu.FilterData" localSheetId="2" hidden="1">HOME!$A$17:$K$191</definedName>
    <definedName name="Z_9594E730_ABAD_4E19_97B2_1372B06301D6_.wvu.FilterData" localSheetId="2" hidden="1">HOME!$A$17:$K$388</definedName>
    <definedName name="Z_95C7FBB9_7163_479D_86D3_E5B0B36940F9_.wvu.FilterData" localSheetId="2" hidden="1">HOME!$A$17:$K$302</definedName>
    <definedName name="Z_9663ACA6_0AA7_419C_9ADA_33CF1FB99625_.wvu.FilterData" localSheetId="2" hidden="1">HOME!$A$17:$K$371</definedName>
    <definedName name="Z_9765EA4D_DE7B_4A9B_8FF5_B1208F7596CF_.wvu.FilterData" localSheetId="2" hidden="1">HOME!$A$17:$K$270</definedName>
    <definedName name="Z_979A806C_EDD0_4658_890D_A346EE71EB52_.wvu.FilterData" localSheetId="15" hidden="1">JAGUAR!$B$13:$F$16</definedName>
    <definedName name="Z_985298CE_4193_45BC_9DBA_FCACBFD0962D_.wvu.FilterData" localSheetId="2" hidden="1">HOME!$A$17:$K$300</definedName>
    <definedName name="Z_98CBBD3D_4D98_43F1_9B34_A58D4091A6CB_.wvu.FilterData" localSheetId="15" hidden="1">JAGUAR!$B$13:$F$16</definedName>
    <definedName name="Z_992BCA0C_8321_41E0_B94B_C326CED20C9C_.wvu.FilterData" localSheetId="2" hidden="1">HOME!$A$17:$K$270</definedName>
    <definedName name="Z_9960CFC3_CAC9_40BD_AD33_811F3938230F_.wvu.FilterData" localSheetId="2" hidden="1">HOME!$A$17:$K$191</definedName>
    <definedName name="Z_996BB03B_CAE1_4786_841B_E77520E740A3_.wvu.FilterData" localSheetId="2" hidden="1">HOME!$A$17:$K$401</definedName>
    <definedName name="Z_999D0099_E3FC_46FC_839A_D58F693EE82E_.wvu.Cols" localSheetId="36" hidden="1">'DAR FEEDER'!$F:$F</definedName>
    <definedName name="Z_999D0099_E3FC_46FC_839A_D58F693EE82E_.wvu.Cols" localSheetId="25" hidden="1">PETRA!$E:$E</definedName>
    <definedName name="Z_999D0099_E3FC_46FC_839A_D58F693EE82E_.wvu.Cols" localSheetId="24" hidden="1">RSEAXL!$E:$E</definedName>
    <definedName name="Z_999D0099_E3FC_46FC_839A_D58F693EE82E_.wvu.FilterData" localSheetId="2" hidden="1">HOME!$A$17:$K$401</definedName>
    <definedName name="Z_999D0099_E3FC_46FC_839A_D58F693EE82E_.wvu.FilterData" localSheetId="15" hidden="1">JAGUAR!$B$13:$F$16</definedName>
    <definedName name="Z_999D0099_E3FC_46FC_839A_D58F693EE82E_.wvu.PrintArea" localSheetId="37" hidden="1">'AFRICA EXPRESS'!$A$1:$M$150</definedName>
    <definedName name="Z_999D0099_E3FC_46FC_839A_D58F693EE82E_.wvu.PrintArea" localSheetId="28" hidden="1">AMERICA!$A$1:$M$213</definedName>
    <definedName name="Z_999D0099_E3FC_46FC_839A_D58F693EE82E_.wvu.PrintArea" localSheetId="35" hidden="1">AUSTRALIA!$A$1:$H$152</definedName>
    <definedName name="Z_999D0099_E3FC_46FC_839A_D58F693EE82E_.wvu.PrintArea" localSheetId="30" hidden="1">'EMERALD '!$B$1:$P$87</definedName>
    <definedName name="Z_999D0099_E3FC_46FC_839A_D58F693EE82E_.wvu.PrintArea" localSheetId="29" hidden="1">EMPIRE!$B$1:$M$137</definedName>
    <definedName name="Z_999D0099_E3FC_46FC_839A_D58F693EE82E_.wvu.PrintArea" localSheetId="2" hidden="1">HOME!$A$17:$K$371</definedName>
    <definedName name="Z_999D0099_E3FC_46FC_839A_D58F693EE82E_.wvu.PrintArea" localSheetId="56" hidden="1">'PEARL RIVER'!$A$1:$M$42</definedName>
    <definedName name="Z_999D0099_E3FC_46FC_839A_D58F693EE82E_.wvu.PrintArea" localSheetId="18" hidden="1">PHOENIX!$A$1:$M$266</definedName>
    <definedName name="Z_999D0099_E3FC_46FC_839A_D58F693EE82E_.wvu.PrintArea" localSheetId="7" hidden="1">SWAN!$A$1:$M$138</definedName>
    <definedName name="Z_999D0099_E3FC_46FC_839A_D58F693EE82E_.wvu.PrintArea" localSheetId="46" hidden="1">TIGER!$A$1:$M$50</definedName>
    <definedName name="Z_999D0099_E3FC_46FC_839A_D58F693EE82E_.wvu.PrintTitles" localSheetId="2" hidden="1">HOME!$17:$17</definedName>
    <definedName name="Z_999D0099_E3FC_46FC_839A_D58F693EE82E_.wvu.Rows" localSheetId="37" hidden="1">'AFRICA EXPRESS'!#REF!</definedName>
    <definedName name="Z_999D0099_E3FC_46FC_839A_D58F693EE82E_.wvu.Rows" localSheetId="3" hidden="1">ALBATROSS!$218:$218</definedName>
    <definedName name="Z_999D0099_E3FC_46FC_839A_D58F693EE82E_.wvu.Rows" localSheetId="28" hidden="1">AMERICA!#REF!</definedName>
    <definedName name="Z_999D0099_E3FC_46FC_839A_D58F693EE82E_.wvu.Rows" localSheetId="35" hidden="1">AUSTRALIA!$6:$16</definedName>
    <definedName name="Z_999D0099_E3FC_46FC_839A_D58F693EE82E_.wvu.Rows" localSheetId="11" hidden="1">'BRITANNIA '!$91:$91</definedName>
    <definedName name="Z_999D0099_E3FC_46FC_839A_D58F693EE82E_.wvu.Rows" localSheetId="44" hidden="1">CAPRICORN!#REF!</definedName>
    <definedName name="Z_999D0099_E3FC_46FC_839A_D58F693EE82E_.wvu.Rows" localSheetId="40" hidden="1">CARIOCA!#REF!,CARIOCA!#REF!</definedName>
    <definedName name="Z_999D0099_E3FC_46FC_839A_D58F693EE82E_.wvu.Rows" localSheetId="20" hidden="1">CHINOOK!#REF!</definedName>
    <definedName name="Z_999D0099_E3FC_46FC_839A_D58F693EE82E_.wvu.Rows" localSheetId="34" hidden="1">CLANGA!#REF!</definedName>
    <definedName name="Z_999D0099_E3FC_46FC_839A_D58F693EE82E_.wvu.Rows" localSheetId="9" hidden="1">CONDOR!$214:$214</definedName>
    <definedName name="Z_999D0099_E3FC_46FC_839A_D58F693EE82E_.wvu.Rows" localSheetId="52" hidden="1">DAHLIA!#REF!</definedName>
    <definedName name="Z_999D0099_E3FC_46FC_839A_D58F693EE82E_.wvu.Rows" localSheetId="36" hidden="1">'DAR FEEDER'!$8:$18</definedName>
    <definedName name="Z_999D0099_E3FC_46FC_839A_D58F693EE82E_.wvu.Rows" localSheetId="17" hidden="1">DRAGON!$6:$11,DRAGON!$14:$16</definedName>
    <definedName name="Z_999D0099_E3FC_46FC_839A_D58F693EE82E_.wvu.Rows" localSheetId="57" hidden="1">EAGLE!$53:$53</definedName>
    <definedName name="Z_999D0099_E3FC_46FC_839A_D58F693EE82E_.wvu.Rows" localSheetId="31" hidden="1">ELEPHANT!#REF!,ELEPHANT!#REF!</definedName>
    <definedName name="Z_999D0099_E3FC_46FC_839A_D58F693EE82E_.wvu.Rows" localSheetId="30" hidden="1">'EMERALD '!#REF!,'EMERALD '!$99:$99</definedName>
    <definedName name="Z_999D0099_E3FC_46FC_839A_D58F693EE82E_.wvu.Rows" localSheetId="29" hidden="1">EMPIRE!#REF!</definedName>
    <definedName name="Z_999D0099_E3FC_46FC_839A_D58F693EE82E_.wvu.Rows" localSheetId="38" hidden="1">INGWE!#REF!</definedName>
    <definedName name="Z_999D0099_E3FC_46FC_839A_D58F693EE82E_.wvu.Rows" localSheetId="39" hidden="1">IPANEMA!$5:$16,IPANEMA!#REF!</definedName>
    <definedName name="Z_999D0099_E3FC_46FC_839A_D58F693EE82E_.wvu.Rows" localSheetId="15" hidden="1">JAGUAR!$6:$11,JAGUAR!$14:$24,JAGUAR!$159:$159</definedName>
    <definedName name="Z_999D0099_E3FC_46FC_839A_D58F693EE82E_.wvu.Rows" localSheetId="45" hidden="1">KIWI!#REF!</definedName>
    <definedName name="Z_999D0099_E3FC_46FC_839A_D58F693EE82E_.wvu.Rows" localSheetId="32" hidden="1">LIBERTY!#REF!,LIBERTY!#REF!</definedName>
    <definedName name="Z_999D0099_E3FC_46FC_839A_D58F693EE82E_.wvu.Rows" localSheetId="6" hidden="1">LION!$223:$223</definedName>
    <definedName name="Z_999D0099_E3FC_46FC_839A_D58F693EE82E_.wvu.Rows" localSheetId="21" hidden="1">MAPLE!#REF!</definedName>
    <definedName name="Z_999D0099_E3FC_46FC_839A_D58F693EE82E_.wvu.Rows" localSheetId="54" hidden="1">MUSTANG!#REF!</definedName>
    <definedName name="Z_999D0099_E3FC_46FC_839A_D58F693EE82E_.wvu.Rows" localSheetId="33" hidden="1">'NEW FALCON'!#REF!</definedName>
    <definedName name="Z_999D0099_E3FC_46FC_839A_D58F693EE82E_.wvu.Rows" localSheetId="16" hidden="1">ORIENT!$6:$25,ORIENT!$28:$41</definedName>
    <definedName name="Z_999D0099_E3FC_46FC_839A_D58F693EE82E_.wvu.Rows" localSheetId="25" hidden="1">PETRA!#REF!</definedName>
    <definedName name="Z_999D0099_E3FC_46FC_839A_D58F693EE82E_.wvu.Rows" localSheetId="24" hidden="1">RSEAXL!$8:$18</definedName>
    <definedName name="Z_999D0099_E3FC_46FC_839A_D58F693EE82E_.wvu.Rows" localSheetId="26" hidden="1">SANTANA!$84:$84</definedName>
    <definedName name="Z_999D0099_E3FC_46FC_839A_D58F693EE82E_.wvu.Rows" localSheetId="19" hidden="1">'SENTOSA USWC'!#REF!</definedName>
    <definedName name="Z_999D0099_E3FC_46FC_839A_D58F693EE82E_.wvu.Rows" localSheetId="58" hidden="1">SEQUOIA!$35:$35</definedName>
    <definedName name="Z_999D0099_E3FC_46FC_839A_D58F693EE82E_.wvu.Rows" localSheetId="41" hidden="1">SHIKRA!#REF!</definedName>
    <definedName name="Z_999D0099_E3FC_46FC_839A_D58F693EE82E_.wvu.Rows" localSheetId="4" hidden="1">SHOGUN!$375:$375</definedName>
    <definedName name="Z_999D0099_E3FC_46FC_839A_D58F693EE82E_.wvu.Rows" localSheetId="5" hidden="1">SILK!$323:$323</definedName>
    <definedName name="Z_999D0099_E3FC_46FC_839A_D58F693EE82E_.wvu.Rows" localSheetId="7" hidden="1">SWAN!$159:$159</definedName>
    <definedName name="Z_999D0099_E3FC_46FC_839A_D58F693EE82E_.wvu.Rows" localSheetId="46" hidden="1">TIGER!#REF!</definedName>
    <definedName name="Z_9AEFEA73_9FD9_4B7D_9DC4_60E7F55E45AD_.wvu.FilterData" localSheetId="2" hidden="1">HOME!$A$17:$K$371</definedName>
    <definedName name="Z_9B8A6DF5_1DA4_4F60_8621_029C80E98394_.wvu.FilterData" localSheetId="2" hidden="1">HOME!$A$17:$K$371</definedName>
    <definedName name="Z_9B950C30_1BC3_4CC2_BEA8_95110C5AC2E5_.wvu.FilterData" localSheetId="2" hidden="1">HOME!$A$17:$K$270</definedName>
    <definedName name="Z_9C23484B_5D0D_4AC6_A7FE_BC2D5386B258_.wvu.FilterData" localSheetId="2" hidden="1">HOME!$A$17:$K$183</definedName>
    <definedName name="Z_9C701732_F58F_4708_A15C_976D1C40D46C_.wvu.Cols" localSheetId="36" hidden="1">'DAR FEEDER'!$F:$F</definedName>
    <definedName name="Z_9C701732_F58F_4708_A15C_976D1C40D46C_.wvu.Cols" localSheetId="25" hidden="1">PETRA!$E:$E</definedName>
    <definedName name="Z_9C701732_F58F_4708_A15C_976D1C40D46C_.wvu.Cols" localSheetId="24" hidden="1">RSEAXL!$E:$E</definedName>
    <definedName name="Z_9C701732_F58F_4708_A15C_976D1C40D46C_.wvu.FilterData" localSheetId="2" hidden="1">HOME!$A$17:$K$302</definedName>
    <definedName name="Z_9C701732_F58F_4708_A15C_976D1C40D46C_.wvu.PrintArea" localSheetId="37" hidden="1">'AFRICA EXPRESS'!$A$1:$M$150</definedName>
    <definedName name="Z_9C701732_F58F_4708_A15C_976D1C40D46C_.wvu.PrintArea" localSheetId="28" hidden="1">AMERICA!$A$1:$M$213</definedName>
    <definedName name="Z_9C701732_F58F_4708_A15C_976D1C40D46C_.wvu.PrintArea" localSheetId="35" hidden="1">AUSTRALIA!$A$1:$H$152</definedName>
    <definedName name="Z_9C701732_F58F_4708_A15C_976D1C40D46C_.wvu.PrintArea" localSheetId="29" hidden="1">EMPIRE!$B$1:$M$137</definedName>
    <definedName name="Z_9C701732_F58F_4708_A15C_976D1C40D46C_.wvu.PrintArea" localSheetId="2" hidden="1">HOME!$A$17:$K$250</definedName>
    <definedName name="Z_9C701732_F58F_4708_A15C_976D1C40D46C_.wvu.PrintArea" localSheetId="56" hidden="1">'PEARL RIVER'!$A$1:$M$42</definedName>
    <definedName name="Z_9C701732_F58F_4708_A15C_976D1C40D46C_.wvu.PrintArea" localSheetId="18" hidden="1">PHOENIX!$A$1:$M$266</definedName>
    <definedName name="Z_9C701732_F58F_4708_A15C_976D1C40D46C_.wvu.PrintArea" localSheetId="7" hidden="1">SWAN!$A$1:$M$138</definedName>
    <definedName name="Z_9C701732_F58F_4708_A15C_976D1C40D46C_.wvu.Rows" localSheetId="37" hidden="1">'AFRICA EXPRESS'!#REF!</definedName>
    <definedName name="Z_9C701732_F58F_4708_A15C_976D1C40D46C_.wvu.Rows" localSheetId="3" hidden="1">ALBATROSS!$218:$218</definedName>
    <definedName name="Z_9C701732_F58F_4708_A15C_976D1C40D46C_.wvu.Rows" localSheetId="28" hidden="1">AMERICA!#REF!</definedName>
    <definedName name="Z_9C701732_F58F_4708_A15C_976D1C40D46C_.wvu.Rows" localSheetId="35" hidden="1">AUSTRALIA!$6:$16</definedName>
    <definedName name="Z_9C701732_F58F_4708_A15C_976D1C40D46C_.wvu.Rows" localSheetId="11" hidden="1">'BRITANNIA '!$91:$91</definedName>
    <definedName name="Z_9C701732_F58F_4708_A15C_976D1C40D46C_.wvu.Rows" localSheetId="40" hidden="1">CARIOCA!#REF!</definedName>
    <definedName name="Z_9C701732_F58F_4708_A15C_976D1C40D46C_.wvu.Rows" localSheetId="20" hidden="1">CHINOOK!#REF!</definedName>
    <definedName name="Z_9C701732_F58F_4708_A15C_976D1C40D46C_.wvu.Rows" localSheetId="34" hidden="1">CLANGA!#REF!</definedName>
    <definedName name="Z_9C701732_F58F_4708_A15C_976D1C40D46C_.wvu.Rows" localSheetId="9" hidden="1">CONDOR!$214:$214</definedName>
    <definedName name="Z_9C701732_F58F_4708_A15C_976D1C40D46C_.wvu.Rows" localSheetId="52" hidden="1">DAHLIA!#REF!</definedName>
    <definedName name="Z_9C701732_F58F_4708_A15C_976D1C40D46C_.wvu.Rows" localSheetId="57" hidden="1">EAGLE!$53:$53</definedName>
    <definedName name="Z_9C701732_F58F_4708_A15C_976D1C40D46C_.wvu.Rows" localSheetId="30" hidden="1">'EMERALD '!#REF!,'EMERALD '!$96:$96</definedName>
    <definedName name="Z_9C701732_F58F_4708_A15C_976D1C40D46C_.wvu.Rows" localSheetId="29" hidden="1">EMPIRE!#REF!</definedName>
    <definedName name="Z_9C701732_F58F_4708_A15C_976D1C40D46C_.wvu.Rows" localSheetId="39" hidden="1">IPANEMA!$5:$16</definedName>
    <definedName name="Z_9C701732_F58F_4708_A15C_976D1C40D46C_.wvu.Rows" localSheetId="15" hidden="1">JAGUAR!$159:$159</definedName>
    <definedName name="Z_9C701732_F58F_4708_A15C_976D1C40D46C_.wvu.Rows" localSheetId="6" hidden="1">LION!$223:$223</definedName>
    <definedName name="Z_9C701732_F58F_4708_A15C_976D1C40D46C_.wvu.Rows" localSheetId="21" hidden="1">MAPLE!#REF!</definedName>
    <definedName name="Z_9C701732_F58F_4708_A15C_976D1C40D46C_.wvu.Rows" localSheetId="54" hidden="1">MUSTANG!#REF!</definedName>
    <definedName name="Z_9C701732_F58F_4708_A15C_976D1C40D46C_.wvu.Rows" localSheetId="33" hidden="1">'NEW FALCON'!#REF!</definedName>
    <definedName name="Z_9C701732_F58F_4708_A15C_976D1C40D46C_.wvu.Rows" localSheetId="26" hidden="1">SANTANA!$84:$84</definedName>
    <definedName name="Z_9C701732_F58F_4708_A15C_976D1C40D46C_.wvu.Rows" localSheetId="19" hidden="1">'SENTOSA USWC'!#REF!</definedName>
    <definedName name="Z_9C701732_F58F_4708_A15C_976D1C40D46C_.wvu.Rows" localSheetId="58" hidden="1">SEQUOIA!$35:$35</definedName>
    <definedName name="Z_9C701732_F58F_4708_A15C_976D1C40D46C_.wvu.Rows" localSheetId="41" hidden="1">SHIKRA!#REF!</definedName>
    <definedName name="Z_9C701732_F58F_4708_A15C_976D1C40D46C_.wvu.Rows" localSheetId="4" hidden="1">SHOGUN!$375:$375</definedName>
    <definedName name="Z_9C701732_F58F_4708_A15C_976D1C40D46C_.wvu.Rows" localSheetId="5" hidden="1">SILK!$323:$323</definedName>
    <definedName name="Z_9C701732_F58F_4708_A15C_976D1C40D46C_.wvu.Rows" localSheetId="7" hidden="1">SWAN!$159:$159</definedName>
    <definedName name="Z_9C701732_F58F_4708_A15C_976D1C40D46C_.wvu.Rows" localSheetId="46" hidden="1">TIGER!#REF!</definedName>
    <definedName name="Z_9CF5DB0A_87AB_4F62_AA6E_85E6B3F98825_.wvu.FilterData" localSheetId="2" hidden="1">HOME!$A$17:$K$391</definedName>
    <definedName name="Z_9D17DBDF_C3C1_44B6_8A3A_078F0F82A203_.wvu.FilterData" localSheetId="2" hidden="1">HOME!$A$17:$K$401</definedName>
    <definedName name="Z_9D243716_359B_42E0_ABFD_EFA0F9BFD6E5_.wvu.FilterData" localSheetId="2" hidden="1">HOME!$A$17:$K$300</definedName>
    <definedName name="Z_9D776918_105A_4A96_89DD_75BCF0AEB174_.wvu.PrintArea" localSheetId="37" hidden="1">'AFRICA EXPRESS'!$A$1:$M$150</definedName>
    <definedName name="Z_9D776918_105A_4A96_89DD_75BCF0AEB174_.wvu.PrintArea" localSheetId="28" hidden="1">AMERICA!$A$1:$M$213</definedName>
    <definedName name="Z_9D776918_105A_4A96_89DD_75BCF0AEB174_.wvu.PrintArea" localSheetId="35" hidden="1">AUSTRALIA!$A$1:$H$152</definedName>
    <definedName name="Z_9D776918_105A_4A96_89DD_75BCF0AEB174_.wvu.PrintArea" localSheetId="29" hidden="1">EMPIRE!$B$1:$M$137</definedName>
    <definedName name="Z_9D776918_105A_4A96_89DD_75BCF0AEB174_.wvu.PrintArea" localSheetId="56" hidden="1">'PEARL RIVER'!$A$1:$M$42</definedName>
    <definedName name="Z_9D776918_105A_4A96_89DD_75BCF0AEB174_.wvu.PrintArea" localSheetId="18" hidden="1">PHOENIX!$A$1:$M$266</definedName>
    <definedName name="Z_9D776918_105A_4A96_89DD_75BCF0AEB174_.wvu.PrintArea" localSheetId="7" hidden="1">SWAN!$A$1:$M$138</definedName>
    <definedName name="Z_9D776918_105A_4A96_89DD_75BCF0AEB174_.wvu.Rows" localSheetId="3" hidden="1">ALBATROSS!$218:$218</definedName>
    <definedName name="Z_9D776918_105A_4A96_89DD_75BCF0AEB174_.wvu.Rows" localSheetId="20" hidden="1">CHINOOK!#REF!</definedName>
    <definedName name="Z_9D776918_105A_4A96_89DD_75BCF0AEB174_.wvu.Rows" localSheetId="52" hidden="1">DAHLIA!#REF!</definedName>
    <definedName name="Z_9D776918_105A_4A96_89DD_75BCF0AEB174_.wvu.Rows" localSheetId="57" hidden="1">EAGLE!$53:$53</definedName>
    <definedName name="Z_9D776918_105A_4A96_89DD_75BCF0AEB174_.wvu.Rows" localSheetId="30" hidden="1">'EMERALD '!$96:$96</definedName>
    <definedName name="Z_9D776918_105A_4A96_89DD_75BCF0AEB174_.wvu.Rows" localSheetId="15" hidden="1">JAGUAR!$159:$159</definedName>
    <definedName name="Z_9D776918_105A_4A96_89DD_75BCF0AEB174_.wvu.Rows" localSheetId="6" hidden="1">LION!$223:$223</definedName>
    <definedName name="Z_9D776918_105A_4A96_89DD_75BCF0AEB174_.wvu.Rows" localSheetId="21" hidden="1">MAPLE!#REF!</definedName>
    <definedName name="Z_9D776918_105A_4A96_89DD_75BCF0AEB174_.wvu.Rows" localSheetId="54" hidden="1">MUSTANG!#REF!</definedName>
    <definedName name="Z_9D776918_105A_4A96_89DD_75BCF0AEB174_.wvu.Rows" localSheetId="16" hidden="1">ORIENT!$134:$134</definedName>
    <definedName name="Z_9D776918_105A_4A96_89DD_75BCF0AEB174_.wvu.Rows" localSheetId="26" hidden="1">SANTANA!$84:$84</definedName>
    <definedName name="Z_9D776918_105A_4A96_89DD_75BCF0AEB174_.wvu.Rows" localSheetId="58" hidden="1">SEQUOIA!$35:$35</definedName>
    <definedName name="Z_9D776918_105A_4A96_89DD_75BCF0AEB174_.wvu.Rows" localSheetId="4" hidden="1">SHOGUN!$375:$375</definedName>
    <definedName name="Z_9D776918_105A_4A96_89DD_75BCF0AEB174_.wvu.Rows" localSheetId="5" hidden="1">SILK!$323:$323</definedName>
    <definedName name="Z_9D776918_105A_4A96_89DD_75BCF0AEB174_.wvu.Rows" localSheetId="7" hidden="1">SWAN!$159:$159</definedName>
    <definedName name="Z_9DAEABAE_959B_4A63_8FEF_7D1514E51F98_.wvu.FilterData" localSheetId="2" hidden="1">HOME!$A$17:$K$270</definedName>
    <definedName name="Z_9E976585_4D13_4997_851A_205F0275DF9E_.wvu.FilterData" localSheetId="15" hidden="1">JAGUAR!$B$13:$F$16</definedName>
    <definedName name="Z_9E9AFA0E_2E5B_4C0B_BA54_1434E2301D66_.wvu.FilterData" localSheetId="2" hidden="1">HOME!$A$17:$K$191</definedName>
    <definedName name="Z_9EF2E67C_11B5_4F44_83E1_67587235E5D7_.wvu.FilterData" localSheetId="2" hidden="1">HOME!$A$17:$K$299</definedName>
    <definedName name="Z_9F850167_BDEE_4C70_89A4_020E80090502_.wvu.FilterData" localSheetId="2" hidden="1">HOME!$A$17:$K$300</definedName>
    <definedName name="Z_9F962FDA_F8F5_4213_A6F2_77D4A9A1D638_.wvu.FilterData" localSheetId="2" hidden="1">HOME!$A$17:$K$300</definedName>
    <definedName name="Z_9FE04E92_7165_413C_9605_E5B3B42845F2_.wvu.FilterData" localSheetId="2" hidden="1">HOME!$A$17:$K$401</definedName>
    <definedName name="Z_9FE04E92_7165_413C_9605_E5B3B42845F2_.wvu.FilterData" localSheetId="15" hidden="1">JAGUAR!$B$13:$F$16</definedName>
    <definedName name="Z_A060B7E6_D98B_401B_8E23_AB2241505D95_.wvu.FilterData" localSheetId="2" hidden="1">HOME!$A$17:$K$302</definedName>
    <definedName name="Z_A08F2788_37B1_461F_9D9C_94DE7E0C103C_.wvu.FilterData" localSheetId="2" hidden="1">HOME!$A$17:$K$300</definedName>
    <definedName name="Z_A0EB3DA0_D63A_49A5_A491_7CF42B7DD2D9_.wvu.FilterData" localSheetId="2" hidden="1">HOME!$A$17:$K$426</definedName>
    <definedName name="Z_A1DFBD3A_7D67_4D0B_A768_38A02D65809C_.wvu.FilterData" localSheetId="2" hidden="1">HOME!$A$17:$K$271</definedName>
    <definedName name="Z_A1DFBD3A_7D67_4D0B_A768_38A02D65809C_.wvu.PrintArea" localSheetId="37" hidden="1">'AFRICA EXPRESS'!$A$1:$M$150</definedName>
    <definedName name="Z_A1DFBD3A_7D67_4D0B_A768_38A02D65809C_.wvu.PrintArea" localSheetId="28" hidden="1">AMERICA!$A$1:$M$213</definedName>
    <definedName name="Z_A1DFBD3A_7D67_4D0B_A768_38A02D65809C_.wvu.PrintArea" localSheetId="35" hidden="1">AUSTRALIA!$A$1:$H$152</definedName>
    <definedName name="Z_A1DFBD3A_7D67_4D0B_A768_38A02D65809C_.wvu.PrintArea" localSheetId="29" hidden="1">EMPIRE!$B$1:$M$137</definedName>
    <definedName name="Z_A1DFBD3A_7D67_4D0B_A768_38A02D65809C_.wvu.PrintArea" localSheetId="2" hidden="1">HOME!$A$1:$K$594</definedName>
    <definedName name="Z_A1DFBD3A_7D67_4D0B_A768_38A02D65809C_.wvu.PrintArea" localSheetId="56" hidden="1">'PEARL RIVER'!$A$1:$M$42</definedName>
    <definedName name="Z_A1DFBD3A_7D67_4D0B_A768_38A02D65809C_.wvu.PrintArea" localSheetId="18" hidden="1">PHOENIX!$A$1:$M$266</definedName>
    <definedName name="Z_A1DFBD3A_7D67_4D0B_A768_38A02D65809C_.wvu.PrintArea" localSheetId="7" hidden="1">SWAN!$A$1:$M$138</definedName>
    <definedName name="Z_A1DFBD3A_7D67_4D0B_A768_38A02D65809C_.wvu.Rows" localSheetId="3" hidden="1">ALBATROSS!$218:$218</definedName>
    <definedName name="Z_A1DFBD3A_7D67_4D0B_A768_38A02D65809C_.wvu.Rows" localSheetId="20" hidden="1">CHINOOK!#REF!</definedName>
    <definedName name="Z_A1DFBD3A_7D67_4D0B_A768_38A02D65809C_.wvu.Rows" localSheetId="52" hidden="1">DAHLIA!#REF!</definedName>
    <definedName name="Z_A1DFBD3A_7D67_4D0B_A768_38A02D65809C_.wvu.Rows" localSheetId="57" hidden="1">EAGLE!$53:$53</definedName>
    <definedName name="Z_A1DFBD3A_7D67_4D0B_A768_38A02D65809C_.wvu.Rows" localSheetId="30" hidden="1">'EMERALD '!$96:$96</definedName>
    <definedName name="Z_A1DFBD3A_7D67_4D0B_A768_38A02D65809C_.wvu.Rows" localSheetId="15" hidden="1">JAGUAR!$159:$159</definedName>
    <definedName name="Z_A1DFBD3A_7D67_4D0B_A768_38A02D65809C_.wvu.Rows" localSheetId="6" hidden="1">LION!$223:$223</definedName>
    <definedName name="Z_A1DFBD3A_7D67_4D0B_A768_38A02D65809C_.wvu.Rows" localSheetId="21" hidden="1">MAPLE!#REF!</definedName>
    <definedName name="Z_A1DFBD3A_7D67_4D0B_A768_38A02D65809C_.wvu.Rows" localSheetId="54" hidden="1">MUSTANG!#REF!</definedName>
    <definedName name="Z_A1DFBD3A_7D67_4D0B_A768_38A02D65809C_.wvu.Rows" localSheetId="26" hidden="1">SANTANA!$84:$84</definedName>
    <definedName name="Z_A1DFBD3A_7D67_4D0B_A768_38A02D65809C_.wvu.Rows" localSheetId="19" hidden="1">'SENTOSA USWC'!#REF!</definedName>
    <definedName name="Z_A1DFBD3A_7D67_4D0B_A768_38A02D65809C_.wvu.Rows" localSheetId="58" hidden="1">SEQUOIA!$35:$35</definedName>
    <definedName name="Z_A1DFBD3A_7D67_4D0B_A768_38A02D65809C_.wvu.Rows" localSheetId="4" hidden="1">SHOGUN!$375:$375</definedName>
    <definedName name="Z_A1DFBD3A_7D67_4D0B_A768_38A02D65809C_.wvu.Rows" localSheetId="5" hidden="1">SILK!$323:$323</definedName>
    <definedName name="Z_A1DFBD3A_7D67_4D0B_A768_38A02D65809C_.wvu.Rows" localSheetId="7" hidden="1">SWAN!$159:$159</definedName>
    <definedName name="Z_A21496F7_5A74_490C_B65E_B7A8ECE4F7B8_.wvu.FilterData" localSheetId="2" hidden="1">HOME!$A$17:$K$300</definedName>
    <definedName name="Z_A2235B4F_006D_4258_A8A1_AFEC63F6BC44_.wvu.FilterData" localSheetId="2" hidden="1">HOME!$A$17:$K$299</definedName>
    <definedName name="Z_A27B7A8F_AC2A_4749_B36C_BC002537D5AF_.wvu.FilterData" localSheetId="2" hidden="1">HOME!$A$17:$K$299</definedName>
    <definedName name="Z_A28088F1_EADC_4215_BDCD_BDA056E02AD6_.wvu.FilterData" localSheetId="2" hidden="1">HOME!$A$17:$K$300</definedName>
    <definedName name="Z_A2E37108_C2B4_4C72_AF7C_5A936D1ABE58_.wvu.FilterData" localSheetId="2" hidden="1">HOME!$A$17:$K$300</definedName>
    <definedName name="Z_A3588082_6693_4106_BAD3_485FEEBBA2BC_.wvu.FilterData" localSheetId="2" hidden="1">HOME!$A$17:$K$299</definedName>
    <definedName name="Z_A3FF7CC4_E34C_4785_92F4_8E0600F5F1F6_.wvu.FilterData" localSheetId="2" hidden="1">HOME!$A$17:$K$391</definedName>
    <definedName name="Z_A450D184_F0A9_4265_92CD_5415E8EF9806_.wvu.FilterData" localSheetId="2" hidden="1">HOME!$A$17:$K$191</definedName>
    <definedName name="Z_A4803C04_BB1F_4953_8B63_B5604BD18C84_.wvu.FilterData" localSheetId="2" hidden="1">HOME!$A$17:$K$388</definedName>
    <definedName name="Z_A535EB6B_2751_439A_A6EA_8F6B1013DAD8_.wvu.FilterData" localSheetId="2" hidden="1">HOME!$A$17:$K$300</definedName>
    <definedName name="Z_A5D3E839_8424_4C9D_89FD_D4C915BC3F12_.wvu.FilterData" localSheetId="2" hidden="1">HOME!$A$17:$K$302</definedName>
    <definedName name="Z_A643D396_3327_44CE_8347_30C60E943511_.wvu.FilterData" localSheetId="2" hidden="1">HOME!$A$17:$K$426</definedName>
    <definedName name="Z_A643D396_3327_44CE_8347_30C60E943511_.wvu.FilterData" localSheetId="15" hidden="1">JAGUAR!$B$13:$F$16</definedName>
    <definedName name="Z_A6B2CCD0_68AE_4297_8CA0_B8F25A31E26A_.wvu.FilterData" localSheetId="2" hidden="1">HOME!$A$17:$K$302</definedName>
    <definedName name="Z_A713D9C3_7B25_44A5_9ADB_BA1EB164C582_.wvu.FilterData" localSheetId="2" hidden="1">HOME!$A$17:$K$302</definedName>
    <definedName name="Z_A81706EA_0E50_497D_8714_07AA5DDDC381_.wvu.FilterData" localSheetId="2" hidden="1">HOME!$A$17:$K$371</definedName>
    <definedName name="Z_A8290D97_2923_43DD_A549_1D04FDE2F49C_.wvu.FilterData" localSheetId="2" hidden="1">HOME!$A$17:$K$426</definedName>
    <definedName name="Z_A8290D97_2923_43DD_A549_1D04FDE2F49C_.wvu.FilterData" localSheetId="15" hidden="1">JAGUAR!$B$13:$F$16</definedName>
    <definedName name="Z_A8422DDB_9F2F_4011_BD32_632B1BFE2F51_.wvu.FilterData" localSheetId="2" hidden="1">HOME!$A$17:$K$391</definedName>
    <definedName name="Z_A87A3AA3_07F4_45B3_AEE7_EB73815B967A_.wvu.FilterData" localSheetId="2" hidden="1">HOME!$A$17:$K$271</definedName>
    <definedName name="Z_A8BAE8BB_8EB3_44A6_A1BE_58612ED8E8A4_.wvu.FilterData" localSheetId="15" hidden="1">JAGUAR!$B$13:$F$16</definedName>
    <definedName name="Z_A8F44DE0_2238_4B88_BFEC_B1AC3E4D6C02_.wvu.FilterData" localSheetId="2" hidden="1">HOME!$A$17:$K$271</definedName>
    <definedName name="Z_A90F7CE0_F269_43E5_9991_ED91CAF53534_.wvu.FilterData" localSheetId="15" hidden="1">JAGUAR!$B$13:$F$16</definedName>
    <definedName name="Z_A9A88318_53EC_4175_9470_365787995EBF_.wvu.FilterData" localSheetId="2" hidden="1">HOME!$A$17:$K$388</definedName>
    <definedName name="Z_A9FF07B0_9DE5_41D9_B65B_A250E41964F1_.wvu.FilterData" localSheetId="15" hidden="1">JAGUAR!$B$13:$F$16</definedName>
    <definedName name="Z_AABAC097_2276_4000_A334_9176ED029FE2_.wvu.FilterData" localSheetId="2" hidden="1">HOME!$A$17:$K$300</definedName>
    <definedName name="Z_AAE70822_62DA_4854_BDD9_9E9670AEAED3_.wvu.FilterData" localSheetId="2" hidden="1">HOME!$A$17:$K$300</definedName>
    <definedName name="Z_AB0D7C70_AF89_4608_A2A1_5AB2AC3A98B9_.wvu.FilterData" localSheetId="2" hidden="1">HOME!$A$17:$K$191</definedName>
    <definedName name="Z_AB0D7C70_AF89_4608_A2A1_5AB2AC3A98B9_.wvu.PrintArea" localSheetId="37" hidden="1">'AFRICA EXPRESS'!$A$1:$M$150</definedName>
    <definedName name="Z_AB0D7C70_AF89_4608_A2A1_5AB2AC3A98B9_.wvu.PrintArea" localSheetId="28" hidden="1">AMERICA!$A$1:$M$213</definedName>
    <definedName name="Z_AB0D7C70_AF89_4608_A2A1_5AB2AC3A98B9_.wvu.PrintArea" localSheetId="35" hidden="1">AUSTRALIA!$A$1:$H$152</definedName>
    <definedName name="Z_AB0D7C70_AF89_4608_A2A1_5AB2AC3A98B9_.wvu.PrintArea" localSheetId="29" hidden="1">EMPIRE!$B$1:$M$137</definedName>
    <definedName name="Z_AB0D7C70_AF89_4608_A2A1_5AB2AC3A98B9_.wvu.PrintArea" localSheetId="2" hidden="1">HOME!$A$1:$K$594</definedName>
    <definedName name="Z_AB0D7C70_AF89_4608_A2A1_5AB2AC3A98B9_.wvu.PrintArea" localSheetId="56" hidden="1">'PEARL RIVER'!$A$1:$M$42</definedName>
    <definedName name="Z_AB0D7C70_AF89_4608_A2A1_5AB2AC3A98B9_.wvu.PrintArea" localSheetId="18" hidden="1">PHOENIX!$A$1:$M$266</definedName>
    <definedName name="Z_AB0D7C70_AF89_4608_A2A1_5AB2AC3A98B9_.wvu.PrintArea" localSheetId="7" hidden="1">SWAN!$A$1:$M$138</definedName>
    <definedName name="Z_AB0D7C70_AF89_4608_A2A1_5AB2AC3A98B9_.wvu.Rows" localSheetId="3" hidden="1">ALBATROSS!$218:$218</definedName>
    <definedName name="Z_AB0D7C70_AF89_4608_A2A1_5AB2AC3A98B9_.wvu.Rows" localSheetId="20" hidden="1">CHINOOK!#REF!</definedName>
    <definedName name="Z_AB0D7C70_AF89_4608_A2A1_5AB2AC3A98B9_.wvu.Rows" localSheetId="34" hidden="1">CLANGA!#REF!</definedName>
    <definedName name="Z_AB0D7C70_AF89_4608_A2A1_5AB2AC3A98B9_.wvu.Rows" localSheetId="52" hidden="1">DAHLIA!#REF!</definedName>
    <definedName name="Z_AB0D7C70_AF89_4608_A2A1_5AB2AC3A98B9_.wvu.Rows" localSheetId="57" hidden="1">EAGLE!$53:$53</definedName>
    <definedName name="Z_AB0D7C70_AF89_4608_A2A1_5AB2AC3A98B9_.wvu.Rows" localSheetId="30" hidden="1">'EMERALD '!$96:$96</definedName>
    <definedName name="Z_AB0D7C70_AF89_4608_A2A1_5AB2AC3A98B9_.wvu.Rows" localSheetId="15" hidden="1">JAGUAR!$159:$159</definedName>
    <definedName name="Z_AB0D7C70_AF89_4608_A2A1_5AB2AC3A98B9_.wvu.Rows" localSheetId="6" hidden="1">LION!$223:$223</definedName>
    <definedName name="Z_AB0D7C70_AF89_4608_A2A1_5AB2AC3A98B9_.wvu.Rows" localSheetId="21" hidden="1">MAPLE!#REF!</definedName>
    <definedName name="Z_AB0D7C70_AF89_4608_A2A1_5AB2AC3A98B9_.wvu.Rows" localSheetId="54" hidden="1">MUSTANG!#REF!</definedName>
    <definedName name="Z_AB0D7C70_AF89_4608_A2A1_5AB2AC3A98B9_.wvu.Rows" localSheetId="33" hidden="1">'NEW FALCON'!#REF!</definedName>
    <definedName name="Z_AB0D7C70_AF89_4608_A2A1_5AB2AC3A98B9_.wvu.Rows" localSheetId="16" hidden="1">ORIENT!$134:$134</definedName>
    <definedName name="Z_AB0D7C70_AF89_4608_A2A1_5AB2AC3A98B9_.wvu.Rows" localSheetId="26" hidden="1">SANTANA!$84:$84</definedName>
    <definedName name="Z_AB0D7C70_AF89_4608_A2A1_5AB2AC3A98B9_.wvu.Rows" localSheetId="19" hidden="1">'SENTOSA USWC'!#REF!</definedName>
    <definedName name="Z_AB0D7C70_AF89_4608_A2A1_5AB2AC3A98B9_.wvu.Rows" localSheetId="58" hidden="1">SEQUOIA!$35:$35</definedName>
    <definedName name="Z_AB0D7C70_AF89_4608_A2A1_5AB2AC3A98B9_.wvu.Rows" localSheetId="41" hidden="1">SHIKRA!#REF!</definedName>
    <definedName name="Z_AB0D7C70_AF89_4608_A2A1_5AB2AC3A98B9_.wvu.Rows" localSheetId="4" hidden="1">SHOGUN!$375:$375</definedName>
    <definedName name="Z_AB0D7C70_AF89_4608_A2A1_5AB2AC3A98B9_.wvu.Rows" localSheetId="5" hidden="1">SILK!$323:$323</definedName>
    <definedName name="Z_AB0D7C70_AF89_4608_A2A1_5AB2AC3A98B9_.wvu.Rows" localSheetId="7" hidden="1">SWAN!$159:$159</definedName>
    <definedName name="Z_AB75A026_7BD6_4935_A929_1C1EB9A3DEAE_.wvu.FilterData" localSheetId="15" hidden="1">JAGUAR!$B$13:$F$16</definedName>
    <definedName name="Z_ABC3438B_CAEF_4F95_965E_025AEBBA2D69_.wvu.FilterData" localSheetId="2" hidden="1">HOME!$A$17:$K$300</definedName>
    <definedName name="Z_AC63CCDA_B8AE_4109_9FAB_247E9F15D4E8_.wvu.FilterData" localSheetId="15" hidden="1">JAGUAR!$B$13:$F$16</definedName>
    <definedName name="Z_AC9B3CC8_A690_4317_8ACF_A2BAC925771C_.wvu.FilterData" localSheetId="2" hidden="1">HOME!$A$17:$K$371</definedName>
    <definedName name="Z_ACD3CA64_39F0_4709_84EC_26CA27BD9C15_.wvu.FilterData" localSheetId="2" hidden="1">HOME!$A$17:$K$302</definedName>
    <definedName name="Z_AD00E6D1_3A23_4CA4_B181_456A1229CCE2_.wvu.FilterData" localSheetId="15" hidden="1">JAGUAR!$B$13:$F$16</definedName>
    <definedName name="Z_AD2B2164_FBDD_4ABE_BDA8_764FB610BDC1_.wvu.FilterData" localSheetId="15" hidden="1">JAGUAR!$B$13:$F$16</definedName>
    <definedName name="Z_AD5DF75F_738E_46F9_9D95_3581D273DD37_.wvu.FilterData" localSheetId="2" hidden="1">HOME!$A$17:$K$271</definedName>
    <definedName name="Z_AD5E8C21_8E00_4D81_88AD_093543DD32BE_.wvu.FilterData" localSheetId="2" hidden="1">HOME!$A$17:$K$371</definedName>
    <definedName name="Z_AD688F1A_751A_4A80_A1A8_ABBEAFEA4E3A_.wvu.FilterData" localSheetId="2" hidden="1">HOME!$A$17:$K$190</definedName>
    <definedName name="Z_AD7BA579_AB91_46BD_928C_D66CAE67CD86_.wvu.FilterData" localSheetId="15" hidden="1">JAGUAR!$B$13:$F$16</definedName>
    <definedName name="Z_AE2FA10A_24F8_4324_B214_E20B939E4B96_.wvu.FilterData" localSheetId="2" hidden="1">HOME!$A$17:$K$270</definedName>
    <definedName name="Z_AE636E40_B976_4A8E_8B69_375A94D675C7_.wvu.FilterData" localSheetId="2" hidden="1">HOME!$A$17:$K$300</definedName>
    <definedName name="Z_AEB68A3A_8916_4120_B6F7_556A0FCDD1CD_.wvu.FilterData" localSheetId="2" hidden="1">HOME!$A$17:$K$302</definedName>
    <definedName name="Z_AED53832_985B_4060_A067_8AFA923189E1_.wvu.FilterData" localSheetId="2" hidden="1">HOME!$A$17:$K$300</definedName>
    <definedName name="Z_AEF8F7FF_3864_4034_8FDF_DE8A78FEEC5B_.wvu.FilterData" localSheetId="2" hidden="1">HOME!$A$17:$K$191</definedName>
    <definedName name="Z_AF609403_9BE8_41B1_AE4A_0C7583B56BF9_.wvu.FilterData" localSheetId="15" hidden="1">JAGUAR!$B$13:$F$16</definedName>
    <definedName name="Z_AF64D6D0_3D8D_4DB9_91DD_4CDC78033F0F_.wvu.FilterData" localSheetId="2" hidden="1">HOME!$A$17:$K$426</definedName>
    <definedName name="Z_AF7B5680_0B01_4C6F_A1D9_4AF72E2D67DE_.wvu.FilterData" localSheetId="2" hidden="1">HOME!$A$17:$K$300</definedName>
    <definedName name="Z_B06D688B_A7BD_4764_93FC_14A991FDA639_.wvu.FilterData" localSheetId="2" hidden="1">HOME!$A$17:$K$426</definedName>
    <definedName name="Z_B06D688B_A7BD_4764_93FC_14A991FDA639_.wvu.FilterData" localSheetId="15" hidden="1">JAGUAR!$B$13:$F$16</definedName>
    <definedName name="Z_B07592B3_DC79_45DC_9576_421DCAC6B4F2_.wvu.PrintArea" localSheetId="37" hidden="1">'AFRICA EXPRESS'!$A$1:$M$150</definedName>
    <definedName name="Z_B07592B3_DC79_45DC_9576_421DCAC6B4F2_.wvu.PrintArea" localSheetId="28" hidden="1">AMERICA!$A$1:$M$213</definedName>
    <definedName name="Z_B07592B3_DC79_45DC_9576_421DCAC6B4F2_.wvu.PrintArea" localSheetId="35" hidden="1">AUSTRALIA!$A$1:$H$152</definedName>
    <definedName name="Z_B07592B3_DC79_45DC_9576_421DCAC6B4F2_.wvu.PrintArea" localSheetId="29" hidden="1">EMPIRE!$B$1:$M$137</definedName>
    <definedName name="Z_B07592B3_DC79_45DC_9576_421DCAC6B4F2_.wvu.PrintArea" localSheetId="56" hidden="1">'PEARL RIVER'!$A$1:$M$42</definedName>
    <definedName name="Z_B07592B3_DC79_45DC_9576_421DCAC6B4F2_.wvu.PrintArea" localSheetId="18" hidden="1">PHOENIX!$A$1:$M$266</definedName>
    <definedName name="Z_B07592B3_DC79_45DC_9576_421DCAC6B4F2_.wvu.PrintArea" localSheetId="7" hidden="1">SWAN!$A$1:$M$138</definedName>
    <definedName name="Z_B07592B3_DC79_45DC_9576_421DCAC6B4F2_.wvu.Rows" localSheetId="3" hidden="1">ALBATROSS!$218:$218</definedName>
    <definedName name="Z_B07592B3_DC79_45DC_9576_421DCAC6B4F2_.wvu.Rows" localSheetId="20" hidden="1">CHINOOK!#REF!</definedName>
    <definedName name="Z_B07592B3_DC79_45DC_9576_421DCAC6B4F2_.wvu.Rows" localSheetId="52" hidden="1">DAHLIA!#REF!</definedName>
    <definedName name="Z_B07592B3_DC79_45DC_9576_421DCAC6B4F2_.wvu.Rows" localSheetId="57" hidden="1">EAGLE!$53:$53</definedName>
    <definedName name="Z_B07592B3_DC79_45DC_9576_421DCAC6B4F2_.wvu.Rows" localSheetId="30" hidden="1">'EMERALD '!$96:$96</definedName>
    <definedName name="Z_B07592B3_DC79_45DC_9576_421DCAC6B4F2_.wvu.Rows" localSheetId="15" hidden="1">JAGUAR!$159:$159</definedName>
    <definedName name="Z_B07592B3_DC79_45DC_9576_421DCAC6B4F2_.wvu.Rows" localSheetId="6" hidden="1">LION!$223:$223</definedName>
    <definedName name="Z_B07592B3_DC79_45DC_9576_421DCAC6B4F2_.wvu.Rows" localSheetId="21" hidden="1">MAPLE!#REF!</definedName>
    <definedName name="Z_B07592B3_DC79_45DC_9576_421DCAC6B4F2_.wvu.Rows" localSheetId="54" hidden="1">MUSTANG!#REF!</definedName>
    <definedName name="Z_B07592B3_DC79_45DC_9576_421DCAC6B4F2_.wvu.Rows" localSheetId="16" hidden="1">ORIENT!$134:$134</definedName>
    <definedName name="Z_B07592B3_DC79_45DC_9576_421DCAC6B4F2_.wvu.Rows" localSheetId="26" hidden="1">SANTANA!$84:$84</definedName>
    <definedName name="Z_B07592B3_DC79_45DC_9576_421DCAC6B4F2_.wvu.Rows" localSheetId="58" hidden="1">SEQUOIA!$35:$35</definedName>
    <definedName name="Z_B07592B3_DC79_45DC_9576_421DCAC6B4F2_.wvu.Rows" localSheetId="4" hidden="1">SHOGUN!$375:$375</definedName>
    <definedName name="Z_B07592B3_DC79_45DC_9576_421DCAC6B4F2_.wvu.Rows" localSheetId="5" hidden="1">SILK!$323:$323</definedName>
    <definedName name="Z_B07592B3_DC79_45DC_9576_421DCAC6B4F2_.wvu.Rows" localSheetId="7" hidden="1">SWAN!$159:$159</definedName>
    <definedName name="Z_B07C0B19_7B8B_4259_88AE_73949644EDC6_.wvu.FilterData" localSheetId="2" hidden="1">HOME!$A$17:$K$401</definedName>
    <definedName name="Z_B0B43395_6E32_4DB3_A2D8_DD2362C77F4F_.wvu.Cols" localSheetId="36" hidden="1">'DAR FEEDER'!$F:$F</definedName>
    <definedName name="Z_B0B43395_6E32_4DB3_A2D8_DD2362C77F4F_.wvu.Cols" localSheetId="25" hidden="1">PETRA!$E:$E</definedName>
    <definedName name="Z_B0B43395_6E32_4DB3_A2D8_DD2362C77F4F_.wvu.Cols" localSheetId="24" hidden="1">RSEAXL!$E:$E</definedName>
    <definedName name="Z_B0B43395_6E32_4DB3_A2D8_DD2362C77F4F_.wvu.FilterData" localSheetId="35" hidden="1">AUSTRALIA!$A$18:$J$19</definedName>
    <definedName name="Z_B0B43395_6E32_4DB3_A2D8_DD2362C77F4F_.wvu.FilterData" localSheetId="2" hidden="1">HOME!$A$17:$K$460</definedName>
    <definedName name="Z_B0B43395_6E32_4DB3_A2D8_DD2362C77F4F_.wvu.FilterData" localSheetId="15" hidden="1">JAGUAR!$B$13:$F$16</definedName>
    <definedName name="Z_B0B43395_6E32_4DB3_A2D8_DD2362C77F4F_.wvu.PrintArea" localSheetId="37" hidden="1">'AFRICA EXPRESS'!$A$1:$M$150</definedName>
    <definedName name="Z_B0B43395_6E32_4DB3_A2D8_DD2362C77F4F_.wvu.PrintArea" localSheetId="28" hidden="1">AMERICA!$A$1:$M$213</definedName>
    <definedName name="Z_B0B43395_6E32_4DB3_A2D8_DD2362C77F4F_.wvu.PrintArea" localSheetId="35" hidden="1">AUSTRALIA!$A$1:$H$152</definedName>
    <definedName name="Z_B0B43395_6E32_4DB3_A2D8_DD2362C77F4F_.wvu.PrintArea" localSheetId="30" hidden="1">'EMERALD '!$B$1:$P$87</definedName>
    <definedName name="Z_B0B43395_6E32_4DB3_A2D8_DD2362C77F4F_.wvu.PrintArea" localSheetId="29" hidden="1">EMPIRE!$B$1:$M$137</definedName>
    <definedName name="Z_B0B43395_6E32_4DB3_A2D8_DD2362C77F4F_.wvu.PrintArea" localSheetId="2" hidden="1">HOME!$A$17:$K$371</definedName>
    <definedName name="Z_B0B43395_6E32_4DB3_A2D8_DD2362C77F4F_.wvu.PrintArea" localSheetId="56" hidden="1">'PEARL RIVER'!$A$1:$M$42</definedName>
    <definedName name="Z_B0B43395_6E32_4DB3_A2D8_DD2362C77F4F_.wvu.PrintArea" localSheetId="18" hidden="1">PHOENIX!$A$1:$M$266</definedName>
    <definedName name="Z_B0B43395_6E32_4DB3_A2D8_DD2362C77F4F_.wvu.PrintArea" localSheetId="7" hidden="1">SWAN!$A$1:$M$138</definedName>
    <definedName name="Z_B0B43395_6E32_4DB3_A2D8_DD2362C77F4F_.wvu.PrintArea" localSheetId="46" hidden="1">TIGER!$A$1:$M$50</definedName>
    <definedName name="Z_B0B43395_6E32_4DB3_A2D8_DD2362C77F4F_.wvu.PrintTitles" localSheetId="2" hidden="1">HOME!$17:$17</definedName>
    <definedName name="Z_B0B43395_6E32_4DB3_A2D8_DD2362C77F4F_.wvu.Rows" localSheetId="37" hidden="1">'AFRICA EXPRESS'!#REF!</definedName>
    <definedName name="Z_B0B43395_6E32_4DB3_A2D8_DD2362C77F4F_.wvu.Rows" localSheetId="3" hidden="1">ALBATROSS!#REF!,ALBATROSS!$218:$218</definedName>
    <definedName name="Z_B0B43395_6E32_4DB3_A2D8_DD2362C77F4F_.wvu.Rows" localSheetId="27" hidden="1">AMBERJACK!#REF!</definedName>
    <definedName name="Z_B0B43395_6E32_4DB3_A2D8_DD2362C77F4F_.wvu.Rows" localSheetId="28" hidden="1">AMERICA!#REF!</definedName>
    <definedName name="Z_B0B43395_6E32_4DB3_A2D8_DD2362C77F4F_.wvu.Rows" localSheetId="48" hidden="1">ANDES!#REF!</definedName>
    <definedName name="Z_B0B43395_6E32_4DB3_A2D8_DD2362C77F4F_.wvu.Rows" localSheetId="35" hidden="1">AUSTRALIA!$6:$16</definedName>
    <definedName name="Z_B0B43395_6E32_4DB3_A2D8_DD2362C77F4F_.wvu.Rows" localSheetId="49" hidden="1">AZTEC!#REF!</definedName>
    <definedName name="Z_B0B43395_6E32_4DB3_A2D8_DD2362C77F4F_.wvu.Rows" localSheetId="11" hidden="1">'BRITANNIA '!#REF!,'BRITANNIA '!$91:$91</definedName>
    <definedName name="Z_B0B43395_6E32_4DB3_A2D8_DD2362C77F4F_.wvu.Rows" localSheetId="44" hidden="1">CAPRICORN!#REF!</definedName>
    <definedName name="Z_B0B43395_6E32_4DB3_A2D8_DD2362C77F4F_.wvu.Rows" localSheetId="40" hidden="1">CARIOCA!#REF!,CARIOCA!#REF!</definedName>
    <definedName name="Z_B0B43395_6E32_4DB3_A2D8_DD2362C77F4F_.wvu.Rows" localSheetId="20" hidden="1">CHINOOK!#REF!,CHINOOK!#REF!</definedName>
    <definedName name="Z_B0B43395_6E32_4DB3_A2D8_DD2362C77F4F_.wvu.Rows" localSheetId="34" hidden="1">CLANGA!#REF!,CLANGA!#REF!</definedName>
    <definedName name="Z_B0B43395_6E32_4DB3_A2D8_DD2362C77F4F_.wvu.Rows" localSheetId="9" hidden="1">CONDOR!#REF!,CONDOR!$214:$214</definedName>
    <definedName name="Z_B0B43395_6E32_4DB3_A2D8_DD2362C77F4F_.wvu.Rows" localSheetId="52" hidden="1">DAHLIA!#REF!,DAHLIA!#REF!</definedName>
    <definedName name="Z_B0B43395_6E32_4DB3_A2D8_DD2362C77F4F_.wvu.Rows" localSheetId="36" hidden="1">'DAR FEEDER'!$6:$42</definedName>
    <definedName name="Z_B0B43395_6E32_4DB3_A2D8_DD2362C77F4F_.wvu.Rows" localSheetId="17" hidden="1">DRAGON!$6:$11,DRAGON!$14:$39</definedName>
    <definedName name="Z_B0B43395_6E32_4DB3_A2D8_DD2362C77F4F_.wvu.Rows" localSheetId="57" hidden="1">EAGLE!$53:$53</definedName>
    <definedName name="Z_B0B43395_6E32_4DB3_A2D8_DD2362C77F4F_.wvu.Rows" localSheetId="31" hidden="1">ELEPHANT!#REF!</definedName>
    <definedName name="Z_B0B43395_6E32_4DB3_A2D8_DD2362C77F4F_.wvu.Rows" localSheetId="30" hidden="1">'EMERALD '!#REF!,'EMERALD '!$99:$99</definedName>
    <definedName name="Z_B0B43395_6E32_4DB3_A2D8_DD2362C77F4F_.wvu.Rows" localSheetId="29" hidden="1">EMPIRE!#REF!,EMPIRE!#REF!</definedName>
    <definedName name="Z_B0B43395_6E32_4DB3_A2D8_DD2362C77F4F_.wvu.Rows" localSheetId="50" hidden="1">INCA!#REF!</definedName>
    <definedName name="Z_B0B43395_6E32_4DB3_A2D8_DD2362C77F4F_.wvu.Rows" localSheetId="38" hidden="1">INGWE!#REF!</definedName>
    <definedName name="Z_B0B43395_6E32_4DB3_A2D8_DD2362C77F4F_.wvu.Rows" localSheetId="39" hidden="1">IPANEMA!$5:$16,IPANEMA!#REF!</definedName>
    <definedName name="Z_B0B43395_6E32_4DB3_A2D8_DD2362C77F4F_.wvu.Rows" localSheetId="12" hidden="1">JADE!$7:$9</definedName>
    <definedName name="Z_B0B43395_6E32_4DB3_A2D8_DD2362C77F4F_.wvu.Rows" localSheetId="15" hidden="1">JAGUAR!$6:$43,JAGUAR!$46:$61,JAGUAR!$159:$159</definedName>
    <definedName name="Z_B0B43395_6E32_4DB3_A2D8_DD2362C77F4F_.wvu.Rows" localSheetId="45" hidden="1">KIWI!#REF!</definedName>
    <definedName name="Z_B0B43395_6E32_4DB3_A2D8_DD2362C77F4F_.wvu.Rows" localSheetId="32" hidden="1">LIBERTY!#REF!</definedName>
    <definedName name="Z_B0B43395_6E32_4DB3_A2D8_DD2362C77F4F_.wvu.Rows" localSheetId="6" hidden="1">LION!#REF!,LION!$223:$223</definedName>
    <definedName name="Z_B0B43395_6E32_4DB3_A2D8_DD2362C77F4F_.wvu.Rows" localSheetId="22" hidden="1">'LONE STAR'!#REF!</definedName>
    <definedName name="Z_B0B43395_6E32_4DB3_A2D8_DD2362C77F4F_.wvu.Rows" localSheetId="21" hidden="1">MAPLE!#REF!,MAPLE!#REF!</definedName>
    <definedName name="Z_B0B43395_6E32_4DB3_A2D8_DD2362C77F4F_.wvu.Rows" localSheetId="54" hidden="1">MUSTANG!#REF!,MUSTANG!#REF!</definedName>
    <definedName name="Z_B0B43395_6E32_4DB3_A2D8_DD2362C77F4F_.wvu.Rows" localSheetId="33" hidden="1">'NEW FALCON'!#REF!,'NEW FALCON'!#REF!</definedName>
    <definedName name="Z_B0B43395_6E32_4DB3_A2D8_DD2362C77F4F_.wvu.Rows" localSheetId="16" hidden="1">ORIENT!$6:$51,ORIENT!$54:$69</definedName>
    <definedName name="Z_B0B43395_6E32_4DB3_A2D8_DD2362C77F4F_.wvu.Rows" localSheetId="43" hidden="1">PANDA!#REF!</definedName>
    <definedName name="Z_B0B43395_6E32_4DB3_A2D8_DD2362C77F4F_.wvu.Rows" localSheetId="23" hidden="1">PELICAN!#REF!</definedName>
    <definedName name="Z_B0B43395_6E32_4DB3_A2D8_DD2362C77F4F_.wvu.Rows" localSheetId="25" hidden="1">PETRA!#REF!</definedName>
    <definedName name="Z_B0B43395_6E32_4DB3_A2D8_DD2362C77F4F_.wvu.Rows" localSheetId="18" hidden="1">PHOENIX!$8:$11</definedName>
    <definedName name="Z_B0B43395_6E32_4DB3_A2D8_DD2362C77F4F_.wvu.Rows" localSheetId="55" hidden="1">ROSE!$6:$9</definedName>
    <definedName name="Z_B0B43395_6E32_4DB3_A2D8_DD2362C77F4F_.wvu.Rows" localSheetId="24" hidden="1">RSEAXL!$6:$42</definedName>
    <definedName name="Z_B0B43395_6E32_4DB3_A2D8_DD2362C77F4F_.wvu.Rows" localSheetId="26" hidden="1">SANTANA!$84:$84</definedName>
    <definedName name="Z_B0B43395_6E32_4DB3_A2D8_DD2362C77F4F_.wvu.Rows" localSheetId="19" hidden="1">'SENTOSA USWC'!#REF!</definedName>
    <definedName name="Z_B0B43395_6E32_4DB3_A2D8_DD2362C77F4F_.wvu.Rows" localSheetId="58" hidden="1">SEQUOIA!$35:$35</definedName>
    <definedName name="Z_B0B43395_6E32_4DB3_A2D8_DD2362C77F4F_.wvu.Rows" localSheetId="41" hidden="1">SHIKRA!#REF!,SHIKRA!#REF!</definedName>
    <definedName name="Z_B0B43395_6E32_4DB3_A2D8_DD2362C77F4F_.wvu.Rows" localSheetId="4" hidden="1">SHOGUN!$7:$28,SHOGUN!$375:$375</definedName>
    <definedName name="Z_B0B43395_6E32_4DB3_A2D8_DD2362C77F4F_.wvu.Rows" localSheetId="5" hidden="1">SILK!#REF!,SILK!$323:$323</definedName>
    <definedName name="Z_B0B43395_6E32_4DB3_A2D8_DD2362C77F4F_.wvu.Rows" localSheetId="7" hidden="1">SWAN!#REF!,SWAN!$159:$159</definedName>
    <definedName name="Z_B0B43395_6E32_4DB3_A2D8_DD2362C77F4F_.wvu.Rows" localSheetId="42" hidden="1">WALLABY!#REF!</definedName>
    <definedName name="Z_B11A1D85_2E4E_49DB_9E4E_61B9E8E52EF6_.wvu.FilterData" localSheetId="2" hidden="1">HOME!$A$17:$K$401</definedName>
    <definedName name="Z_B1425933_E88A_43EF_9650_B2B9D9D24E65_.wvu.FilterData" localSheetId="2" hidden="1">HOME!$A$17:$K$460</definedName>
    <definedName name="Z_B178D315_6B67_4D95_820F_66111917D107_.wvu.FilterData" localSheetId="2" hidden="1">HOME!$A$17:$K$270</definedName>
    <definedName name="Z_B19D1425_7C43_45BD_9114_4A5979D447E8_.wvu.FilterData" localSheetId="2" hidden="1">HOME!$A$17:$K$371</definedName>
    <definedName name="Z_B21FCA46_BBF8_4512_8D4F_9A8B4600A7CD_.wvu.FilterData" localSheetId="2" hidden="1">HOME!$A$17:$K$300</definedName>
    <definedName name="Z_B231283F_BE36_4F43_995A_1F3981D7AD9D_.wvu.FilterData" localSheetId="2" hidden="1">HOME!$A$17:$K$401</definedName>
    <definedName name="Z_B2E17C43_0F68_4A8C_8BD5_7193B752749E_.wvu.FilterData" localSheetId="2" hidden="1">HOME!$A$17:$K$299</definedName>
    <definedName name="Z_B2E18DAA_73C1_4C4B_9245_02E6AFD4E586_.wvu.FilterData" localSheetId="2" hidden="1">HOME!$A$17:$K$401</definedName>
    <definedName name="Z_B2E4B296_2123_4115_BCF2_C62F89D64D6C_.wvu.FilterData" localSheetId="2" hidden="1">HOME!$A$17:$K$371</definedName>
    <definedName name="Z_B2EF5A4E_1270_4769_8B1D_61C4D5FEEBB8_.wvu.FilterData" localSheetId="2" hidden="1">HOME!$A$17:$K$270</definedName>
    <definedName name="Z_B385DC9F_567B_4DFD_BA28_6ED4CB7B26E6_.wvu.FilterData" localSheetId="2" hidden="1">HOME!$A$17:$K$391</definedName>
    <definedName name="Z_B385DC9F_567B_4DFD_BA28_6ED4CB7B26E6_.wvu.FilterData" localSheetId="15" hidden="1">JAGUAR!$B$13:$F$16</definedName>
    <definedName name="Z_B39C9C48_947B_48BF_951D_A54D659EE3B9_.wvu.FilterData" localSheetId="2" hidden="1">HOME!$A$17:$K$371</definedName>
    <definedName name="Z_B41863EB_627B_4C53_A195_705C60CE400E_.wvu.FilterData" localSheetId="2" hidden="1">HOME!$A$17:$K$302</definedName>
    <definedName name="Z_B46356AA_611E_468B_A812_D8ECD6BD4284_.wvu.FilterData" localSheetId="2" hidden="1">HOME!$A$17:$K$371</definedName>
    <definedName name="Z_B477F2C6_8D02_453B_B0AF_B774653472CC_.wvu.FilterData" localSheetId="2" hidden="1">HOME!$A$17:$K$300</definedName>
    <definedName name="Z_B4CB5E55_774A_46D7_A5E0_E859C34F1F52_.wvu.FilterData" localSheetId="2" hidden="1">HOME!$A$17:$K$401</definedName>
    <definedName name="Z_B5871EA4_9B1F_4312_8EA5_26998504A673_.wvu.FilterData" localSheetId="2" hidden="1">HOME!$A$17:$K$270</definedName>
    <definedName name="Z_B5B3C387_703F_4B99_9CC4_E06B436EAC66_.wvu.FilterData" localSheetId="2" hidden="1">HOME!$A$17:$K$426</definedName>
    <definedName name="Z_B5BFA053_05F0_4940_8783_5F2F56D90F58_.wvu.FilterData" localSheetId="2" hidden="1">HOME!$A$17:$K$300</definedName>
    <definedName name="Z_B614A498_E2D0_47EC_8ED4_E3A750831E76_.wvu.FilterData" localSheetId="2" hidden="1">HOME!$A$17:$K$300</definedName>
    <definedName name="Z_B6257232_8619_4650_85AC_C42D551A5D68_.wvu.FilterData" localSheetId="2" hidden="1">HOME!$A$17:$K$371</definedName>
    <definedName name="Z_B661C2AC_3176_4D2B_A963_AA44B025B55C_.wvu.FilterData" localSheetId="2" hidden="1">HOME!$A$17:$K$371</definedName>
    <definedName name="Z_B6C63AE0_3DFA_4A7E_B65E_7B1852AF85DF_.wvu.FilterData" localSheetId="2" hidden="1">HOME!$A$17:$K$300</definedName>
    <definedName name="Z_B6CF4D5C_8D88_4B6B_8FFD_ECF249C13066_.wvu.FilterData" localSheetId="2" hidden="1">HOME!$A$17:$K$302</definedName>
    <definedName name="Z_B6D7A77C_529F_4BE7_A184_47F2D1175CCC_.wvu.FilterData" localSheetId="2" hidden="1">HOME!$A$17:$K$391</definedName>
    <definedName name="Z_B6D7A77C_529F_4BE7_A184_47F2D1175CCC_.wvu.FilterData" localSheetId="15" hidden="1">JAGUAR!$B$13:$F$16</definedName>
    <definedName name="Z_B7395C11_8A10_4F38_AE85_82982C2AACE5_.wvu.FilterData" localSheetId="2" hidden="1">HOME!$A$17:$K$297</definedName>
    <definedName name="Z_B808C839_8113_4C39_B413_018EBC467EDF_.wvu.FilterData" localSheetId="2" hidden="1">HOME!$A$17:$K$371</definedName>
    <definedName name="Z_B80CFEAF_10B3_4689_AD44_699CCDA575B5_.wvu.FilterData" localSheetId="2" hidden="1">HOME!$A$17:$K$270</definedName>
    <definedName name="Z_B8104237_A5E1_4DC7_8C70_799FE74E237B_.wvu.PrintArea" localSheetId="37" hidden="1">'AFRICA EXPRESS'!$A$1:$M$150</definedName>
    <definedName name="Z_B8104237_A5E1_4DC7_8C70_799FE74E237B_.wvu.PrintArea" localSheetId="28" hidden="1">AMERICA!$A$1:$M$213</definedName>
    <definedName name="Z_B8104237_A5E1_4DC7_8C70_799FE74E237B_.wvu.PrintArea" localSheetId="35" hidden="1">AUSTRALIA!$A$1:$H$152</definedName>
    <definedName name="Z_B8104237_A5E1_4DC7_8C70_799FE74E237B_.wvu.PrintArea" localSheetId="29" hidden="1">EMPIRE!$B$1:$M$137</definedName>
    <definedName name="Z_B8104237_A5E1_4DC7_8C70_799FE74E237B_.wvu.PrintArea" localSheetId="56" hidden="1">'PEARL RIVER'!$A$1:$M$42</definedName>
    <definedName name="Z_B8104237_A5E1_4DC7_8C70_799FE74E237B_.wvu.PrintArea" localSheetId="18" hidden="1">PHOENIX!$A$1:$M$266</definedName>
    <definedName name="Z_B8104237_A5E1_4DC7_8C70_799FE74E237B_.wvu.PrintArea" localSheetId="7" hidden="1">SWAN!$A$1:$M$138</definedName>
    <definedName name="Z_B8104237_A5E1_4DC7_8C70_799FE74E237B_.wvu.Rows" localSheetId="3" hidden="1">ALBATROSS!$218:$218</definedName>
    <definedName name="Z_B8104237_A5E1_4DC7_8C70_799FE74E237B_.wvu.Rows" localSheetId="20" hidden="1">CHINOOK!#REF!</definedName>
    <definedName name="Z_B8104237_A5E1_4DC7_8C70_799FE74E237B_.wvu.Rows" localSheetId="52" hidden="1">DAHLIA!#REF!</definedName>
    <definedName name="Z_B8104237_A5E1_4DC7_8C70_799FE74E237B_.wvu.Rows" localSheetId="57" hidden="1">EAGLE!$53:$53</definedName>
    <definedName name="Z_B8104237_A5E1_4DC7_8C70_799FE74E237B_.wvu.Rows" localSheetId="30" hidden="1">'EMERALD '!$96:$96</definedName>
    <definedName name="Z_B8104237_A5E1_4DC7_8C70_799FE74E237B_.wvu.Rows" localSheetId="15" hidden="1">JAGUAR!$159:$159</definedName>
    <definedName name="Z_B8104237_A5E1_4DC7_8C70_799FE74E237B_.wvu.Rows" localSheetId="6" hidden="1">LION!$223:$223</definedName>
    <definedName name="Z_B8104237_A5E1_4DC7_8C70_799FE74E237B_.wvu.Rows" localSheetId="21" hidden="1">MAPLE!#REF!</definedName>
    <definedName name="Z_B8104237_A5E1_4DC7_8C70_799FE74E237B_.wvu.Rows" localSheetId="54" hidden="1">MUSTANG!#REF!</definedName>
    <definedName name="Z_B8104237_A5E1_4DC7_8C70_799FE74E237B_.wvu.Rows" localSheetId="16" hidden="1">ORIENT!$134:$134</definedName>
    <definedName name="Z_B8104237_A5E1_4DC7_8C70_799FE74E237B_.wvu.Rows" localSheetId="26" hidden="1">SANTANA!$84:$84</definedName>
    <definedName name="Z_B8104237_A5E1_4DC7_8C70_799FE74E237B_.wvu.Rows" localSheetId="58" hidden="1">SEQUOIA!$35:$35</definedName>
    <definedName name="Z_B8104237_A5E1_4DC7_8C70_799FE74E237B_.wvu.Rows" localSheetId="4" hidden="1">SHOGUN!$375:$375</definedName>
    <definedName name="Z_B8104237_A5E1_4DC7_8C70_799FE74E237B_.wvu.Rows" localSheetId="5" hidden="1">SILK!$323:$323</definedName>
    <definedName name="Z_B8104237_A5E1_4DC7_8C70_799FE74E237B_.wvu.Rows" localSheetId="7" hidden="1">SWAN!$159:$159</definedName>
    <definedName name="Z_B8B31A5D_2F26_49A9_9814_FED5DB2685CF_.wvu.FilterData" localSheetId="2" hidden="1">HOME!$A$17:$K$391</definedName>
    <definedName name="Z_B8BDAE9F_7454_428A_834A_05214EF71860_.wvu.FilterData" localSheetId="2" hidden="1">HOME!$A$17:$K$300</definedName>
    <definedName name="Z_B9D4EC83_F7D1_4740_8BCC_4DE9C4B18C9B_.wvu.FilterData" localSheetId="2" hidden="1">HOME!$A$17:$K$300</definedName>
    <definedName name="Z_BA5C1986_D127_4D65_9962_9DA7CAB5DEB0_.wvu.FilterData" localSheetId="2" hidden="1">HOME!$A$17:$K$300</definedName>
    <definedName name="Z_BA5E091E_4894_4202_99B1_1B71AF403848_.wvu.FilterData" localSheetId="2" hidden="1">HOME!$A$17:$K$271</definedName>
    <definedName name="Z_BB146F44_97F1_4E1E_94B7_D09C75A230CF_.wvu.FilterData" localSheetId="2" hidden="1">HOME!$A$17:$K$460</definedName>
    <definedName name="Z_BB95AFBC_B2EA_44A5_9F5B_1B56F940C716_.wvu.FilterData" localSheetId="2" hidden="1">HOME!$A$17:$K$371</definedName>
    <definedName name="Z_BC516C2F_6511_4DD3_B49F_6B1005B79BC4_.wvu.FilterData" localSheetId="2" hidden="1">HOME!$A$17:$K$190</definedName>
    <definedName name="Z_BCB1E250_D541_430B_B54A_7A5393AF7348_.wvu.FilterData" localSheetId="2" hidden="1">HOME!$A$17:$K$191</definedName>
    <definedName name="Z_BCBDE701_7CBF_413B_A8EB_5E14A0CEBC2C_.wvu.FilterData" localSheetId="2" hidden="1">HOME!$A$17:$K$371</definedName>
    <definedName name="Z_BD1E0C91_D2EB_47C6_BAAC_FCCA5E7913E5_.wvu.FilterData" localSheetId="2" hidden="1">HOME!$A$17:$K$300</definedName>
    <definedName name="Z_BD45E11A_0809_4E34_A538_04846CD01F25_.wvu.FilterData" localSheetId="2" hidden="1">HOME!$A$17:$K$302</definedName>
    <definedName name="Z_BE332F7C_3695_411B_8B9A_EA733C9B78C9_.wvu.FilterData" localSheetId="2" hidden="1">HOME!$A$17:$K$271</definedName>
    <definedName name="Z_BE4CF362_034E_46DB_873F_948C5BFA5B08_.wvu.FilterData" localSheetId="15" hidden="1">JAGUAR!$B$13:$F$16</definedName>
    <definedName name="Z_BE588DAB_08CF_4E9B_8932_6FAFEE3B3EFA_.wvu.FilterData" localSheetId="2" hidden="1">HOME!$A$17:$K$300</definedName>
    <definedName name="Z_BE9FA408_4D66_4A06_AB7D_56C07106EBE5_.wvu.FilterData" localSheetId="2" hidden="1">HOME!$A$17:$K$299</definedName>
    <definedName name="Z_BF958BF4_7E60_436B_B7A1_42FF82ACEF95_.wvu.FilterData" localSheetId="2" hidden="1">HOME!$A$17:$K$302</definedName>
    <definedName name="Z_C020AAE1_A7D8_4C49_BB1C_BB1CCA3213C2_.wvu.FilterData" localSheetId="2" hidden="1">HOME!$A$17:$K$391</definedName>
    <definedName name="Z_C03AE469_298F_4EA2_8C8B_F77BDEDCDF03_.wvu.FilterData" localSheetId="2" hidden="1">HOME!$A$17:$K$391</definedName>
    <definedName name="Z_C0868108_1E49_47C2_B8DF_19120DBAA90E_.wvu.FilterData" localSheetId="2" hidden="1">HOME!$A$17:$K$191</definedName>
    <definedName name="Z_C0EE3AA7_9951_49BE_B952_813BC8C2BC50_.wvu.FilterData" localSheetId="15" hidden="1">JAGUAR!$B$13:$F$16</definedName>
    <definedName name="Z_C10B2BC7_B8F0_43D9_B21B_2555EE240B92_.wvu.FilterData" localSheetId="2" hidden="1">HOME!$A$17:$K$300</definedName>
    <definedName name="Z_C12169D3_967B_44C9_904F_11BE6987FFB2_.wvu.FilterData" localSheetId="2" hidden="1">HOME!$A$17:$K$460</definedName>
    <definedName name="Z_C1ABE0BA_3EDA_4426_9DB0_F5B2AA0DD6CF_.wvu.FilterData" localSheetId="2" hidden="1">HOME!$A$17:$K$426</definedName>
    <definedName name="Z_C1C695A4_296C_4322_A0CA_12A746E1758E_.wvu.FilterData" localSheetId="15" hidden="1">JAGUAR!$B$13:$F$16</definedName>
    <definedName name="Z_C1E20125_63DA_4BC1_BD08_5C65EB6F724A_.wvu.FilterData" localSheetId="2" hidden="1">HOME!$A$17:$K$391</definedName>
    <definedName name="Z_C1E20125_63DA_4BC1_BD08_5C65EB6F724A_.wvu.FilterData" localSheetId="15" hidden="1">JAGUAR!$B$13:$F$16</definedName>
    <definedName name="Z_C2954CE9_192F_46B9_83F3_95BB5A961DE2_.wvu.FilterData" localSheetId="2" hidden="1">HOME!$A$17:$K$300</definedName>
    <definedName name="Z_C3271CFD_0A24_44B7_B859_344D876849CF_.wvu.FilterData" localSheetId="15" hidden="1">JAGUAR!$B$13:$F$16</definedName>
    <definedName name="Z_C3A15ABF_DE7F_4F9C_AFBA_CBA902FF1C90_.wvu.FilterData" localSheetId="2" hidden="1">HOME!$A$17:$K$388</definedName>
    <definedName name="Z_C3AEF3DF_CA2B_4608_B4B8_8BA1B006BDE6_.wvu.FilterData" localSheetId="2" hidden="1">HOME!$A$17:$K$300</definedName>
    <definedName name="Z_C3E74470_6A24_4DCD_9492_2052AE679E14_.wvu.FilterData" localSheetId="2" hidden="1">HOME!$A$17:$K$191</definedName>
    <definedName name="Z_C405BBAA_6CB3_45D5_9D2C_2B0CB8AD3051_.wvu.FilterData" localSheetId="2" hidden="1">HOME!$A$17:$K$302</definedName>
    <definedName name="Z_C59FBC74_0866_449C_B83E_91A2F20144AC_.wvu.FilterData" localSheetId="2" hidden="1">HOME!$A$17:$K$300</definedName>
    <definedName name="Z_C5BB39FE_807B_451C_A0A9_E9AD1F823A7D_.wvu.FilterData" localSheetId="2" hidden="1">HOME!$A$17:$K$191</definedName>
    <definedName name="Z_C5E30BF8_4DB1_408B_8CBD_A0B3DA452CB3_.wvu.FilterData" localSheetId="15" hidden="1">JAGUAR!$B$13:$F$16</definedName>
    <definedName name="Z_C628EE33_9A1A_441F_80D6_ECAB5CC15D68_.wvu.FilterData" localSheetId="2" hidden="1">HOME!$A$17:$K$300</definedName>
    <definedName name="Z_C637C5C9_B846_4AFF_9E48_6BA38EB1710E_.wvu.FilterData" localSheetId="2" hidden="1">HOME!$A$17:$K$190</definedName>
    <definedName name="Z_C656F8DC_5AF5_4FAC_AB29_FADA441E3B66_.wvu.FilterData" localSheetId="2" hidden="1">HOME!$A$17:$K$388</definedName>
    <definedName name="Z_C6981605_B912_4A9B_A96A_86153C12E1AA_.wvu.FilterData" localSheetId="2" hidden="1">HOME!$A$17:$K$371</definedName>
    <definedName name="Z_C6AD9F16_B267_43AE_B295_D1F322809838_.wvu.FilterData" localSheetId="15" hidden="1">JAGUAR!$B$13:$F$16</definedName>
    <definedName name="Z_C6BE2E0D_DFAE_4834_B272_EE7728C65398_.wvu.FilterData" localSheetId="2" hidden="1">HOME!$A$17:$J$178</definedName>
    <definedName name="Z_C6D047CE_F1F8_4C17_B012_EFA8E7743851_.wvu.FilterData" localSheetId="15" hidden="1">JAGUAR!$B$13:$F$16</definedName>
    <definedName name="Z_C72178E1_A36C_409B_9327_211D5121B2A4_.wvu.FilterData" localSheetId="15" hidden="1">JAGUAR!$B$13:$F$16</definedName>
    <definedName name="Z_C76788E3_AFA0_4F41_AB8F_F3FD61634376_.wvu.FilterData" localSheetId="2" hidden="1">HOME!$A$17:$K$388</definedName>
    <definedName name="Z_C7F58AA2_219E_4D31_8B00_8026965CB690_.wvu.FilterData" localSheetId="2" hidden="1">HOME!$A$17:$K$191</definedName>
    <definedName name="Z_C8243CD8_E81B_4F73_9F45_9E0D497A5EB6_.wvu.FilterData" localSheetId="2" hidden="1">HOME!$A$17:$K$300</definedName>
    <definedName name="Z_C86ED923_6C54_4B44_8031_9132BC2F5ADD_.wvu.FilterData" localSheetId="2" hidden="1">HOME!$A$17:$K$371</definedName>
    <definedName name="Z_C87B38E9_95BB_4885_8D1C_A8E4A6AC9E4E_.wvu.FilterData" localSheetId="2" hidden="1">HOME!$A$17:$K$300</definedName>
    <definedName name="Z_C9193F06_0DEB_4E1A_8B86_7EE0DC528E78_.wvu.FilterData" localSheetId="2" hidden="1">HOME!$A$17:$K$300</definedName>
    <definedName name="Z_C98F28D9_605D_4ED3_B148_FDDBDA3CA017_.wvu.FilterData" localSheetId="2" hidden="1">HOME!$A$17:$K$426</definedName>
    <definedName name="Z_C98F28D9_605D_4ED3_B148_FDDBDA3CA017_.wvu.FilterData" localSheetId="15" hidden="1">JAGUAR!$B$13:$F$16</definedName>
    <definedName name="Z_C9B667F6_80E0_402E_8E37_77C446D41929_.wvu.Cols" localSheetId="36" hidden="1">'DAR FEEDER'!$F:$F</definedName>
    <definedName name="Z_C9B667F6_80E0_402E_8E37_77C446D41929_.wvu.Cols" localSheetId="25" hidden="1">PETRA!$E:$E</definedName>
    <definedName name="Z_C9B667F6_80E0_402E_8E37_77C446D41929_.wvu.Cols" localSheetId="24" hidden="1">RSEAXL!$E:$E</definedName>
    <definedName name="Z_C9B667F6_80E0_402E_8E37_77C446D41929_.wvu.FilterData" localSheetId="2" hidden="1">HOME!$A$17:$K$426</definedName>
    <definedName name="Z_C9B667F6_80E0_402E_8E37_77C446D41929_.wvu.FilterData" localSheetId="15" hidden="1">JAGUAR!$B$13:$F$16</definedName>
    <definedName name="Z_C9B667F6_80E0_402E_8E37_77C446D41929_.wvu.PrintArea" localSheetId="37" hidden="1">'AFRICA EXPRESS'!$A$1:$M$150</definedName>
    <definedName name="Z_C9B667F6_80E0_402E_8E37_77C446D41929_.wvu.PrintArea" localSheetId="28" hidden="1">AMERICA!$A$1:$M$213</definedName>
    <definedName name="Z_C9B667F6_80E0_402E_8E37_77C446D41929_.wvu.PrintArea" localSheetId="35" hidden="1">AUSTRALIA!$A$1:$H$152</definedName>
    <definedName name="Z_C9B667F6_80E0_402E_8E37_77C446D41929_.wvu.PrintArea" localSheetId="30" hidden="1">'EMERALD '!$B$1:$P$87</definedName>
    <definedName name="Z_C9B667F6_80E0_402E_8E37_77C446D41929_.wvu.PrintArea" localSheetId="29" hidden="1">EMPIRE!$B$1:$M$137</definedName>
    <definedName name="Z_C9B667F6_80E0_402E_8E37_77C446D41929_.wvu.PrintArea" localSheetId="2" hidden="1">HOME!$A$17:$K$371</definedName>
    <definedName name="Z_C9B667F6_80E0_402E_8E37_77C446D41929_.wvu.PrintArea" localSheetId="56" hidden="1">'PEARL RIVER'!$A$1:$M$42</definedName>
    <definedName name="Z_C9B667F6_80E0_402E_8E37_77C446D41929_.wvu.PrintArea" localSheetId="18" hidden="1">PHOENIX!$A$1:$M$266</definedName>
    <definedName name="Z_C9B667F6_80E0_402E_8E37_77C446D41929_.wvu.PrintArea" localSheetId="7" hidden="1">SWAN!$A$1:$M$138</definedName>
    <definedName name="Z_C9B667F6_80E0_402E_8E37_77C446D41929_.wvu.PrintArea" localSheetId="46" hidden="1">TIGER!$A$1:$M$50</definedName>
    <definedName name="Z_C9B667F6_80E0_402E_8E37_77C446D41929_.wvu.PrintTitles" localSheetId="2" hidden="1">HOME!$17:$17</definedName>
    <definedName name="Z_C9B667F6_80E0_402E_8E37_77C446D41929_.wvu.Rows" localSheetId="37" hidden="1">'AFRICA EXPRESS'!#REF!</definedName>
    <definedName name="Z_C9B667F6_80E0_402E_8E37_77C446D41929_.wvu.Rows" localSheetId="3" hidden="1">ALBATROSS!#REF!,ALBATROSS!$218:$218</definedName>
    <definedName name="Z_C9B667F6_80E0_402E_8E37_77C446D41929_.wvu.Rows" localSheetId="28" hidden="1">AMERICA!#REF!</definedName>
    <definedName name="Z_C9B667F6_80E0_402E_8E37_77C446D41929_.wvu.Rows" localSheetId="35" hidden="1">AUSTRALIA!$6:$16,AUSTRALIA!#REF!</definedName>
    <definedName name="Z_C9B667F6_80E0_402E_8E37_77C446D41929_.wvu.Rows" localSheetId="11" hidden="1">'BRITANNIA '!$91:$91</definedName>
    <definedName name="Z_C9B667F6_80E0_402E_8E37_77C446D41929_.wvu.Rows" localSheetId="44" hidden="1">CAPRICORN!#REF!</definedName>
    <definedName name="Z_C9B667F6_80E0_402E_8E37_77C446D41929_.wvu.Rows" localSheetId="40" hidden="1">CARIOCA!#REF!,CARIOCA!#REF!</definedName>
    <definedName name="Z_C9B667F6_80E0_402E_8E37_77C446D41929_.wvu.Rows" localSheetId="20" hidden="1">CHINOOK!#REF!,CHINOOK!#REF!</definedName>
    <definedName name="Z_C9B667F6_80E0_402E_8E37_77C446D41929_.wvu.Rows" localSheetId="34" hidden="1">CLANGA!#REF!,CLANGA!#REF!</definedName>
    <definedName name="Z_C9B667F6_80E0_402E_8E37_77C446D41929_.wvu.Rows" localSheetId="9" hidden="1">CONDOR!$214:$214</definedName>
    <definedName name="Z_C9B667F6_80E0_402E_8E37_77C446D41929_.wvu.Rows" localSheetId="52" hidden="1">DAHLIA!#REF!,DAHLIA!#REF!</definedName>
    <definedName name="Z_C9B667F6_80E0_402E_8E37_77C446D41929_.wvu.Rows" localSheetId="36" hidden="1">'DAR FEEDER'!$8:$22</definedName>
    <definedName name="Z_C9B667F6_80E0_402E_8E37_77C446D41929_.wvu.Rows" localSheetId="17" hidden="1">DRAGON!$6:$11,DRAGON!$14:$22</definedName>
    <definedName name="Z_C9B667F6_80E0_402E_8E37_77C446D41929_.wvu.Rows" localSheetId="57" hidden="1">EAGLE!$53:$53</definedName>
    <definedName name="Z_C9B667F6_80E0_402E_8E37_77C446D41929_.wvu.Rows" localSheetId="31" hidden="1">ELEPHANT!#REF!</definedName>
    <definedName name="Z_C9B667F6_80E0_402E_8E37_77C446D41929_.wvu.Rows" localSheetId="30" hidden="1">'EMERALD '!#REF!,'EMERALD '!$99:$99</definedName>
    <definedName name="Z_C9B667F6_80E0_402E_8E37_77C446D41929_.wvu.Rows" localSheetId="29" hidden="1">EMPIRE!#REF!</definedName>
    <definedName name="Z_C9B667F6_80E0_402E_8E37_77C446D41929_.wvu.Rows" localSheetId="38" hidden="1">INGWE!#REF!</definedName>
    <definedName name="Z_C9B667F6_80E0_402E_8E37_77C446D41929_.wvu.Rows" localSheetId="39" hidden="1">IPANEMA!$5:$16,IPANEMA!#REF!</definedName>
    <definedName name="Z_C9B667F6_80E0_402E_8E37_77C446D41929_.wvu.Rows" localSheetId="15" hidden="1">JAGUAR!$6:$43,JAGUAR!$46:$55,JAGUAR!$159:$159</definedName>
    <definedName name="Z_C9B667F6_80E0_402E_8E37_77C446D41929_.wvu.Rows" localSheetId="45" hidden="1">KIWI!#REF!</definedName>
    <definedName name="Z_C9B667F6_80E0_402E_8E37_77C446D41929_.wvu.Rows" localSheetId="32" hidden="1">LIBERTY!#REF!</definedName>
    <definedName name="Z_C9B667F6_80E0_402E_8E37_77C446D41929_.wvu.Rows" localSheetId="6" hidden="1">LION!$223:$223</definedName>
    <definedName name="Z_C9B667F6_80E0_402E_8E37_77C446D41929_.wvu.Rows" localSheetId="21" hidden="1">MAPLE!#REF!,MAPLE!#REF!</definedName>
    <definedName name="Z_C9B667F6_80E0_402E_8E37_77C446D41929_.wvu.Rows" localSheetId="54" hidden="1">MUSTANG!#REF!,MUSTANG!#REF!</definedName>
    <definedName name="Z_C9B667F6_80E0_402E_8E37_77C446D41929_.wvu.Rows" localSheetId="33" hidden="1">'NEW FALCON'!#REF!,'NEW FALCON'!#REF!</definedName>
    <definedName name="Z_C9B667F6_80E0_402E_8E37_77C446D41929_.wvu.Rows" localSheetId="16" hidden="1">ORIENT!$6:$51</definedName>
    <definedName name="Z_C9B667F6_80E0_402E_8E37_77C446D41929_.wvu.Rows" localSheetId="25" hidden="1">PETRA!#REF!</definedName>
    <definedName name="Z_C9B667F6_80E0_402E_8E37_77C446D41929_.wvu.Rows" localSheetId="24" hidden="1">RSEAXL!$8:$22</definedName>
    <definedName name="Z_C9B667F6_80E0_402E_8E37_77C446D41929_.wvu.Rows" localSheetId="26" hidden="1">SANTANA!$84:$84</definedName>
    <definedName name="Z_C9B667F6_80E0_402E_8E37_77C446D41929_.wvu.Rows" localSheetId="19" hidden="1">'SENTOSA USWC'!#REF!</definedName>
    <definedName name="Z_C9B667F6_80E0_402E_8E37_77C446D41929_.wvu.Rows" localSheetId="58" hidden="1">SEQUOIA!$35:$35</definedName>
    <definedName name="Z_C9B667F6_80E0_402E_8E37_77C446D41929_.wvu.Rows" localSheetId="41" hidden="1">SHIKRA!#REF!,SHIKRA!#REF!</definedName>
    <definedName name="Z_C9B667F6_80E0_402E_8E37_77C446D41929_.wvu.Rows" localSheetId="4" hidden="1">SHOGUN!$375:$375</definedName>
    <definedName name="Z_C9B667F6_80E0_402E_8E37_77C446D41929_.wvu.Rows" localSheetId="5" hidden="1">SILK!$323:$323</definedName>
    <definedName name="Z_C9B667F6_80E0_402E_8E37_77C446D41929_.wvu.Rows" localSheetId="7" hidden="1">SWAN!$159:$159</definedName>
    <definedName name="Z_C9D85A72_E455_4EAE_A5F6_248FD5C8AE5D_.wvu.FilterData" localSheetId="2" hidden="1">HOME!$A$17:$K$270</definedName>
    <definedName name="Z_CAE3AF63_9BC4_4E68_9A55_8CBFE2713C22_.wvu.FilterData" localSheetId="2" hidden="1">HOME!$A$17:$K$371</definedName>
    <definedName name="Z_CB28F148_B2E8_482D_B4E6_F8C9169ADC58_.wvu.FilterData" localSheetId="2" hidden="1">HOME!$A$17:$K$401</definedName>
    <definedName name="Z_CB66BD9E_B873_40A9_BADF_C4F6F901D7BC_.wvu.FilterData" localSheetId="2" hidden="1">HOME!$A$17:$K$191</definedName>
    <definedName name="Z_CB80A7B1_835A_44C2_A499_0FDD13E2A911_.wvu.FilterData" localSheetId="2" hidden="1">HOME!$A$17:$K$271</definedName>
    <definedName name="Z_CBA9EB54_896A_4C90_AB65_954ADF46ACE0_.wvu.FilterData" localSheetId="2" hidden="1">HOME!$A$17:$K$388</definedName>
    <definedName name="Z_CBC8C3B5_EA5E_4A03_8C06_AE6AD1DA142A_.wvu.FilterData" localSheetId="2" hidden="1">HOME!$A$17:$K$388</definedName>
    <definedName name="Z_CC5C255B_F893_4FFA_8D46_44705A279B1F_.wvu.FilterData" localSheetId="2" hidden="1">HOME!$A$17:$K$299</definedName>
    <definedName name="Z_CC8F41EE_7217_4E60_903D_EBCBE37B607C_.wvu.FilterData" localSheetId="15" hidden="1">JAGUAR!$B$13:$F$16</definedName>
    <definedName name="Z_CCFABCD5_BD1C_4D97_8578_EA8D4A8FEE24_.wvu.FilterData" localSheetId="15" hidden="1">JAGUAR!$B$13:$F$16</definedName>
    <definedName name="Z_CD3A179E_79D3_4525_BE87_736639420412_.wvu.FilterData" localSheetId="2" hidden="1">HOME!$A$17:$K$371</definedName>
    <definedName name="Z_CD4931E2_754A_4E66_81DC_747C7B291EAB_.wvu.FilterData" localSheetId="2" hidden="1">HOME!$A$17:$K$388</definedName>
    <definedName name="Z_CE26BBAD_9C2F_484E_A0AB_5CAD02E5FFDF_.wvu.FilterData" localSheetId="2" hidden="1">HOME!$A$17:$K$300</definedName>
    <definedName name="Z_CE58C911_CA8C_4F31_BDB9_7D3F4EC3FBAC_.wvu.FilterData" localSheetId="2" hidden="1">HOME!$A$17:$K$391</definedName>
    <definedName name="Z_CF248181_40DC_41B5_AB1D_946DD130079A_.wvu.FilterData" localSheetId="2" hidden="1">HOME!$A$17:$K$191</definedName>
    <definedName name="Z_CF248181_40DC_41B5_AB1D_946DD130079A_.wvu.PrintArea" localSheetId="37" hidden="1">'AFRICA EXPRESS'!$A$1:$M$150</definedName>
    <definedName name="Z_CF248181_40DC_41B5_AB1D_946DD130079A_.wvu.PrintArea" localSheetId="28" hidden="1">AMERICA!$A$1:$M$213</definedName>
    <definedName name="Z_CF248181_40DC_41B5_AB1D_946DD130079A_.wvu.PrintArea" localSheetId="35" hidden="1">AUSTRALIA!$A$1:$H$152</definedName>
    <definedName name="Z_CF248181_40DC_41B5_AB1D_946DD130079A_.wvu.PrintArea" localSheetId="29" hidden="1">EMPIRE!$B$1:$M$137</definedName>
    <definedName name="Z_CF248181_40DC_41B5_AB1D_946DD130079A_.wvu.PrintArea" localSheetId="2" hidden="1">HOME!$A$1:$K$594</definedName>
    <definedName name="Z_CF248181_40DC_41B5_AB1D_946DD130079A_.wvu.PrintArea" localSheetId="56" hidden="1">'PEARL RIVER'!$A$1:$M$42</definedName>
    <definedName name="Z_CF248181_40DC_41B5_AB1D_946DD130079A_.wvu.PrintArea" localSheetId="18" hidden="1">PHOENIX!$A$1:$M$266</definedName>
    <definedName name="Z_CF248181_40DC_41B5_AB1D_946DD130079A_.wvu.PrintArea" localSheetId="7" hidden="1">SWAN!$A$1:$M$138</definedName>
    <definedName name="Z_CF248181_40DC_41B5_AB1D_946DD130079A_.wvu.Rows" localSheetId="3" hidden="1">ALBATROSS!$218:$218</definedName>
    <definedName name="Z_CF248181_40DC_41B5_AB1D_946DD130079A_.wvu.Rows" localSheetId="20" hidden="1">CHINOOK!#REF!</definedName>
    <definedName name="Z_CF248181_40DC_41B5_AB1D_946DD130079A_.wvu.Rows" localSheetId="34" hidden="1">CLANGA!#REF!</definedName>
    <definedName name="Z_CF248181_40DC_41B5_AB1D_946DD130079A_.wvu.Rows" localSheetId="52" hidden="1">DAHLIA!#REF!</definedName>
    <definedName name="Z_CF248181_40DC_41B5_AB1D_946DD130079A_.wvu.Rows" localSheetId="57" hidden="1">EAGLE!$53:$53</definedName>
    <definedName name="Z_CF248181_40DC_41B5_AB1D_946DD130079A_.wvu.Rows" localSheetId="30" hidden="1">'EMERALD '!$96:$96</definedName>
    <definedName name="Z_CF248181_40DC_41B5_AB1D_946DD130079A_.wvu.Rows" localSheetId="15" hidden="1">JAGUAR!$159:$159</definedName>
    <definedName name="Z_CF248181_40DC_41B5_AB1D_946DD130079A_.wvu.Rows" localSheetId="6" hidden="1">LION!$223:$223</definedName>
    <definedName name="Z_CF248181_40DC_41B5_AB1D_946DD130079A_.wvu.Rows" localSheetId="21" hidden="1">MAPLE!#REF!</definedName>
    <definedName name="Z_CF248181_40DC_41B5_AB1D_946DD130079A_.wvu.Rows" localSheetId="54" hidden="1">MUSTANG!#REF!</definedName>
    <definedName name="Z_CF248181_40DC_41B5_AB1D_946DD130079A_.wvu.Rows" localSheetId="33" hidden="1">'NEW FALCON'!#REF!</definedName>
    <definedName name="Z_CF248181_40DC_41B5_AB1D_946DD130079A_.wvu.Rows" localSheetId="16" hidden="1">ORIENT!$134:$134</definedName>
    <definedName name="Z_CF248181_40DC_41B5_AB1D_946DD130079A_.wvu.Rows" localSheetId="26" hidden="1">SANTANA!$84:$84</definedName>
    <definedName name="Z_CF248181_40DC_41B5_AB1D_946DD130079A_.wvu.Rows" localSheetId="19" hidden="1">'SENTOSA USWC'!#REF!</definedName>
    <definedName name="Z_CF248181_40DC_41B5_AB1D_946DD130079A_.wvu.Rows" localSheetId="58" hidden="1">SEQUOIA!$35:$35</definedName>
    <definedName name="Z_CF248181_40DC_41B5_AB1D_946DD130079A_.wvu.Rows" localSheetId="41" hidden="1">SHIKRA!#REF!</definedName>
    <definedName name="Z_CF248181_40DC_41B5_AB1D_946DD130079A_.wvu.Rows" localSheetId="4" hidden="1">SHOGUN!$375:$375</definedName>
    <definedName name="Z_CF248181_40DC_41B5_AB1D_946DD130079A_.wvu.Rows" localSheetId="5" hidden="1">SILK!$323:$323</definedName>
    <definedName name="Z_CF248181_40DC_41B5_AB1D_946DD130079A_.wvu.Rows" localSheetId="7" hidden="1">SWAN!$159:$159</definedName>
    <definedName name="Z_CF8970B3_C4CB_4A73_BFB6_D691BE0DE080_.wvu.FilterData" localSheetId="15" hidden="1">JAGUAR!$B$13:$F$16</definedName>
    <definedName name="Z_D033EF15_4C41_4683_BC36_541EBDFA84CF_.wvu.FilterData" localSheetId="2" hidden="1">HOME!$A$17:$K$388</definedName>
    <definedName name="Z_D0B1385B_AB21_4F46_AB48_DC94EC27F5A6_.wvu.FilterData" localSheetId="2" hidden="1">HOME!$A$17:$K$191</definedName>
    <definedName name="Z_D1196DAE_E3D4_4FDE_9533_8504A3C72F1B_.wvu.FilterData" localSheetId="2" hidden="1">HOME!$A$17:$K$300</definedName>
    <definedName name="Z_D11B1FF2_D1FD_47F4_AD82_90CAD81F6B32_.wvu.FilterData" localSheetId="2" hidden="1">HOME!$A$17:$K$300</definedName>
    <definedName name="Z_D14F94FC_AB95_4B01_98D6_F5B190B5E18C_.wvu.FilterData" localSheetId="2" hidden="1">HOME!$A$17:$K$300</definedName>
    <definedName name="Z_D1CF8BB3_3F48_4AB3_A9CB_074A18D90DFE_.wvu.FilterData" localSheetId="15" hidden="1">JAGUAR!$B$13:$F$16</definedName>
    <definedName name="Z_D1F5F60E_2916_4C8F_A63B_AB8783D5449E_.wvu.FilterData" localSheetId="2" hidden="1">HOME!$A$17:$K$391</definedName>
    <definedName name="Z_D2BCCEAD_BE24_4A6B_9272_0E3E5E41E9B1_.wvu.FilterData" localSheetId="2" hidden="1">HOME!$A$17:$K$270</definedName>
    <definedName name="Z_D2C53EBB_06E9_4BF9_A0C1_4CB4F92DC103_.wvu.FilterData" localSheetId="2" hidden="1">HOME!$A$17:$K$401</definedName>
    <definedName name="Z_D2C53EBB_06E9_4BF9_A0C1_4CB4F92DC103_.wvu.FilterData" localSheetId="15" hidden="1">JAGUAR!$B$13:$F$16</definedName>
    <definedName name="Z_D30E9BAF_DF4E_4206_8536_8D9F33C2E555_.wvu.FilterData" localSheetId="2" hidden="1">HOME!$A$17:$K$371</definedName>
    <definedName name="Z_D36430BB_1304_416E_AC9B_64341E38D53B_.wvu.FilterData" localSheetId="2" hidden="1">HOME!$A$17:$K$300</definedName>
    <definedName name="Z_D36430BB_1304_416E_AC9B_64341E38D53B_.wvu.PrintArea" localSheetId="37" hidden="1">'AFRICA EXPRESS'!$A$1:$M$150</definedName>
    <definedName name="Z_D36430BB_1304_416E_AC9B_64341E38D53B_.wvu.PrintArea" localSheetId="28" hidden="1">AMERICA!$A$1:$M$213</definedName>
    <definedName name="Z_D36430BB_1304_416E_AC9B_64341E38D53B_.wvu.PrintArea" localSheetId="35" hidden="1">AUSTRALIA!$A$1:$H$152</definedName>
    <definedName name="Z_D36430BB_1304_416E_AC9B_64341E38D53B_.wvu.PrintArea" localSheetId="29" hidden="1">EMPIRE!$B$1:$M$137</definedName>
    <definedName name="Z_D36430BB_1304_416E_AC9B_64341E38D53B_.wvu.PrintArea" localSheetId="2" hidden="1">HOME!$A$17:$K$250</definedName>
    <definedName name="Z_D36430BB_1304_416E_AC9B_64341E38D53B_.wvu.PrintArea" localSheetId="56" hidden="1">'PEARL RIVER'!$A$1:$M$42</definedName>
    <definedName name="Z_D36430BB_1304_416E_AC9B_64341E38D53B_.wvu.PrintArea" localSheetId="18" hidden="1">PHOENIX!$A$1:$M$266</definedName>
    <definedName name="Z_D36430BB_1304_416E_AC9B_64341E38D53B_.wvu.PrintArea" localSheetId="7" hidden="1">SWAN!$A$1:$M$138</definedName>
    <definedName name="Z_D36430BB_1304_416E_AC9B_64341E38D53B_.wvu.Rows" localSheetId="3" hidden="1">ALBATROSS!$218:$218</definedName>
    <definedName name="Z_D36430BB_1304_416E_AC9B_64341E38D53B_.wvu.Rows" localSheetId="28" hidden="1">AMERICA!#REF!</definedName>
    <definedName name="Z_D36430BB_1304_416E_AC9B_64341E38D53B_.wvu.Rows" localSheetId="11" hidden="1">'BRITANNIA '!$91:$91</definedName>
    <definedName name="Z_D36430BB_1304_416E_AC9B_64341E38D53B_.wvu.Rows" localSheetId="20" hidden="1">CHINOOK!#REF!</definedName>
    <definedName name="Z_D36430BB_1304_416E_AC9B_64341E38D53B_.wvu.Rows" localSheetId="34" hidden="1">CLANGA!#REF!,CLANGA!#REF!</definedName>
    <definedName name="Z_D36430BB_1304_416E_AC9B_64341E38D53B_.wvu.Rows" localSheetId="9" hidden="1">CONDOR!$214:$214</definedName>
    <definedName name="Z_D36430BB_1304_416E_AC9B_64341E38D53B_.wvu.Rows" localSheetId="52" hidden="1">DAHLIA!#REF!</definedName>
    <definedName name="Z_D36430BB_1304_416E_AC9B_64341E38D53B_.wvu.Rows" localSheetId="57" hidden="1">EAGLE!$53:$53</definedName>
    <definedName name="Z_D36430BB_1304_416E_AC9B_64341E38D53B_.wvu.Rows" localSheetId="30" hidden="1">'EMERALD '!#REF!,'EMERALD '!#REF!,'EMERALD '!$96:$96</definedName>
    <definedName name="Z_D36430BB_1304_416E_AC9B_64341E38D53B_.wvu.Rows" localSheetId="29" hidden="1">EMPIRE!#REF!,EMPIRE!#REF!</definedName>
    <definedName name="Z_D36430BB_1304_416E_AC9B_64341E38D53B_.wvu.Rows" localSheetId="15" hidden="1">JAGUAR!$159:$159</definedName>
    <definedName name="Z_D36430BB_1304_416E_AC9B_64341E38D53B_.wvu.Rows" localSheetId="6" hidden="1">LION!$223:$223</definedName>
    <definedName name="Z_D36430BB_1304_416E_AC9B_64341E38D53B_.wvu.Rows" localSheetId="21" hidden="1">MAPLE!#REF!</definedName>
    <definedName name="Z_D36430BB_1304_416E_AC9B_64341E38D53B_.wvu.Rows" localSheetId="54" hidden="1">MUSTANG!#REF!</definedName>
    <definedName name="Z_D36430BB_1304_416E_AC9B_64341E38D53B_.wvu.Rows" localSheetId="33" hidden="1">'NEW FALCON'!#REF!,'NEW FALCON'!#REF!</definedName>
    <definedName name="Z_D36430BB_1304_416E_AC9B_64341E38D53B_.wvu.Rows" localSheetId="26" hidden="1">SANTANA!$84:$84</definedName>
    <definedName name="Z_D36430BB_1304_416E_AC9B_64341E38D53B_.wvu.Rows" localSheetId="19" hidden="1">'SENTOSA USWC'!#REF!</definedName>
    <definedName name="Z_D36430BB_1304_416E_AC9B_64341E38D53B_.wvu.Rows" localSheetId="58" hidden="1">SEQUOIA!$35:$35</definedName>
    <definedName name="Z_D36430BB_1304_416E_AC9B_64341E38D53B_.wvu.Rows" localSheetId="41" hidden="1">SHIKRA!#REF!,SHIKRA!#REF!</definedName>
    <definedName name="Z_D36430BB_1304_416E_AC9B_64341E38D53B_.wvu.Rows" localSheetId="4" hidden="1">SHOGUN!$375:$375</definedName>
    <definedName name="Z_D36430BB_1304_416E_AC9B_64341E38D53B_.wvu.Rows" localSheetId="5" hidden="1">SILK!$323:$323</definedName>
    <definedName name="Z_D36430BB_1304_416E_AC9B_64341E38D53B_.wvu.Rows" localSheetId="7" hidden="1">SWAN!$159:$159</definedName>
    <definedName name="Z_D52A35AA_2D03_4D62_B437_EE79887650E9_.wvu.FilterData" localSheetId="2" hidden="1">HOME!$A$17:$K$371</definedName>
    <definedName name="Z_D52DB5C2_DD27_4ABA_B042_AE903341DC6A_.wvu.FilterData" localSheetId="2" hidden="1">HOME!$A$17:$K$190</definedName>
    <definedName name="Z_D58CBF86_00AC_4202_994F_F595A42E2477_.wvu.FilterData" localSheetId="2" hidden="1">HOME!$A$17:$K$300</definedName>
    <definedName name="Z_D612704F_7868_46FC_8122_2B45EC6460FB_.wvu.FilterData" localSheetId="2" hidden="1">HOME!$A$17:$K$270</definedName>
    <definedName name="Z_D645B9A4_8EA5_4E98_824B_7936B24BB68A_.wvu.FilterData" localSheetId="2" hidden="1">HOME!$A$17:$K$460</definedName>
    <definedName name="Z_D683E608_3551_4E81_9F6E_223A497C7A22_.wvu.FilterData" localSheetId="2" hidden="1">HOME!$A$17:$K$371</definedName>
    <definedName name="Z_D7190344_8AFC_4708_9217_2FFF451A2FAE_.wvu.FilterData" localSheetId="2" hidden="1">HOME!$A$17:$K$299</definedName>
    <definedName name="Z_D755CAA4_FA44_4466_BD22_8648386E66AA_.wvu.FilterData" localSheetId="2" hidden="1">HOME!$A$17:$K$271</definedName>
    <definedName name="Z_D7CEB2E3_9536_4135_9AFE_BA9F4F8238E3_.wvu.FilterData" localSheetId="2" hidden="1">HOME!$A$17:$K$190</definedName>
    <definedName name="Z_D85B7AA5_03C0_4D86_9C2A_EF803CEE9C21_.wvu.FilterData" localSheetId="2" hidden="1">HOME!$A$17:$K$191</definedName>
    <definedName name="Z_D877950F_6FEA_419C_81F0_30D42368B1FA_.wvu.FilterData" localSheetId="2" hidden="1">HOME!$A$17:$K$388</definedName>
    <definedName name="Z_D8A2793A_2A6E_4C98_8931_877BA608D279_.wvu.FilterData" localSheetId="2" hidden="1">HOME!$A$17:$K$300</definedName>
    <definedName name="Z_D8AE3607_C68D_4DD7_8BE1_F63EA4A613B4_.wvu.Cols" localSheetId="36" hidden="1">'DAR FEEDER'!$F:$F</definedName>
    <definedName name="Z_D8AE3607_C68D_4DD7_8BE1_F63EA4A613B4_.wvu.Cols" localSheetId="25" hidden="1">PETRA!$E:$E</definedName>
    <definedName name="Z_D8AE3607_C68D_4DD7_8BE1_F63EA4A613B4_.wvu.Cols" localSheetId="24" hidden="1">RSEAXL!$E:$E</definedName>
    <definedName name="Z_D8AE3607_C68D_4DD7_8BE1_F63EA4A613B4_.wvu.FilterData" localSheetId="35" hidden="1">AUSTRALIA!$A$18:$J$19</definedName>
    <definedName name="Z_D8AE3607_C68D_4DD7_8BE1_F63EA4A613B4_.wvu.FilterData" localSheetId="2" hidden="1">HOME!$A$17:$K$460</definedName>
    <definedName name="Z_D8AE3607_C68D_4DD7_8BE1_F63EA4A613B4_.wvu.FilterData" localSheetId="15" hidden="1">JAGUAR!$B$13:$F$16</definedName>
    <definedName name="Z_D8AE3607_C68D_4DD7_8BE1_F63EA4A613B4_.wvu.PrintArea" localSheetId="37" hidden="1">'AFRICA EXPRESS'!$A$1:$M$150</definedName>
    <definedName name="Z_D8AE3607_C68D_4DD7_8BE1_F63EA4A613B4_.wvu.PrintArea" localSheetId="28" hidden="1">AMERICA!$A$1:$M$213</definedName>
    <definedName name="Z_D8AE3607_C68D_4DD7_8BE1_F63EA4A613B4_.wvu.PrintArea" localSheetId="35" hidden="1">AUSTRALIA!$A$1:$H$152</definedName>
    <definedName name="Z_D8AE3607_C68D_4DD7_8BE1_F63EA4A613B4_.wvu.PrintArea" localSheetId="30" hidden="1">'EMERALD '!$B$1:$P$87</definedName>
    <definedName name="Z_D8AE3607_C68D_4DD7_8BE1_F63EA4A613B4_.wvu.PrintArea" localSheetId="29" hidden="1">EMPIRE!$B$1:$M$137</definedName>
    <definedName name="Z_D8AE3607_C68D_4DD7_8BE1_F63EA4A613B4_.wvu.PrintArea" localSheetId="2" hidden="1">HOME!$A$17:$K$371</definedName>
    <definedName name="Z_D8AE3607_C68D_4DD7_8BE1_F63EA4A613B4_.wvu.PrintArea" localSheetId="56" hidden="1">'PEARL RIVER'!$A$1:$M$42</definedName>
    <definedName name="Z_D8AE3607_C68D_4DD7_8BE1_F63EA4A613B4_.wvu.PrintArea" localSheetId="18" hidden="1">PHOENIX!$A$1:$M$266</definedName>
    <definedName name="Z_D8AE3607_C68D_4DD7_8BE1_F63EA4A613B4_.wvu.PrintArea" localSheetId="7" hidden="1">SWAN!$A$1:$M$138</definedName>
    <definedName name="Z_D8AE3607_C68D_4DD7_8BE1_F63EA4A613B4_.wvu.PrintArea" localSheetId="46" hidden="1">TIGER!$A$1:$M$50</definedName>
    <definedName name="Z_D8AE3607_C68D_4DD7_8BE1_F63EA4A613B4_.wvu.PrintTitles" localSheetId="2" hidden="1">HOME!$17:$17</definedName>
    <definedName name="Z_D8AE3607_C68D_4DD7_8BE1_F63EA4A613B4_.wvu.Rows" localSheetId="37" hidden="1">'AFRICA EXPRESS'!#REF!</definedName>
    <definedName name="Z_D8AE3607_C68D_4DD7_8BE1_F63EA4A613B4_.wvu.Rows" localSheetId="3" hidden="1">ALBATROSS!#REF!,ALBATROSS!$218:$218</definedName>
    <definedName name="Z_D8AE3607_C68D_4DD7_8BE1_F63EA4A613B4_.wvu.Rows" localSheetId="27" hidden="1">AMBERJACK!#REF!</definedName>
    <definedName name="Z_D8AE3607_C68D_4DD7_8BE1_F63EA4A613B4_.wvu.Rows" localSheetId="28" hidden="1">AMERICA!#REF!</definedName>
    <definedName name="Z_D8AE3607_C68D_4DD7_8BE1_F63EA4A613B4_.wvu.Rows" localSheetId="48" hidden="1">ANDES!#REF!</definedName>
    <definedName name="Z_D8AE3607_C68D_4DD7_8BE1_F63EA4A613B4_.wvu.Rows" localSheetId="35" hidden="1">AUSTRALIA!$6:$16</definedName>
    <definedName name="Z_D8AE3607_C68D_4DD7_8BE1_F63EA4A613B4_.wvu.Rows" localSheetId="49" hidden="1">AZTEC!#REF!</definedName>
    <definedName name="Z_D8AE3607_C68D_4DD7_8BE1_F63EA4A613B4_.wvu.Rows" localSheetId="11" hidden="1">'BRITANNIA '!#REF!,'BRITANNIA '!$91:$91</definedName>
    <definedName name="Z_D8AE3607_C68D_4DD7_8BE1_F63EA4A613B4_.wvu.Rows" localSheetId="44" hidden="1">CAPRICORN!#REF!</definedName>
    <definedName name="Z_D8AE3607_C68D_4DD7_8BE1_F63EA4A613B4_.wvu.Rows" localSheetId="40" hidden="1">CARIOCA!#REF!,CARIOCA!#REF!</definedName>
    <definedName name="Z_D8AE3607_C68D_4DD7_8BE1_F63EA4A613B4_.wvu.Rows" localSheetId="20" hidden="1">CHINOOK!#REF!,CHINOOK!#REF!</definedName>
    <definedName name="Z_D8AE3607_C68D_4DD7_8BE1_F63EA4A613B4_.wvu.Rows" localSheetId="34" hidden="1">CLANGA!#REF!,CLANGA!#REF!</definedName>
    <definedName name="Z_D8AE3607_C68D_4DD7_8BE1_F63EA4A613B4_.wvu.Rows" localSheetId="9" hidden="1">CONDOR!#REF!,CONDOR!$214:$214</definedName>
    <definedName name="Z_D8AE3607_C68D_4DD7_8BE1_F63EA4A613B4_.wvu.Rows" localSheetId="52" hidden="1">DAHLIA!#REF!,DAHLIA!#REF!</definedName>
    <definedName name="Z_D8AE3607_C68D_4DD7_8BE1_F63EA4A613B4_.wvu.Rows" localSheetId="36" hidden="1">'DAR FEEDER'!$6:$42</definedName>
    <definedName name="Z_D8AE3607_C68D_4DD7_8BE1_F63EA4A613B4_.wvu.Rows" localSheetId="17" hidden="1">DRAGON!$6:$11,DRAGON!$14:$39</definedName>
    <definedName name="Z_D8AE3607_C68D_4DD7_8BE1_F63EA4A613B4_.wvu.Rows" localSheetId="57" hidden="1">EAGLE!$53:$53</definedName>
    <definedName name="Z_D8AE3607_C68D_4DD7_8BE1_F63EA4A613B4_.wvu.Rows" localSheetId="31" hidden="1">ELEPHANT!#REF!</definedName>
    <definedName name="Z_D8AE3607_C68D_4DD7_8BE1_F63EA4A613B4_.wvu.Rows" localSheetId="30" hidden="1">'EMERALD '!#REF!,'EMERALD '!$99:$99</definedName>
    <definedName name="Z_D8AE3607_C68D_4DD7_8BE1_F63EA4A613B4_.wvu.Rows" localSheetId="29" hidden="1">EMPIRE!#REF!,EMPIRE!#REF!</definedName>
    <definedName name="Z_D8AE3607_C68D_4DD7_8BE1_F63EA4A613B4_.wvu.Rows" localSheetId="50" hidden="1">INCA!#REF!</definedName>
    <definedName name="Z_D8AE3607_C68D_4DD7_8BE1_F63EA4A613B4_.wvu.Rows" localSheetId="38" hidden="1">INGWE!#REF!</definedName>
    <definedName name="Z_D8AE3607_C68D_4DD7_8BE1_F63EA4A613B4_.wvu.Rows" localSheetId="39" hidden="1">IPANEMA!$5:$16,IPANEMA!#REF!</definedName>
    <definedName name="Z_D8AE3607_C68D_4DD7_8BE1_F63EA4A613B4_.wvu.Rows" localSheetId="12" hidden="1">JADE!$7:$9</definedName>
    <definedName name="Z_D8AE3607_C68D_4DD7_8BE1_F63EA4A613B4_.wvu.Rows" localSheetId="15" hidden="1">JAGUAR!$6:$43,JAGUAR!$46:$61,JAGUAR!$159:$159</definedName>
    <definedName name="Z_D8AE3607_C68D_4DD7_8BE1_F63EA4A613B4_.wvu.Rows" localSheetId="45" hidden="1">KIWI!#REF!</definedName>
    <definedName name="Z_D8AE3607_C68D_4DD7_8BE1_F63EA4A613B4_.wvu.Rows" localSheetId="32" hidden="1">LIBERTY!#REF!</definedName>
    <definedName name="Z_D8AE3607_C68D_4DD7_8BE1_F63EA4A613B4_.wvu.Rows" localSheetId="6" hidden="1">LION!#REF!,LION!$223:$223</definedName>
    <definedName name="Z_D8AE3607_C68D_4DD7_8BE1_F63EA4A613B4_.wvu.Rows" localSheetId="22" hidden="1">'LONE STAR'!#REF!</definedName>
    <definedName name="Z_D8AE3607_C68D_4DD7_8BE1_F63EA4A613B4_.wvu.Rows" localSheetId="21" hidden="1">MAPLE!#REF!,MAPLE!#REF!</definedName>
    <definedName name="Z_D8AE3607_C68D_4DD7_8BE1_F63EA4A613B4_.wvu.Rows" localSheetId="54" hidden="1">MUSTANG!#REF!,MUSTANG!#REF!</definedName>
    <definedName name="Z_D8AE3607_C68D_4DD7_8BE1_F63EA4A613B4_.wvu.Rows" localSheetId="33" hidden="1">'NEW FALCON'!#REF!,'NEW FALCON'!#REF!</definedName>
    <definedName name="Z_D8AE3607_C68D_4DD7_8BE1_F63EA4A613B4_.wvu.Rows" localSheetId="16" hidden="1">ORIENT!$6:$51,ORIENT!$54:$69</definedName>
    <definedName name="Z_D8AE3607_C68D_4DD7_8BE1_F63EA4A613B4_.wvu.Rows" localSheetId="43" hidden="1">PANDA!#REF!</definedName>
    <definedName name="Z_D8AE3607_C68D_4DD7_8BE1_F63EA4A613B4_.wvu.Rows" localSheetId="23" hidden="1">PELICAN!#REF!</definedName>
    <definedName name="Z_D8AE3607_C68D_4DD7_8BE1_F63EA4A613B4_.wvu.Rows" localSheetId="25" hidden="1">PETRA!#REF!</definedName>
    <definedName name="Z_D8AE3607_C68D_4DD7_8BE1_F63EA4A613B4_.wvu.Rows" localSheetId="18" hidden="1">PHOENIX!$8:$11</definedName>
    <definedName name="Z_D8AE3607_C68D_4DD7_8BE1_F63EA4A613B4_.wvu.Rows" localSheetId="55" hidden="1">ROSE!$6:$9</definedName>
    <definedName name="Z_D8AE3607_C68D_4DD7_8BE1_F63EA4A613B4_.wvu.Rows" localSheetId="24" hidden="1">RSEAXL!$6:$42</definedName>
    <definedName name="Z_D8AE3607_C68D_4DD7_8BE1_F63EA4A613B4_.wvu.Rows" localSheetId="26" hidden="1">SANTANA!$84:$84</definedName>
    <definedName name="Z_D8AE3607_C68D_4DD7_8BE1_F63EA4A613B4_.wvu.Rows" localSheetId="19" hidden="1">'SENTOSA USWC'!#REF!</definedName>
    <definedName name="Z_D8AE3607_C68D_4DD7_8BE1_F63EA4A613B4_.wvu.Rows" localSheetId="58" hidden="1">SEQUOIA!$35:$35</definedName>
    <definedName name="Z_D8AE3607_C68D_4DD7_8BE1_F63EA4A613B4_.wvu.Rows" localSheetId="41" hidden="1">SHIKRA!#REF!,SHIKRA!#REF!</definedName>
    <definedName name="Z_D8AE3607_C68D_4DD7_8BE1_F63EA4A613B4_.wvu.Rows" localSheetId="4" hidden="1">SHOGUN!$7:$28,SHOGUN!$375:$375</definedName>
    <definedName name="Z_D8AE3607_C68D_4DD7_8BE1_F63EA4A613B4_.wvu.Rows" localSheetId="5" hidden="1">SILK!#REF!,SILK!$323:$323</definedName>
    <definedName name="Z_D8AE3607_C68D_4DD7_8BE1_F63EA4A613B4_.wvu.Rows" localSheetId="7" hidden="1">SWAN!#REF!,SWAN!$159:$159</definedName>
    <definedName name="Z_D8AE3607_C68D_4DD7_8BE1_F63EA4A613B4_.wvu.Rows" localSheetId="42" hidden="1">WALLABY!#REF!</definedName>
    <definedName name="Z_D9832A2A_90C4_463E_856C_6A66F5E21597_.wvu.FilterData" localSheetId="2" hidden="1">HOME!$A$17:$K$401</definedName>
    <definedName name="Z_D9DDC767_18FB_4519_9D9C_B212B6D7495D_.wvu.FilterData" localSheetId="2" hidden="1">HOME!$A$17:$K$190</definedName>
    <definedName name="Z_DA24ADB4_338E_4E9E_9692_38DD416BEE2F_.wvu.FilterData" localSheetId="2" hidden="1">HOME!$A$17:$K$300</definedName>
    <definedName name="Z_DA41AE97_CE68_46AB_B8AD_4E9F488C5ADE_.wvu.FilterData" localSheetId="2" hidden="1">HOME!$A$17:$K$401</definedName>
    <definedName name="Z_DB0C9D95_BFCD_4933_8BAE_C06CB6F51E93_.wvu.FilterData" localSheetId="2" hidden="1">HOME!$A$17:$K$270</definedName>
    <definedName name="Z_DB26BE8F_B2A8_48CC_A9FF_C80508E7BDE9_.wvu.FilterData" localSheetId="2" hidden="1">HOME!$A$17:$K$391</definedName>
    <definedName name="Z_DB26BE8F_B2A8_48CC_A9FF_C80508E7BDE9_.wvu.FilterData" localSheetId="15" hidden="1">JAGUAR!$B$13:$F$16</definedName>
    <definedName name="Z_DBC54AAD_9327_4BD5_8EDE_3FF4E2E407A8_.wvu.FilterData" localSheetId="2" hidden="1">HOME!$A$17:$K$300</definedName>
    <definedName name="Z_DBFDB0BC_B8BF_4B49_92B2_35E7E71B05FE_.wvu.FilterData" localSheetId="2" hidden="1">HOME!$A$17:$K$401</definedName>
    <definedName name="Z_DC0437CF_058F_409A_A75C_6B98416C87A5_.wvu.FilterData" localSheetId="2" hidden="1">HOME!$A$17:$K$271</definedName>
    <definedName name="Z_DC06F3A3_6926_4645_B5C4_E3467E609D97_.wvu.FilterData" localSheetId="2" hidden="1">HOME!$A$17:$K$391</definedName>
    <definedName name="Z_DC21C94C_A26C_4485_A68F_548459439841_.wvu.FilterData" localSheetId="2" hidden="1">HOME!$A$17:$K$302</definedName>
    <definedName name="Z_DC8D41F2_1E4C_4C27_92B7_A3BA74A15F0D_.wvu.FilterData" localSheetId="2" hidden="1">HOME!$A$17:$K$302</definedName>
    <definedName name="Z_DE22B9FD_257F_4478_AFF5_ECEC743BF9E1_.wvu.FilterData" localSheetId="2" hidden="1">HOME!$A$17:$K$371</definedName>
    <definedName name="Z_DE51C5EC_F423_4D77_AE4D_BF8343BAECAB_.wvu.FilterData" localSheetId="2" hidden="1">HOME!$A$17:$K$300</definedName>
    <definedName name="Z_DE57B6BF_6AE9_43AC_8202_05E7782798F3_.wvu.FilterData" localSheetId="2" hidden="1">HOME!$A$17:$K$388</definedName>
    <definedName name="Z_DE5B5BA9_DCED_4DF8_B789_1172BAA25CA8_.wvu.FilterData" localSheetId="15" hidden="1">JAGUAR!$B$13:$F$16</definedName>
    <definedName name="Z_DE721C90_760E_4486_87A7_E0A447AA68F6_.wvu.FilterData" localSheetId="2" hidden="1">HOME!$A$17:$K$299</definedName>
    <definedName name="Z_DE80C4E1_1DB6_42BD_BD17_24B79BAE5C2B_.wvu.FilterData" localSheetId="2" hidden="1">HOME!$A$17:$K$300</definedName>
    <definedName name="Z_DE8F7506_171E_47A2_8803_3BA85AE2F45F_.wvu.FilterData" localSheetId="15" hidden="1">JAGUAR!$B$13:$F$16</definedName>
    <definedName name="Z_DED2AEB9_EA53_4CDA_B86F_4E44BA5790E2_.wvu.FilterData" localSheetId="2" hidden="1">HOME!$A$17:$K$401</definedName>
    <definedName name="Z_DEF9D014_228A_4083_8975_92DB67F253C2_.wvu.FilterData" localSheetId="2" hidden="1">HOME!$A$17:$K$300</definedName>
    <definedName name="Z_DF4DBFC6_BAD6_4109_8A0D_0EE977784CC9_.wvu.FilterData" localSheetId="2" hidden="1">HOME!$A$17:$K$270</definedName>
    <definedName name="Z_DF664468_2591_4537_A401_E39E9401FA18_.wvu.FilterData" localSheetId="2" hidden="1">HOME!$A$17:$K$270</definedName>
    <definedName name="Z_DF664468_2591_4537_A401_E39E9401FA18_.wvu.PrintArea" localSheetId="37" hidden="1">'AFRICA EXPRESS'!$A$1:$M$150</definedName>
    <definedName name="Z_DF664468_2591_4537_A401_E39E9401FA18_.wvu.PrintArea" localSheetId="28" hidden="1">AMERICA!$A$1:$M$213</definedName>
    <definedName name="Z_DF664468_2591_4537_A401_E39E9401FA18_.wvu.PrintArea" localSheetId="35" hidden="1">AUSTRALIA!$A$1:$H$152</definedName>
    <definedName name="Z_DF664468_2591_4537_A401_E39E9401FA18_.wvu.PrintArea" localSheetId="29" hidden="1">EMPIRE!$B$1:$M$137</definedName>
    <definedName name="Z_DF664468_2591_4537_A401_E39E9401FA18_.wvu.PrintArea" localSheetId="2" hidden="1">HOME!$A$1:$K$594</definedName>
    <definedName name="Z_DF664468_2591_4537_A401_E39E9401FA18_.wvu.PrintArea" localSheetId="56" hidden="1">'PEARL RIVER'!$A$1:$M$42</definedName>
    <definedName name="Z_DF664468_2591_4537_A401_E39E9401FA18_.wvu.PrintArea" localSheetId="18" hidden="1">PHOENIX!$A$1:$M$266</definedName>
    <definedName name="Z_DF664468_2591_4537_A401_E39E9401FA18_.wvu.PrintArea" localSheetId="7" hidden="1">SWAN!$A$1:$M$138</definedName>
    <definedName name="Z_DF664468_2591_4537_A401_E39E9401FA18_.wvu.Rows" localSheetId="3" hidden="1">ALBATROSS!$218:$218</definedName>
    <definedName name="Z_DF664468_2591_4537_A401_E39E9401FA18_.wvu.Rows" localSheetId="28" hidden="1">AMERICA!#REF!</definedName>
    <definedName name="Z_DF664468_2591_4537_A401_E39E9401FA18_.wvu.Rows" localSheetId="20" hidden="1">CHINOOK!#REF!</definedName>
    <definedName name="Z_DF664468_2591_4537_A401_E39E9401FA18_.wvu.Rows" localSheetId="52" hidden="1">DAHLIA!#REF!</definedName>
    <definedName name="Z_DF664468_2591_4537_A401_E39E9401FA18_.wvu.Rows" localSheetId="57" hidden="1">EAGLE!$53:$53</definedName>
    <definedName name="Z_DF664468_2591_4537_A401_E39E9401FA18_.wvu.Rows" localSheetId="30" hidden="1">'EMERALD '!$96:$96</definedName>
    <definedName name="Z_DF664468_2591_4537_A401_E39E9401FA18_.wvu.Rows" localSheetId="15" hidden="1">JAGUAR!$159:$159</definedName>
    <definedName name="Z_DF664468_2591_4537_A401_E39E9401FA18_.wvu.Rows" localSheetId="6" hidden="1">LION!$223:$223</definedName>
    <definedName name="Z_DF664468_2591_4537_A401_E39E9401FA18_.wvu.Rows" localSheetId="21" hidden="1">MAPLE!#REF!</definedName>
    <definedName name="Z_DF664468_2591_4537_A401_E39E9401FA18_.wvu.Rows" localSheetId="54" hidden="1">MUSTANG!#REF!</definedName>
    <definedName name="Z_DF664468_2591_4537_A401_E39E9401FA18_.wvu.Rows" localSheetId="26" hidden="1">SANTANA!$84:$84</definedName>
    <definedName name="Z_DF664468_2591_4537_A401_E39E9401FA18_.wvu.Rows" localSheetId="19" hidden="1">'SENTOSA USWC'!#REF!</definedName>
    <definedName name="Z_DF664468_2591_4537_A401_E39E9401FA18_.wvu.Rows" localSheetId="58" hidden="1">SEQUOIA!$35:$35</definedName>
    <definedName name="Z_DF664468_2591_4537_A401_E39E9401FA18_.wvu.Rows" localSheetId="4" hidden="1">SHOGUN!$375:$375</definedName>
    <definedName name="Z_DF664468_2591_4537_A401_E39E9401FA18_.wvu.Rows" localSheetId="5" hidden="1">SILK!$323:$323</definedName>
    <definedName name="Z_DF664468_2591_4537_A401_E39E9401FA18_.wvu.Rows" localSheetId="7" hidden="1">SWAN!$159:$159</definedName>
    <definedName name="Z_E032CE9F_0109_4777_A482_46F0ED9A1664_.wvu.FilterData" localSheetId="2" hidden="1">HOME!$A$17:$K$300</definedName>
    <definedName name="Z_E036BC5F_FC7C_4B01_B754_27A143DDA305_.wvu.FilterData" localSheetId="2" hidden="1">HOME!$A$17:$K$299</definedName>
    <definedName name="Z_E04798F9_80C9_424F_AFF2_59FEB8DC934D_.wvu.FilterData" localSheetId="2" hidden="1">HOME!$A$17:$K$191</definedName>
    <definedName name="Z_E0D19631_C809_45F8_AFB1_3B16846F6716_.wvu.FilterData" localSheetId="2" hidden="1">HOME!$A$17:$K$302</definedName>
    <definedName name="Z_E11A257D_ACE4_4181_8614_73737086CC2A_.wvu.FilterData" localSheetId="15" hidden="1">JAGUAR!$B$13:$F$16</definedName>
    <definedName name="Z_E1445104_71BD_4FF3_8C90_E3C0941F50BC_.wvu.FilterData" localSheetId="2" hidden="1">HOME!$A$17:$K$426</definedName>
    <definedName name="Z_E17AD57C_AFE8_4EE3_B87C_128728FC783C_.wvu.FilterData" localSheetId="2" hidden="1">HOME!$A$17:$K$426</definedName>
    <definedName name="Z_E1D3C3CC_6484_42D2_B585_EC99E900772B_.wvu.FilterData" localSheetId="2" hidden="1">HOME!$A$17:$K$300</definedName>
    <definedName name="Z_E22542A7_0D3A_4411_8190_AFB2B79A4AA4_.wvu.FilterData" localSheetId="2" hidden="1">HOME!$A$17:$K$371</definedName>
    <definedName name="Z_E2E7120F_EE67_4634_BF30_B7B61B873285_.wvu.FilterData" localSheetId="2" hidden="1">HOME!$A$17:$K$302</definedName>
    <definedName name="Z_E300958D_44FC_4A32_A0D8_0197555984F0_.wvu.FilterData" localSheetId="15" hidden="1">JAGUAR!$B$13:$F$16</definedName>
    <definedName name="Z_E33D75F6_41AC_4384_B85E_17C9F4713532_.wvu.FilterData" localSheetId="2" hidden="1">HOME!$A$17:$K$426</definedName>
    <definedName name="Z_E33D75F6_41AC_4384_B85E_17C9F4713532_.wvu.FilterData" localSheetId="15" hidden="1">JAGUAR!$B$13:$F$16</definedName>
    <definedName name="Z_E34FA785_2996_479D_B37A_32B4002FAB27_.wvu.FilterData" localSheetId="2" hidden="1">HOME!$A$17:$K$191</definedName>
    <definedName name="Z_E36C8DF0_5D75_4098_BDA6_0A703B7783DB_.wvu.FilterData" localSheetId="2" hidden="1">HOME!$A$17:$K$191</definedName>
    <definedName name="Z_E3A795D2_16CF_4647_BF5F_F68444493D3B_.wvu.FilterData" localSheetId="2" hidden="1">HOME!$A$17:$K$191</definedName>
    <definedName name="Z_E43F86D8_5E60_49CB_9A24_0D57C9A800C8_.wvu.FilterData" localSheetId="2" hidden="1">HOME!$A$17:$K$371</definedName>
    <definedName name="Z_E43F86D8_5E60_49CB_9A24_0D57C9A800C8_.wvu.FilterData" localSheetId="15" hidden="1">JAGUAR!$B$13:$F$16</definedName>
    <definedName name="Z_E473C094_85A4_4671_8F06_A8EDB30BEE69_.wvu.FilterData" localSheetId="2" hidden="1">HOME!$A$17:$K$299</definedName>
    <definedName name="Z_E4839A1F_FED3_4437_B032_CCEE9FDF2CA2_.wvu.FilterData" localSheetId="2" hidden="1">HOME!$A$17:$K$388</definedName>
    <definedName name="Z_E5B594E5_93F1_4EE5_B50F_ECC250ED20EF_.wvu.FilterData" localSheetId="2" hidden="1">HOME!$A$17:$K$401</definedName>
    <definedName name="Z_E5F51007_B70D_478A_94E3_8F268B81466D_.wvu.FilterData" localSheetId="2" hidden="1">HOME!$A$17:$K$300</definedName>
    <definedName name="Z_E65A9F71_B251_4F08_A92A_53FEFEC154A3_.wvu.FilterData" localSheetId="2" hidden="1">HOME!$A$17:$K$388</definedName>
    <definedName name="Z_E6AF9B55_A9F1_485C_885A_688B52DB08BB_.wvu.FilterData" localSheetId="2" hidden="1">HOME!$A$17:$K$460</definedName>
    <definedName name="Z_E6E611BD_D5E5_44B5_8C9A_97FCDBB08478_.wvu.FilterData" localSheetId="2" hidden="1">HOME!$A$17:$K$299</definedName>
    <definedName name="Z_E70F727F_047C_423B_A102_BF2CAA8114A3_.wvu.FilterData" localSheetId="2" hidden="1">HOME!$A$17:$K$302</definedName>
    <definedName name="Z_E7309B86_A1C4_4184_9866_33A54AD4355B_.wvu.FilterData" localSheetId="15" hidden="1">JAGUAR!$B$13:$F$16</definedName>
    <definedName name="Z_E7666677_F8CC_4EB8_9561_1F3966316078_.wvu.FilterData" localSheetId="2" hidden="1">HOME!$A$17:$K$271</definedName>
    <definedName name="Z_E8642142_AF7E_4F0A_8D28_C12B8EE2B14D_.wvu.FilterData" localSheetId="2" hidden="1">HOME!$A$17:$K$401</definedName>
    <definedName name="Z_E89C95C3_FFF4_4575_9420_D70CD6DFA3D8_.wvu.FilterData" localSheetId="2" hidden="1">HOME!$A$17:$K$300</definedName>
    <definedName name="Z_E8EB8944_C5B0_4180_BCE6_99126EEEEA7D_.wvu.FilterData" localSheetId="2" hidden="1">HOME!$A$17:$K$371</definedName>
    <definedName name="Z_E965DB39_5CE0_4621_9CA2_59E22EAD8ADD_.wvu.FilterData" localSheetId="2" hidden="1">HOME!$A$17:$K$371</definedName>
    <definedName name="Z_EA85F498_34FE_4E52_BBA3_F1BB6114CA75_.wvu.FilterData" localSheetId="2" hidden="1">HOME!$A$17:$K$371</definedName>
    <definedName name="Z_EACC4AB5_2837_47A8_A3D2_17F745B2DCF1_.wvu.FilterData" localSheetId="2" hidden="1">HOME!$A$17:$K$371</definedName>
    <definedName name="Z_EB11D7C2_E670_41AA_9726_3EF61E41D5FC_.wvu.FilterData" localSheetId="2" hidden="1">HOME!$A$17:$K$371</definedName>
    <definedName name="Z_EBB45495_2332_4AC8_94A2_28900FA1B403_.wvu.FilterData" localSheetId="2" hidden="1">HOME!$A$17:$K$371</definedName>
    <definedName name="Z_EBCB16E3_2413_4FE7_A935_42E6929FEB84_.wvu.FilterData" localSheetId="2" hidden="1">HOME!$A$17:$K$371</definedName>
    <definedName name="Z_EBFE185F_6EFA_44B3_B76F_916580EAD521_.wvu.FilterData" localSheetId="2" hidden="1">HOME!$A$17:$K$191</definedName>
    <definedName name="Z_EC2533FC_56BF_40C9_AB88_7239CD8D9113_.wvu.FilterData" localSheetId="2" hidden="1">HOME!$A$17:$K$401</definedName>
    <definedName name="Z_ECD0D7E3_8016_4861_BC6E_F7419B2B716A_.wvu.FilterData" localSheetId="15" hidden="1">JAGUAR!$B$13:$F$16</definedName>
    <definedName name="Z_ECE62963_5506_4FA1_8A66_9811B61460D2_.wvu.FilterData" localSheetId="2" hidden="1">HOME!$A$17:$K$302</definedName>
    <definedName name="Z_ECF26C12_6B51_4A33_8016_E2AD1A2FAD48_.wvu.FilterData" localSheetId="15" hidden="1">JAGUAR!$B$13:$F$16</definedName>
    <definedName name="Z_ED3499EE_5EEF_46F9_A99D_86D8F9E30352_.wvu.FilterData" localSheetId="2" hidden="1">HOME!$A$17:$K$371</definedName>
    <definedName name="Z_ED5D6D99_4093_4762_81D4_E60443A01224_.wvu.FilterData" localSheetId="2" hidden="1">HOME!$A$17:$K$371</definedName>
    <definedName name="Z_ED5D6D99_4093_4762_81D4_E60443A01224_.wvu.FilterData" localSheetId="15" hidden="1">JAGUAR!$B$13:$F$16</definedName>
    <definedName name="Z_EE610708_5D9C_4429_800C_DAAF363E4856_.wvu.FilterData" localSheetId="2" hidden="1">HOME!$A$17:$K$401</definedName>
    <definedName name="Z_EED3C3DB_FE66_430A_B3E4_46053DB5C19F_.wvu.FilterData" localSheetId="2" hidden="1">HOME!$A$17:$K$371</definedName>
    <definedName name="Z_EED99136_3EC6_454B_8810_2C68800BE1BA_.wvu.FilterData" localSheetId="2" hidden="1">HOME!$A$17:$K$401</definedName>
    <definedName name="Z_EF083643_5DC2_499D_B76C_E5237BE3D179_.wvu.FilterData" localSheetId="2" hidden="1">HOME!$A$17:$K$190</definedName>
    <definedName name="Z_EF0C684C_7F97_40E9_8EC4_B4072B8075DC_.wvu.FilterData" localSheetId="2" hidden="1">HOME!$A$17:$K$401</definedName>
    <definedName name="Z_EF0C684C_7F97_40E9_8EC4_B4072B8075DC_.wvu.FilterData" localSheetId="15" hidden="1">JAGUAR!$B$13:$F$16</definedName>
    <definedName name="Z_EF131A03_8E2D_4151_B9FA_760B6A6E46FF_.wvu.FilterData" localSheetId="2" hidden="1">HOME!$A$17:$K$271</definedName>
    <definedName name="Z_EF2610F0_1AF5_4049_9CCB_DA0E784D548C_.wvu.FilterData" localSheetId="2" hidden="1">HOME!$A$17:$K$391</definedName>
    <definedName name="Z_EF3970C2_388B_4CC2_BF77_C490B915A908_.wvu.FilterData" localSheetId="2" hidden="1">HOME!$A$17:$K$460</definedName>
    <definedName name="Z_EF3970C2_388B_4CC2_BF77_C490B915A908_.wvu.FilterData" localSheetId="15" hidden="1">JAGUAR!$B$13:$F$16</definedName>
    <definedName name="Z_EF6117A4_F55D_480F_A139_9F7779E9B1B3_.wvu.FilterData" localSheetId="2" hidden="1">HOME!$A$17:$K$300</definedName>
    <definedName name="Z_EFE370A9_3F14_4BB6_B61D_BED60FF4D218_.wvu.FilterData" localSheetId="2" hidden="1">HOME!$A$17:$K$184</definedName>
    <definedName name="Z_EFFD6C57_9D55_44E1_B8BE_47002FF62FE9_.wvu.FilterData" localSheetId="2" hidden="1">HOME!$A$17:$K$371</definedName>
    <definedName name="Z_F0E1BDFA_A9E3_42C2_9138_B71C7F1F8216_.wvu.FilterData" localSheetId="2" hidden="1">HOME!$A$17:$K$302</definedName>
    <definedName name="Z_F176130F_AA98_4D14_846A_2BFEFA0D3510_.wvu.FilterData" localSheetId="2" hidden="1">HOME!$A$17:$K$300</definedName>
    <definedName name="Z_F1DDF5D9_3AB4_46AF_963E_5F618E021200_.wvu.FilterData" localSheetId="2" hidden="1">HOME!$A$17:$K$401</definedName>
    <definedName name="Z_F2477864_7A7A_4A38_A9C8_7A6B0683C144_.wvu.FilterData" localSheetId="2" hidden="1">HOME!$A$17:$K$300</definedName>
    <definedName name="Z_F26D8B8B_DDF7_41AC_AA3A_9AA826A60715_.wvu.FilterData" localSheetId="15" hidden="1">JAGUAR!$B$13:$F$16</definedName>
    <definedName name="Z_F3F59FDE_B278_40D6_80FE_8EB4E818BA6E_.wvu.FilterData" localSheetId="2" hidden="1">HOME!$A$17:$K$271</definedName>
    <definedName name="Z_F419A480_3730_4020_821C_777034F932A3_.wvu.FilterData" localSheetId="15" hidden="1">JAGUAR!$B$13:$F$16</definedName>
    <definedName name="Z_F42966E7_990C_4D4B_9CC0_D21D6A7A9CCD_.wvu.FilterData" localSheetId="2" hidden="1">HOME!$A$17:$K$300</definedName>
    <definedName name="Z_F4E7FBE2_C0ED_4977_A96B_16A7D84A0022_.wvu.FilterData" localSheetId="15" hidden="1">JAGUAR!$B$13:$F$16</definedName>
    <definedName name="Z_F4EE20CB_2C3D_4AED_A466_13E80CC41B6E_.wvu.FilterData" localSheetId="2" hidden="1">HOME!$A$17:$K$388</definedName>
    <definedName name="Z_F4EE20CB_2C3D_4AED_A466_13E80CC41B6E_.wvu.FilterData" localSheetId="15" hidden="1">JAGUAR!$B$13:$F$16</definedName>
    <definedName name="Z_F5146169_81AB_4FE5_8259_F2574500875F_.wvu.FilterData" localSheetId="2" hidden="1">HOME!$A$17:$K$371</definedName>
    <definedName name="Z_F584A31E_A7CC_4F98_83E1_F1C791022427_.wvu.FilterData" localSheetId="2" hidden="1">HOME!$A$17:$K$401</definedName>
    <definedName name="Z_F5A80049_8D25_4C90_9036_9D8F6FDB91C4_.wvu.FilterData" localSheetId="2" hidden="1">HOME!$A$17:$K$401</definedName>
    <definedName name="Z_F5C8B370_5857_4976_921B_862A0F6AC7E8_.wvu.FilterData" localSheetId="2" hidden="1">HOME!$A$17:$K$270</definedName>
    <definedName name="Z_F5E3CFC0_005D_41D6_AF36_C6E4368D53F4_.wvu.FilterData" localSheetId="2" hidden="1">HOME!$A$17:$K$300</definedName>
    <definedName name="Z_F64DF93A_0CD5_4665_A448_613906F88C7C_.wvu.Cols" localSheetId="36" hidden="1">'DAR FEEDER'!$F:$F</definedName>
    <definedName name="Z_F64DF93A_0CD5_4665_A448_613906F88C7C_.wvu.Cols" localSheetId="25" hidden="1">PETRA!$E:$E</definedName>
    <definedName name="Z_F64DF93A_0CD5_4665_A448_613906F88C7C_.wvu.Cols" localSheetId="24" hidden="1">RSEAXL!$E:$E</definedName>
    <definedName name="Z_F64DF93A_0CD5_4665_A448_613906F88C7C_.wvu.FilterData" localSheetId="35" hidden="1">AUSTRALIA!$A$18:$J$19</definedName>
    <definedName name="Z_F64DF93A_0CD5_4665_A448_613906F88C7C_.wvu.FilterData" localSheetId="2" hidden="1">HOME!$A$17:$K$460</definedName>
    <definedName name="Z_F64DF93A_0CD5_4665_A448_613906F88C7C_.wvu.FilterData" localSheetId="15" hidden="1">JAGUAR!$B$13:$F$16</definedName>
    <definedName name="Z_F64DF93A_0CD5_4665_A448_613906F88C7C_.wvu.PrintArea" localSheetId="37" hidden="1">'AFRICA EXPRESS'!$A$1:$M$150</definedName>
    <definedName name="Z_F64DF93A_0CD5_4665_A448_613906F88C7C_.wvu.PrintArea" localSheetId="28" hidden="1">AMERICA!$A$1:$M$213</definedName>
    <definedName name="Z_F64DF93A_0CD5_4665_A448_613906F88C7C_.wvu.PrintArea" localSheetId="35" hidden="1">AUSTRALIA!$A$1:$H$152</definedName>
    <definedName name="Z_F64DF93A_0CD5_4665_A448_613906F88C7C_.wvu.PrintArea" localSheetId="30" hidden="1">'EMERALD '!$B$1:$P$87</definedName>
    <definedName name="Z_F64DF93A_0CD5_4665_A448_613906F88C7C_.wvu.PrintArea" localSheetId="29" hidden="1">EMPIRE!$B$1:$M$137</definedName>
    <definedName name="Z_F64DF93A_0CD5_4665_A448_613906F88C7C_.wvu.PrintArea" localSheetId="2" hidden="1">HOME!$A$17:$K$371</definedName>
    <definedName name="Z_F64DF93A_0CD5_4665_A448_613906F88C7C_.wvu.PrintArea" localSheetId="56" hidden="1">'PEARL RIVER'!$A$1:$M$42</definedName>
    <definedName name="Z_F64DF93A_0CD5_4665_A448_613906F88C7C_.wvu.PrintArea" localSheetId="18" hidden="1">PHOENIX!$A$1:$M$266</definedName>
    <definedName name="Z_F64DF93A_0CD5_4665_A448_613906F88C7C_.wvu.PrintArea" localSheetId="7" hidden="1">SWAN!$A$1:$M$138</definedName>
    <definedName name="Z_F64DF93A_0CD5_4665_A448_613906F88C7C_.wvu.PrintArea" localSheetId="46" hidden="1">TIGER!$A$1:$M$50</definedName>
    <definedName name="Z_F64DF93A_0CD5_4665_A448_613906F88C7C_.wvu.PrintTitles" localSheetId="2" hidden="1">HOME!$17:$17</definedName>
    <definedName name="Z_F64DF93A_0CD5_4665_A448_613906F88C7C_.wvu.Rows" localSheetId="37" hidden="1">'AFRICA EXPRESS'!#REF!</definedName>
    <definedName name="Z_F64DF93A_0CD5_4665_A448_613906F88C7C_.wvu.Rows" localSheetId="3" hidden="1">ALBATROSS!#REF!,ALBATROSS!$218:$218</definedName>
    <definedName name="Z_F64DF93A_0CD5_4665_A448_613906F88C7C_.wvu.Rows" localSheetId="27" hidden="1">AMBERJACK!#REF!</definedName>
    <definedName name="Z_F64DF93A_0CD5_4665_A448_613906F88C7C_.wvu.Rows" localSheetId="28" hidden="1">AMERICA!#REF!</definedName>
    <definedName name="Z_F64DF93A_0CD5_4665_A448_613906F88C7C_.wvu.Rows" localSheetId="48" hidden="1">ANDES!#REF!</definedName>
    <definedName name="Z_F64DF93A_0CD5_4665_A448_613906F88C7C_.wvu.Rows" localSheetId="35" hidden="1">AUSTRALIA!$6:$16,AUSTRALIA!#REF!</definedName>
    <definedName name="Z_F64DF93A_0CD5_4665_A448_613906F88C7C_.wvu.Rows" localSheetId="49" hidden="1">AZTEC!#REF!</definedName>
    <definedName name="Z_F64DF93A_0CD5_4665_A448_613906F88C7C_.wvu.Rows" localSheetId="11" hidden="1">'BRITANNIA '!#REF!,'BRITANNIA '!$91:$91</definedName>
    <definedName name="Z_F64DF93A_0CD5_4665_A448_613906F88C7C_.wvu.Rows" localSheetId="44" hidden="1">CAPRICORN!#REF!</definedName>
    <definedName name="Z_F64DF93A_0CD5_4665_A448_613906F88C7C_.wvu.Rows" localSheetId="40" hidden="1">CARIOCA!#REF!,CARIOCA!#REF!</definedName>
    <definedName name="Z_F64DF93A_0CD5_4665_A448_613906F88C7C_.wvu.Rows" localSheetId="20" hidden="1">CHINOOK!#REF!,CHINOOK!#REF!</definedName>
    <definedName name="Z_F64DF93A_0CD5_4665_A448_613906F88C7C_.wvu.Rows" localSheetId="34" hidden="1">CLANGA!#REF!,CLANGA!#REF!</definedName>
    <definedName name="Z_F64DF93A_0CD5_4665_A448_613906F88C7C_.wvu.Rows" localSheetId="9" hidden="1">CONDOR!#REF!,CONDOR!$214:$214</definedName>
    <definedName name="Z_F64DF93A_0CD5_4665_A448_613906F88C7C_.wvu.Rows" localSheetId="52" hidden="1">DAHLIA!#REF!,DAHLIA!#REF!</definedName>
    <definedName name="Z_F64DF93A_0CD5_4665_A448_613906F88C7C_.wvu.Rows" localSheetId="36" hidden="1">'DAR FEEDER'!$8:$22</definedName>
    <definedName name="Z_F64DF93A_0CD5_4665_A448_613906F88C7C_.wvu.Rows" localSheetId="17" hidden="1">DRAGON!$6:$11,DRAGON!$14:$39</definedName>
    <definedName name="Z_F64DF93A_0CD5_4665_A448_613906F88C7C_.wvu.Rows" localSheetId="57" hidden="1">EAGLE!$53:$53</definedName>
    <definedName name="Z_F64DF93A_0CD5_4665_A448_613906F88C7C_.wvu.Rows" localSheetId="31" hidden="1">ELEPHANT!#REF!</definedName>
    <definedName name="Z_F64DF93A_0CD5_4665_A448_613906F88C7C_.wvu.Rows" localSheetId="30" hidden="1">'EMERALD '!#REF!,'EMERALD '!$99:$99</definedName>
    <definedName name="Z_F64DF93A_0CD5_4665_A448_613906F88C7C_.wvu.Rows" localSheetId="29" hidden="1">EMPIRE!#REF!</definedName>
    <definedName name="Z_F64DF93A_0CD5_4665_A448_613906F88C7C_.wvu.Rows" localSheetId="50" hidden="1">INCA!#REF!</definedName>
    <definedName name="Z_F64DF93A_0CD5_4665_A448_613906F88C7C_.wvu.Rows" localSheetId="38" hidden="1">INGWE!#REF!</definedName>
    <definedName name="Z_F64DF93A_0CD5_4665_A448_613906F88C7C_.wvu.Rows" localSheetId="39" hidden="1">IPANEMA!$5:$16,IPANEMA!#REF!</definedName>
    <definedName name="Z_F64DF93A_0CD5_4665_A448_613906F88C7C_.wvu.Rows" localSheetId="12" hidden="1">JADE!$7:$9</definedName>
    <definedName name="Z_F64DF93A_0CD5_4665_A448_613906F88C7C_.wvu.Rows" localSheetId="15" hidden="1">JAGUAR!$6:$43,JAGUAR!$46:$61,JAGUAR!$159:$159</definedName>
    <definedName name="Z_F64DF93A_0CD5_4665_A448_613906F88C7C_.wvu.Rows" localSheetId="45" hidden="1">KIWI!#REF!</definedName>
    <definedName name="Z_F64DF93A_0CD5_4665_A448_613906F88C7C_.wvu.Rows" localSheetId="32" hidden="1">LIBERTY!#REF!</definedName>
    <definedName name="Z_F64DF93A_0CD5_4665_A448_613906F88C7C_.wvu.Rows" localSheetId="6" hidden="1">LION!#REF!,LION!$223:$223</definedName>
    <definedName name="Z_F64DF93A_0CD5_4665_A448_613906F88C7C_.wvu.Rows" localSheetId="22" hidden="1">'LONE STAR'!#REF!</definedName>
    <definedName name="Z_F64DF93A_0CD5_4665_A448_613906F88C7C_.wvu.Rows" localSheetId="21" hidden="1">MAPLE!#REF!,MAPLE!#REF!</definedName>
    <definedName name="Z_F64DF93A_0CD5_4665_A448_613906F88C7C_.wvu.Rows" localSheetId="54" hidden="1">MUSTANG!#REF!,MUSTANG!#REF!</definedName>
    <definedName name="Z_F64DF93A_0CD5_4665_A448_613906F88C7C_.wvu.Rows" localSheetId="33" hidden="1">'NEW FALCON'!#REF!,'NEW FALCON'!#REF!</definedName>
    <definedName name="Z_F64DF93A_0CD5_4665_A448_613906F88C7C_.wvu.Rows" localSheetId="16" hidden="1">ORIENT!$6:$51,ORIENT!$54:$69</definedName>
    <definedName name="Z_F64DF93A_0CD5_4665_A448_613906F88C7C_.wvu.Rows" localSheetId="43" hidden="1">PANDA!#REF!</definedName>
    <definedName name="Z_F64DF93A_0CD5_4665_A448_613906F88C7C_.wvu.Rows" localSheetId="23" hidden="1">PELICAN!#REF!</definedName>
    <definedName name="Z_F64DF93A_0CD5_4665_A448_613906F88C7C_.wvu.Rows" localSheetId="25" hidden="1">PETRA!#REF!</definedName>
    <definedName name="Z_F64DF93A_0CD5_4665_A448_613906F88C7C_.wvu.Rows" localSheetId="18" hidden="1">PHOENIX!$8:$11</definedName>
    <definedName name="Z_F64DF93A_0CD5_4665_A448_613906F88C7C_.wvu.Rows" localSheetId="55" hidden="1">ROSE!$6:$9</definedName>
    <definedName name="Z_F64DF93A_0CD5_4665_A448_613906F88C7C_.wvu.Rows" localSheetId="24" hidden="1">RSEAXL!$8:$22</definedName>
    <definedName name="Z_F64DF93A_0CD5_4665_A448_613906F88C7C_.wvu.Rows" localSheetId="26" hidden="1">SANTANA!$84:$84</definedName>
    <definedName name="Z_F64DF93A_0CD5_4665_A448_613906F88C7C_.wvu.Rows" localSheetId="19" hidden="1">'SENTOSA USWC'!#REF!</definedName>
    <definedName name="Z_F64DF93A_0CD5_4665_A448_613906F88C7C_.wvu.Rows" localSheetId="58" hidden="1">SEQUOIA!$35:$35</definedName>
    <definedName name="Z_F64DF93A_0CD5_4665_A448_613906F88C7C_.wvu.Rows" localSheetId="41" hidden="1">SHIKRA!#REF!,SHIKRA!#REF!</definedName>
    <definedName name="Z_F64DF93A_0CD5_4665_A448_613906F88C7C_.wvu.Rows" localSheetId="4" hidden="1">SHOGUN!$7:$28,SHOGUN!$375:$375</definedName>
    <definedName name="Z_F64DF93A_0CD5_4665_A448_613906F88C7C_.wvu.Rows" localSheetId="5" hidden="1">SILK!#REF!,SILK!$323:$323</definedName>
    <definedName name="Z_F64DF93A_0CD5_4665_A448_613906F88C7C_.wvu.Rows" localSheetId="7" hidden="1">SWAN!#REF!,SWAN!$159:$159</definedName>
    <definedName name="Z_F64DF93A_0CD5_4665_A448_613906F88C7C_.wvu.Rows" localSheetId="42" hidden="1">WALLABY!#REF!</definedName>
    <definedName name="Z_F717B3D2_89EB_4B9A_B7A0_0435118251AD_.wvu.FilterData" localSheetId="15" hidden="1">JAGUAR!$B$13:$F$16</definedName>
    <definedName name="Z_F73EDFFD_0B5F_463D_8458_80608EE3D977_.wvu.FilterData" localSheetId="2" hidden="1">HOME!$A$17:$K$371</definedName>
    <definedName name="Z_F76B1638_3B3B_4D75_B6B6_90A6E93CE4D9_.wvu.FilterData" localSheetId="15" hidden="1">JAGUAR!$B$13:$F$16</definedName>
    <definedName name="Z_F76D4614_458D_4404_ACBC_F766BEB3B99B_.wvu.FilterData" localSheetId="2" hidden="1">HOME!$A$17:$K$460</definedName>
    <definedName name="Z_F76D4614_458D_4404_ACBC_F766BEB3B99B_.wvu.FilterData" localSheetId="15" hidden="1">JAGUAR!$B$13:$F$16</definedName>
    <definedName name="Z_F7BE1F74_852C_46C9_88B2_301792EF7416_.wvu.FilterData" localSheetId="2" hidden="1">HOME!$A$17:$K$391</definedName>
    <definedName name="Z_F81EC2D7_C369_4F7F_A1CF_9B3A505F383F_.wvu.FilterData" localSheetId="2" hidden="1">HOME!$A$17:$K$270</definedName>
    <definedName name="Z_F82D6A4C_850B_4081_85E9_F233CA176CCD_.wvu.FilterData" localSheetId="15" hidden="1">JAGUAR!$B$13:$F$16</definedName>
    <definedName name="Z_F8B6CFA3_977A_443B_8AB8_46D0A1A3F6D6_.wvu.FilterData" localSheetId="2" hidden="1">HOME!$A$17:$K$300</definedName>
    <definedName name="Z_F9C1ACDA_9514_4096_898E_39C40D910996_.wvu.FilterData" localSheetId="2" hidden="1">HOME!$A$17:$K$371</definedName>
    <definedName name="Z_F9C72AA1_4680_4967_ABDD_7AACA9813044_.wvu.FilterData" localSheetId="2" hidden="1">HOME!$A$17:$K$183</definedName>
    <definedName name="Z_FA687264_FA3F_49E4_988A_BFCF1FB4E36D_.wvu.FilterData" localSheetId="2" hidden="1">HOME!$A$17:$K$391</definedName>
    <definedName name="Z_FA95BB1A_FA19_4C89_A421_CC0C0A17177F_.wvu.FilterData" localSheetId="2" hidden="1">HOME!$A$17:$K$388</definedName>
    <definedName name="Z_FAF68691_D268_45B6_B929_E3C8D0D1D9F3_.wvu.FilterData" localSheetId="2" hidden="1">HOME!$A$17:$K$460</definedName>
    <definedName name="Z_FBE212EA_D973_4888_BFFB_7F839C10914C_.wvu.FilterData" localSheetId="2" hidden="1">HOME!$A$17:$K$299</definedName>
    <definedName name="Z_FBEBB021_2979_43FF_AAE1_D5562087251C_.wvu.FilterData" localSheetId="2" hidden="1">HOME!$A$17:$K$299</definedName>
    <definedName name="Z_FBFF8AF8_0903_445A_8AAC_DB5EE31FE216_.wvu.FilterData" localSheetId="2" hidden="1">HOME!$A$17:$K$401</definedName>
    <definedName name="Z_FC860928_33FA_483E_9ABA_CA2F8F5B288F_.wvu.FilterData" localSheetId="2" hidden="1">HOME!$A$17:$K$299</definedName>
    <definedName name="Z_FC9E5A0D_7F93_45FC_8C31_4C7BB9172B02_.wvu.FilterData" localSheetId="2" hidden="1">HOME!$A$17:$K$184</definedName>
    <definedName name="Z_FD931168_03E6_4DE6_BC5F_4E0D0770E55E_.wvu.FilterData" localSheetId="2" hidden="1">HOME!$A$17:$K$183</definedName>
    <definedName name="Z_FDDD3BBC_CF8C_4029_819D_D2B5FC11B0F9_.wvu.FilterData" localSheetId="2" hidden="1">HOME!$A$17:$K$300</definedName>
    <definedName name="Z_FE9331AA_9827_49D6_8976_3249EC39C6CC_.wvu.FilterData" localSheetId="2" hidden="1">HOME!$A$17:$K$388</definedName>
    <definedName name="Z_FEE32B24_4376_49E2_8C16_27BC083C9DEA_.wvu.FilterData" localSheetId="2" hidden="1">HOME!$A$17:$K$190</definedName>
    <definedName name="Z_FEF80CA4_B92A_47C0_B995_F81050A04FB3_.wvu.FilterData" localSheetId="2" hidden="1">HOME!$A$17:$K$299</definedName>
    <definedName name="Z_FF54EA89_EE74_4F56_B824_45F4193AD262_.wvu.FilterData" localSheetId="2" hidden="1">HOME!$A$17:$K$300</definedName>
  </definedNames>
  <calcPr calcId="191028"/>
  <customWorkbookViews>
    <customWorkbookView name="R CHIA SGSGP CS - Personal View" guid="{25211047-2AA7-431D-8637-AA6183637E8E}" mergeInterval="0" personalView="1" maximized="1" xWindow="-8" yWindow="-8" windowWidth="1936" windowHeight="1056" tabRatio="902" activeSheetId="33"/>
    <customWorkbookView name="SY LIEW SGSGP CS - Personal View" guid="{B0B43395-6E32-4DB3-A2D8-DD2362C77F4F}" mergeInterval="0" personalView="1" maximized="1" xWindow="-8" yWindow="-8" windowWidth="1936" windowHeight="1056" tabRatio="965" activeSheetId="20"/>
    <customWorkbookView name="CS LIM SGSGP CS - Personal View" guid="{82E65AA3-5988-4ED4-A56D-19D1BA591355}" mergeInterval="0" personalView="1" maximized="1" xWindow="-8" yWindow="-8" windowWidth="1936" windowHeight="1056" tabRatio="945" activeSheetId="24"/>
    <customWorkbookView name="S TAN SGSGP CS - Personal View" guid="{999D0099-E3FC-46FC-839A-D58F693EE82E}" mergeInterval="0" personalView="1" windowWidth="960" windowHeight="1040" tabRatio="945" activeSheetId="21"/>
    <customWorkbookView name="K LEE SGSGP SALES - Personal View" guid="{9C701732-F58F-4708-A15C-976D1C40D46C}" mergeInterval="0" personalView="1" maximized="1" xWindow="-11" yWindow="-11" windowWidth="1942" windowHeight="1042" tabRatio="945" activeSheetId="3"/>
    <customWorkbookView name="J FONG SGSGP SALES - Personal View" guid="{4207851A-A9C4-4C7F-A983-5888F88768C0}" mergeInterval="0" personalView="1" minimized="1" windowWidth="0" windowHeight="0" tabRatio="839" activeSheetId="3"/>
    <customWorkbookView name="J LIM SGSGP SALES - Personal View" guid="{1A9C4D40-FD7F-415B-AEEF-6F3B6F11E2D9}" mergeInterval="0" personalView="1" maximized="1" xWindow="-9" yWindow="-9" windowWidth="1938" windowHeight="1050" tabRatio="945" activeSheetId="3"/>
    <customWorkbookView name="L NGUYENHOANG SGSGP SALES - Personal View" guid="{160FD25C-1E8A-49AB-8AA3-887F1FFDB82C}" mergeInterval="0" personalView="1" maximized="1" xWindow="-8" yWindow="-8" windowWidth="1936" windowHeight="1056" tabRatio="945" activeSheetId="20"/>
    <customWorkbookView name="F NG SGSGP LOGS - Personal View" guid="{03674205-2BF0-451F-960D-B59271ECD65B}" mergeInterval="0" personalView="1" maximized="1" xWindow="-8" yWindow="-8" windowWidth="1936" windowHeight="1056" tabRatio="945" activeSheetId="30"/>
    <customWorkbookView name="ST NG SGSGP CS - Personal View" guid="{D36430BB-1304-416E-AC9B-64341E38D53B}" mergeInterval="0" personalView="1" maximized="1" xWindow="-8" yWindow="-8" windowWidth="1936" windowHeight="1056" activeSheetId="31"/>
    <customWorkbookView name="JH NG SGSGP MGT - Personal View" guid="{A1DFBD3A-7D67-4D0B-A768-38A02D65809C}" mergeInterval="0" personalView="1" maximized="1" xWindow="-9" yWindow="-9" windowWidth="1938" windowHeight="1050" tabRatio="796" activeSheetId="37"/>
    <customWorkbookView name="N LEE SGSGP SALES - Personal View" guid="{8F6257B3-44F8-495E-975F-715EC7CBE577}" mergeInterval="0" personalView="1" maximized="1" windowWidth="1362" windowHeight="543" tabRatio="945" activeSheetId="3"/>
    <customWorkbookView name="L NGUYENHOANG SGSGP CS - Personal View" guid="{4E666960-F75E-4DEC-AA08-CB80C5246F2D}" mergeInterval="0" personalView="1" maximized="1" windowWidth="1276" windowHeight="775" tabRatio="945" activeSheetId="22"/>
    <customWorkbookView name="Linh NG - Personal View" guid="{DF664468-2591-4537-A401-E39E9401FA18}" mergeInterval="0" personalView="1" maximized="1" xWindow="-8" yWindow="-8" windowWidth="1296" windowHeight="978" activeSheetId="21"/>
    <customWorkbookView name="N KAUR SGSGP CS - Personal View" guid="{16EA4947-C328-4911-A966-8572790A84A9}" mergeInterval="0" personalView="1" maximized="1" xWindow="-8" yWindow="-8" windowWidth="1936" windowHeight="1056" tabRatio="945" activeSheetId="30"/>
    <customWorkbookView name="S TIWARI SGSGP DOCS - Personal View" guid="{5024D59A-F791-4B48-8A8A-90A9A8BA3CB8}" mergeInterval="0" personalView="1" maximized="1" xWindow="-8" yWindow="-8" windowWidth="1382" windowHeight="784" tabRatio="945" activeSheetId="30"/>
    <customWorkbookView name="meich - Personal View" guid="{834388B3-D1C0-4496-81CB-D8907F6C94B1}" mergeInterval="0" personalView="1" maximized="1" xWindow="-8" yWindow="-8" windowWidth="1382" windowHeight="744" tabRatio="945" activeSheetId="32"/>
    <customWorkbookView name="N LEW SGSGP SALES - Personal View" guid="{C9B667F6-80E0-402E-8E37-77C446D41929}" mergeInterval="0" personalView="1" maximized="1" xWindow="-8" yWindow="-8" windowWidth="1552" windowHeight="840" tabRatio="796" activeSheetId="10"/>
    <customWorkbookView name="A LAU SGSGP CS - Personal View" guid="{F64DF93A-0CD5-4665-A448-613906F88C7C}" mergeInterval="0" personalView="1" maximized="1" xWindow="-8" yWindow="-8" windowWidth="1382" windowHeight="744" tabRatio="896" activeSheetId="30"/>
    <customWorkbookView name="S KOH SGSGP CS - Personal View" guid="{D8AE3607-C68D-4DD7-8BE1-F63EA4A613B4}" mergeInterval="0" personalView="1" maximized="1" xWindow="-8" yWindow="-8" windowWidth="1382" windowHeight="744" tabRatio="902" activeSheetId="21"/>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4" i="49" l="1"/>
  <c r="E52" i="49"/>
  <c r="F50" i="49"/>
  <c r="E40" i="49"/>
  <c r="F40" i="49" s="1"/>
  <c r="E38" i="49"/>
  <c r="F38" i="49"/>
  <c r="E36" i="49"/>
  <c r="F36" i="49"/>
  <c r="E34" i="49"/>
  <c r="F34" i="49"/>
  <c r="F32" i="49"/>
  <c r="P31" i="49"/>
  <c r="Q31" i="49"/>
  <c r="R31" i="49"/>
  <c r="E22" i="18"/>
  <c r="F24" i="18"/>
  <c r="F16" i="71"/>
  <c r="J56" i="65"/>
  <c r="K56" i="65"/>
  <c r="E42" i="49" l="1"/>
  <c r="K245" i="69"/>
  <c r="F245" i="69"/>
  <c r="G245" i="69" s="1"/>
  <c r="H245" i="69" s="1"/>
  <c r="F42" i="49" l="1"/>
  <c r="E44" i="49"/>
  <c r="K74" i="24"/>
  <c r="K75" i="24"/>
  <c r="K76" i="24"/>
  <c r="K77" i="24"/>
  <c r="K78" i="24"/>
  <c r="K79" i="24"/>
  <c r="K80" i="24"/>
  <c r="K81" i="24"/>
  <c r="K82" i="24"/>
  <c r="K83" i="24"/>
  <c r="K84" i="24"/>
  <c r="K85" i="24"/>
  <c r="K86" i="24"/>
  <c r="K87" i="24"/>
  <c r="I88" i="20"/>
  <c r="F44" i="49" l="1"/>
  <c r="E46" i="49"/>
  <c r="I168" i="10"/>
  <c r="J168" i="10"/>
  <c r="I170" i="10"/>
  <c r="J170" i="10"/>
  <c r="I172" i="10"/>
  <c r="J172" i="10"/>
  <c r="I174" i="10"/>
  <c r="J174" i="10"/>
  <c r="I176" i="10"/>
  <c r="J176" i="10"/>
  <c r="I177" i="9"/>
  <c r="J177" i="9"/>
  <c r="K177" i="9"/>
  <c r="L177" i="9"/>
  <c r="M177" i="9"/>
  <c r="N177" i="9"/>
  <c r="I175" i="9"/>
  <c r="J175" i="9"/>
  <c r="K175" i="9"/>
  <c r="L175" i="9"/>
  <c r="M175" i="9"/>
  <c r="N175" i="9"/>
  <c r="I173" i="9"/>
  <c r="J173" i="9"/>
  <c r="K173" i="9"/>
  <c r="L173" i="9"/>
  <c r="M173" i="9"/>
  <c r="N173" i="9"/>
  <c r="I171" i="9"/>
  <c r="J171" i="9"/>
  <c r="K171" i="9"/>
  <c r="L171" i="9"/>
  <c r="M171" i="9"/>
  <c r="N171" i="9"/>
  <c r="I169" i="9"/>
  <c r="J169" i="9"/>
  <c r="K169" i="9"/>
  <c r="L169" i="9"/>
  <c r="M169" i="9"/>
  <c r="N169" i="9"/>
  <c r="I120" i="7"/>
  <c r="J120" i="7"/>
  <c r="K120" i="7"/>
  <c r="L120" i="7"/>
  <c r="M120" i="7"/>
  <c r="N120" i="7"/>
  <c r="O120" i="7"/>
  <c r="I118" i="7"/>
  <c r="J118" i="7"/>
  <c r="K118" i="7"/>
  <c r="L118" i="7"/>
  <c r="M118" i="7"/>
  <c r="N118" i="7"/>
  <c r="O118" i="7"/>
  <c r="I116" i="7"/>
  <c r="J116" i="7"/>
  <c r="K116" i="7"/>
  <c r="L116" i="7"/>
  <c r="M116" i="7"/>
  <c r="N116" i="7"/>
  <c r="O116" i="7"/>
  <c r="I114" i="7"/>
  <c r="J114" i="7"/>
  <c r="K114" i="7"/>
  <c r="L114" i="7"/>
  <c r="M114" i="7"/>
  <c r="N114" i="7"/>
  <c r="O114" i="7"/>
  <c r="I112" i="7"/>
  <c r="J112" i="7"/>
  <c r="K112" i="7"/>
  <c r="L112" i="7"/>
  <c r="M112" i="7"/>
  <c r="N112" i="7"/>
  <c r="O112" i="7"/>
  <c r="I184" i="6"/>
  <c r="J184" i="6"/>
  <c r="K184" i="6"/>
  <c r="L184" i="6"/>
  <c r="I182" i="6"/>
  <c r="J182" i="6"/>
  <c r="K182" i="6"/>
  <c r="L182" i="6"/>
  <c r="I180" i="6"/>
  <c r="J180" i="6"/>
  <c r="K180" i="6"/>
  <c r="L180" i="6"/>
  <c r="I178" i="6"/>
  <c r="J178" i="6"/>
  <c r="K178" i="6"/>
  <c r="L178" i="6"/>
  <c r="I176" i="6"/>
  <c r="J176" i="6"/>
  <c r="K176" i="6"/>
  <c r="L176" i="6"/>
  <c r="I282" i="5"/>
  <c r="J282" i="5"/>
  <c r="K282" i="5"/>
  <c r="I280" i="5"/>
  <c r="J280" i="5"/>
  <c r="K280" i="5"/>
  <c r="I278" i="5"/>
  <c r="J278" i="5"/>
  <c r="K278" i="5"/>
  <c r="I276" i="5"/>
  <c r="J276" i="5"/>
  <c r="K276" i="5"/>
  <c r="I274" i="5"/>
  <c r="J274" i="5"/>
  <c r="K274" i="5"/>
  <c r="L177" i="4"/>
  <c r="M177" i="4"/>
  <c r="N177" i="4"/>
  <c r="I177" i="4"/>
  <c r="J177" i="4"/>
  <c r="L175" i="4"/>
  <c r="M175" i="4"/>
  <c r="N175" i="4"/>
  <c r="I175" i="4"/>
  <c r="J175" i="4"/>
  <c r="L173" i="4"/>
  <c r="M173" i="4"/>
  <c r="N173" i="4"/>
  <c r="I173" i="4"/>
  <c r="J173" i="4"/>
  <c r="L171" i="4"/>
  <c r="M171" i="4"/>
  <c r="N171" i="4"/>
  <c r="I171" i="4"/>
  <c r="J171" i="4"/>
  <c r="E19" i="36"/>
  <c r="E34" i="42"/>
  <c r="E18" i="38"/>
  <c r="F26" i="37"/>
  <c r="F20" i="18"/>
  <c r="F26" i="49"/>
  <c r="E48" i="49" l="1"/>
  <c r="F48" i="49" s="1"/>
  <c r="F46" i="49"/>
  <c r="G35" i="43"/>
  <c r="F35" i="43"/>
  <c r="I38" i="42"/>
  <c r="J38" i="42"/>
  <c r="K38" i="42"/>
  <c r="L38" i="42"/>
  <c r="I36" i="42"/>
  <c r="J36" i="42"/>
  <c r="K36" i="42"/>
  <c r="L36" i="42"/>
  <c r="I34" i="42"/>
  <c r="J34" i="42"/>
  <c r="K34" i="42"/>
  <c r="L34" i="42"/>
  <c r="L32" i="42"/>
  <c r="K32" i="42"/>
  <c r="J32" i="42"/>
  <c r="I32" i="42"/>
  <c r="J40" i="42"/>
  <c r="K40" i="42"/>
  <c r="L40" i="42"/>
  <c r="J42" i="42"/>
  <c r="K42" i="42"/>
  <c r="L42" i="42"/>
  <c r="J44" i="42"/>
  <c r="K44" i="42"/>
  <c r="L44" i="42"/>
  <c r="J46" i="42"/>
  <c r="K46" i="42"/>
  <c r="L46" i="42"/>
  <c r="J48" i="42"/>
  <c r="K48" i="42"/>
  <c r="L48" i="42"/>
  <c r="J50" i="42"/>
  <c r="K50" i="42"/>
  <c r="L50" i="42"/>
  <c r="J52" i="42"/>
  <c r="K52" i="42"/>
  <c r="L52" i="42"/>
  <c r="J54" i="42"/>
  <c r="K54" i="42"/>
  <c r="L54" i="42"/>
  <c r="J56" i="42"/>
  <c r="K56" i="42"/>
  <c r="L56" i="42"/>
  <c r="J58" i="42"/>
  <c r="K58" i="42"/>
  <c r="L58" i="42"/>
  <c r="F164" i="64" l="1"/>
  <c r="B29" i="48" l="1"/>
  <c r="F29" i="48"/>
  <c r="G29" i="48"/>
  <c r="H29" i="48"/>
  <c r="I29" i="48"/>
  <c r="J29" i="48"/>
  <c r="K29" i="48"/>
  <c r="L29" i="48"/>
  <c r="M29" i="48" s="1"/>
  <c r="E80" i="52"/>
  <c r="F80" i="52" s="1"/>
  <c r="F79" i="52"/>
  <c r="G79" i="52"/>
  <c r="H79" i="52"/>
  <c r="J79" i="52"/>
  <c r="M79" i="52"/>
  <c r="L80" i="52"/>
  <c r="M80" i="52"/>
  <c r="F18" i="73"/>
  <c r="J80" i="52" l="1"/>
  <c r="H80" i="52"/>
  <c r="G80" i="52"/>
  <c r="E73" i="23"/>
  <c r="H73" i="23" s="1"/>
  <c r="K73" i="23"/>
  <c r="L73" i="23" s="1"/>
  <c r="M73" i="23" s="1"/>
  <c r="F69" i="23"/>
  <c r="G69" i="23"/>
  <c r="H69" i="23"/>
  <c r="I69" i="23"/>
  <c r="J69" i="23"/>
  <c r="L69" i="23"/>
  <c r="M69" i="23" s="1"/>
  <c r="E203" i="21"/>
  <c r="F203" i="21" s="1"/>
  <c r="E202" i="21"/>
  <c r="H202" i="21" s="1"/>
  <c r="E201" i="21"/>
  <c r="J201" i="21" s="1"/>
  <c r="E200" i="21"/>
  <c r="J200" i="21" s="1"/>
  <c r="E199" i="21"/>
  <c r="I201" i="21"/>
  <c r="F202" i="21"/>
  <c r="G202" i="21"/>
  <c r="I203" i="21"/>
  <c r="K28" i="66"/>
  <c r="J28" i="66"/>
  <c r="I28" i="66"/>
  <c r="G28" i="66"/>
  <c r="K21" i="66"/>
  <c r="K15" i="66"/>
  <c r="J15" i="66"/>
  <c r="J16" i="66"/>
  <c r="J17" i="66"/>
  <c r="J18" i="66"/>
  <c r="J19" i="66"/>
  <c r="J20" i="66"/>
  <c r="J21" i="66"/>
  <c r="J22" i="66"/>
  <c r="J23" i="66"/>
  <c r="J24" i="66"/>
  <c r="J25" i="66"/>
  <c r="J26" i="66"/>
  <c r="J27" i="66"/>
  <c r="J29" i="66"/>
  <c r="J14" i="66"/>
  <c r="I29" i="66"/>
  <c r="G29" i="66"/>
  <c r="F29" i="66"/>
  <c r="I21" i="66"/>
  <c r="I22" i="66"/>
  <c r="I23" i="66"/>
  <c r="I24" i="66"/>
  <c r="I25" i="66"/>
  <c r="I26" i="66"/>
  <c r="I27" i="66"/>
  <c r="I15" i="66"/>
  <c r="I16" i="66"/>
  <c r="I17" i="66"/>
  <c r="I18" i="66"/>
  <c r="I19" i="66"/>
  <c r="I20" i="66"/>
  <c r="I14" i="66"/>
  <c r="G16" i="66"/>
  <c r="H8" i="66"/>
  <c r="H9" i="66"/>
  <c r="H10" i="66"/>
  <c r="H11" i="66"/>
  <c r="H12" i="66"/>
  <c r="H13" i="66"/>
  <c r="H14" i="66"/>
  <c r="H15" i="66"/>
  <c r="H16" i="66"/>
  <c r="H17" i="66"/>
  <c r="H18" i="66"/>
  <c r="H19" i="66"/>
  <c r="H20" i="66"/>
  <c r="H21" i="66"/>
  <c r="H22" i="66"/>
  <c r="H23" i="66"/>
  <c r="H24" i="66"/>
  <c r="H25" i="66"/>
  <c r="H26" i="66"/>
  <c r="H27" i="66"/>
  <c r="H28" i="66"/>
  <c r="H29" i="66"/>
  <c r="H7" i="66"/>
  <c r="F7" i="66"/>
  <c r="G7" i="66"/>
  <c r="I7" i="66"/>
  <c r="J7" i="66"/>
  <c r="K7" i="66"/>
  <c r="F8" i="66"/>
  <c r="G8" i="66"/>
  <c r="I8" i="66"/>
  <c r="J8" i="66"/>
  <c r="K8" i="66"/>
  <c r="F9" i="66"/>
  <c r="G9" i="66"/>
  <c r="I9" i="66"/>
  <c r="J9" i="66"/>
  <c r="K9" i="66"/>
  <c r="F10" i="66"/>
  <c r="G10" i="66"/>
  <c r="I10" i="66"/>
  <c r="J10" i="66"/>
  <c r="K10" i="66"/>
  <c r="F11" i="66"/>
  <c r="G11" i="66"/>
  <c r="I11" i="66"/>
  <c r="J11" i="66"/>
  <c r="K11" i="66"/>
  <c r="F12" i="66"/>
  <c r="G12" i="66"/>
  <c r="I12" i="66"/>
  <c r="J12" i="66"/>
  <c r="K12" i="66"/>
  <c r="F13" i="66"/>
  <c r="G13" i="66"/>
  <c r="I13" i="66"/>
  <c r="J13" i="66"/>
  <c r="K13" i="66"/>
  <c r="K14" i="66"/>
  <c r="F14" i="66"/>
  <c r="G14" i="66"/>
  <c r="G15" i="66"/>
  <c r="G17" i="66"/>
  <c r="G18" i="66"/>
  <c r="G19" i="66"/>
  <c r="G20" i="66"/>
  <c r="G21" i="66"/>
  <c r="G22" i="66"/>
  <c r="G23" i="66"/>
  <c r="G24" i="66"/>
  <c r="G25" i="66"/>
  <c r="G26" i="66"/>
  <c r="G27" i="66"/>
  <c r="K16" i="66"/>
  <c r="K17" i="66"/>
  <c r="K18" i="66"/>
  <c r="K19" i="66"/>
  <c r="K20" i="66"/>
  <c r="K22" i="66"/>
  <c r="K23" i="66"/>
  <c r="K24" i="66"/>
  <c r="K25" i="66"/>
  <c r="K26" i="66"/>
  <c r="K27" i="66"/>
  <c r="K29" i="66"/>
  <c r="F73" i="23" l="1"/>
  <c r="J73" i="23"/>
  <c r="G73" i="23"/>
  <c r="I73" i="23"/>
  <c r="J70" i="23"/>
  <c r="I70" i="23"/>
  <c r="F70" i="23"/>
  <c r="G70" i="23"/>
  <c r="H70" i="23"/>
  <c r="L70" i="23"/>
  <c r="M70" i="23" s="1"/>
  <c r="H203" i="21"/>
  <c r="G203" i="21"/>
  <c r="J203" i="21"/>
  <c r="J202" i="21"/>
  <c r="I202" i="21"/>
  <c r="F201" i="21"/>
  <c r="H201" i="21"/>
  <c r="G201" i="21"/>
  <c r="G200" i="21"/>
  <c r="F200" i="21"/>
  <c r="I200" i="21"/>
  <c r="H200" i="21"/>
  <c r="F27" i="66"/>
  <c r="F28" i="66"/>
  <c r="F26" i="66"/>
  <c r="F25" i="66"/>
  <c r="F24" i="66"/>
  <c r="F23" i="66"/>
  <c r="F22" i="66"/>
  <c r="F21" i="66"/>
  <c r="F19" i="66"/>
  <c r="F20" i="66"/>
  <c r="F18" i="66"/>
  <c r="F17" i="66"/>
  <c r="F16" i="66"/>
  <c r="F15" i="66"/>
  <c r="F71" i="23" l="1"/>
  <c r="G71" i="23"/>
  <c r="E72" i="23"/>
  <c r="H71" i="23"/>
  <c r="J71" i="23"/>
  <c r="I71" i="23"/>
  <c r="L71" i="23"/>
  <c r="M71" i="23" s="1"/>
  <c r="L72" i="23"/>
  <c r="M72" i="23" s="1"/>
  <c r="E128" i="22" l="1"/>
  <c r="E130" i="22" s="1"/>
  <c r="I132" i="22"/>
  <c r="L132" i="22" s="1"/>
  <c r="I130" i="22"/>
  <c r="L130" i="22" s="1"/>
  <c r="I128" i="22"/>
  <c r="K128" i="22" s="1"/>
  <c r="F128" i="22"/>
  <c r="E126" i="22"/>
  <c r="F126" i="22" s="1"/>
  <c r="E120" i="22"/>
  <c r="F124" i="22"/>
  <c r="F122" i="22"/>
  <c r="E132" i="22" l="1"/>
  <c r="F132" i="22" s="1"/>
  <c r="F130" i="22"/>
  <c r="J132" i="22"/>
  <c r="K132" i="22"/>
  <c r="J130" i="22"/>
  <c r="K130" i="22"/>
  <c r="L128" i="22"/>
  <c r="J128" i="22"/>
  <c r="I48" i="37" l="1"/>
  <c r="J48" i="37" s="1"/>
  <c r="I46" i="37"/>
  <c r="J46" i="37" s="1"/>
  <c r="I44" i="37"/>
  <c r="J44" i="37" s="1"/>
  <c r="N44" i="37"/>
  <c r="I42" i="37"/>
  <c r="J42" i="37" s="1"/>
  <c r="K42" i="37"/>
  <c r="L42" i="37"/>
  <c r="M42" i="37"/>
  <c r="N42" i="37"/>
  <c r="H40" i="38"/>
  <c r="I40" i="38" s="1"/>
  <c r="H38" i="38"/>
  <c r="I38" i="38" s="1"/>
  <c r="H36" i="38"/>
  <c r="I36" i="38" s="1"/>
  <c r="H34" i="38"/>
  <c r="I34" i="38" s="1"/>
  <c r="J34" i="38"/>
  <c r="H41" i="36"/>
  <c r="K41" i="36" s="1"/>
  <c r="I41" i="36"/>
  <c r="J41" i="36"/>
  <c r="H39" i="36"/>
  <c r="I39" i="36" s="1"/>
  <c r="J39" i="36"/>
  <c r="L39" i="36"/>
  <c r="H37" i="36"/>
  <c r="I37" i="36" s="1"/>
  <c r="H35" i="36"/>
  <c r="I35" i="36" s="1"/>
  <c r="K35" i="36"/>
  <c r="D33" i="36"/>
  <c r="E33" i="36" s="1"/>
  <c r="D36" i="38"/>
  <c r="D38" i="38" s="1"/>
  <c r="E36" i="38"/>
  <c r="D34" i="38"/>
  <c r="E34" i="38"/>
  <c r="D32" i="38"/>
  <c r="E32" i="38" s="1"/>
  <c r="E40" i="37"/>
  <c r="F40" i="37" s="1"/>
  <c r="M139" i="30"/>
  <c r="M140" i="30" s="1"/>
  <c r="M141" i="30" s="1"/>
  <c r="M142" i="30" s="1"/>
  <c r="M143" i="30" s="1"/>
  <c r="L143" i="30"/>
  <c r="L142" i="30"/>
  <c r="I142" i="30"/>
  <c r="H142" i="30"/>
  <c r="G142" i="30"/>
  <c r="D20" i="38"/>
  <c r="E28" i="37"/>
  <c r="F30" i="37"/>
  <c r="E22" i="38"/>
  <c r="N48" i="37" l="1"/>
  <c r="M48" i="37"/>
  <c r="L48" i="37"/>
  <c r="K48" i="37"/>
  <c r="N46" i="37"/>
  <c r="L46" i="37"/>
  <c r="M46" i="37"/>
  <c r="K46" i="37"/>
  <c r="M44" i="37"/>
  <c r="L44" i="37"/>
  <c r="K44" i="37"/>
  <c r="K40" i="38"/>
  <c r="J40" i="38"/>
  <c r="K38" i="38"/>
  <c r="J38" i="38"/>
  <c r="K36" i="38"/>
  <c r="J36" i="38"/>
  <c r="K34" i="38"/>
  <c r="L41" i="36"/>
  <c r="K39" i="36"/>
  <c r="L37" i="36"/>
  <c r="K37" i="36"/>
  <c r="J37" i="36"/>
  <c r="L35" i="36"/>
  <c r="J35" i="36"/>
  <c r="D35" i="36"/>
  <c r="E40" i="38"/>
  <c r="E38" i="38"/>
  <c r="E42" i="37"/>
  <c r="I20" i="37"/>
  <c r="G123" i="31"/>
  <c r="D37" i="36" l="1"/>
  <c r="E35" i="36"/>
  <c r="E44" i="37"/>
  <c r="F42" i="37"/>
  <c r="E26" i="18"/>
  <c r="E28" i="18" s="1"/>
  <c r="E30" i="18" s="1"/>
  <c r="E32" i="18" s="1"/>
  <c r="E34" i="18" s="1"/>
  <c r="E32" i="37"/>
  <c r="E34" i="37" s="1"/>
  <c r="D24" i="38"/>
  <c r="D26" i="38" s="1"/>
  <c r="D28" i="38" s="1"/>
  <c r="D30" i="38" s="1"/>
  <c r="E78" i="52"/>
  <c r="G78" i="52" s="1"/>
  <c r="M78" i="52"/>
  <c r="F121" i="31"/>
  <c r="F61" i="65"/>
  <c r="F57" i="65"/>
  <c r="F54" i="65"/>
  <c r="F55" i="65"/>
  <c r="F164" i="33"/>
  <c r="F160" i="33"/>
  <c r="F157" i="33"/>
  <c r="F158" i="33"/>
  <c r="F160" i="34"/>
  <c r="F156" i="34"/>
  <c r="F153" i="34"/>
  <c r="F154" i="34"/>
  <c r="H95" i="20"/>
  <c r="I95" i="20"/>
  <c r="J95" i="20"/>
  <c r="K95" i="20"/>
  <c r="F166" i="64"/>
  <c r="G166" i="64"/>
  <c r="H166" i="64"/>
  <c r="F167" i="64"/>
  <c r="G167" i="64"/>
  <c r="H167" i="64"/>
  <c r="F168" i="64"/>
  <c r="G168" i="64"/>
  <c r="H168" i="64"/>
  <c r="F169" i="64"/>
  <c r="G169" i="64"/>
  <c r="H169" i="64"/>
  <c r="L169" i="4"/>
  <c r="M169" i="4"/>
  <c r="N169" i="4"/>
  <c r="I169" i="4"/>
  <c r="J169" i="4"/>
  <c r="J19" i="71"/>
  <c r="K19" i="71"/>
  <c r="L19" i="71"/>
  <c r="M19" i="71"/>
  <c r="N19" i="71"/>
  <c r="O19" i="71"/>
  <c r="P19" i="71"/>
  <c r="Q19" i="71"/>
  <c r="Q10" i="71"/>
  <c r="Q11" i="71"/>
  <c r="Q12" i="71"/>
  <c r="Q13" i="71"/>
  <c r="Q14" i="71"/>
  <c r="Q15" i="71"/>
  <c r="Q16" i="71"/>
  <c r="Q17" i="71"/>
  <c r="Q18" i="71"/>
  <c r="L10" i="71"/>
  <c r="L11" i="71"/>
  <c r="L12" i="71"/>
  <c r="L13" i="71"/>
  <c r="L14" i="71"/>
  <c r="L15" i="71"/>
  <c r="L16" i="71"/>
  <c r="L17" i="71"/>
  <c r="L18" i="71"/>
  <c r="J10" i="71"/>
  <c r="J11" i="71"/>
  <c r="J12" i="71"/>
  <c r="J13" i="71"/>
  <c r="J14" i="71"/>
  <c r="J15" i="71"/>
  <c r="J16" i="71"/>
  <c r="J17" i="71"/>
  <c r="J18" i="71"/>
  <c r="L9" i="71"/>
  <c r="Q9" i="71"/>
  <c r="J9" i="71"/>
  <c r="K9" i="71"/>
  <c r="M9" i="71"/>
  <c r="F22" i="71"/>
  <c r="F21" i="71"/>
  <c r="F20" i="71"/>
  <c r="F19" i="71"/>
  <c r="F193" i="35"/>
  <c r="F194" i="35"/>
  <c r="G189" i="21"/>
  <c r="G190" i="21"/>
  <c r="G191" i="21"/>
  <c r="G141" i="30"/>
  <c r="H141" i="30"/>
  <c r="I141" i="30"/>
  <c r="F132" i="27"/>
  <c r="G132" i="27"/>
  <c r="H132" i="27"/>
  <c r="I132" i="27"/>
  <c r="F133" i="27"/>
  <c r="G133" i="27"/>
  <c r="H133" i="27"/>
  <c r="I133" i="27"/>
  <c r="F134" i="27"/>
  <c r="G134" i="27"/>
  <c r="H134" i="27"/>
  <c r="I134" i="27"/>
  <c r="F135" i="27"/>
  <c r="G135" i="27"/>
  <c r="H135" i="27"/>
  <c r="I135" i="27"/>
  <c r="F22" i="37"/>
  <c r="J74" i="65"/>
  <c r="K74" i="65"/>
  <c r="J72" i="65"/>
  <c r="K72" i="65"/>
  <c r="J70" i="65"/>
  <c r="K70" i="65"/>
  <c r="J68" i="65"/>
  <c r="K68" i="65"/>
  <c r="J66" i="65"/>
  <c r="K66" i="65"/>
  <c r="J64" i="65"/>
  <c r="K64" i="65"/>
  <c r="J62" i="65"/>
  <c r="K62" i="65"/>
  <c r="J60" i="65"/>
  <c r="K60" i="65"/>
  <c r="J58" i="65"/>
  <c r="K58" i="65"/>
  <c r="J53" i="65"/>
  <c r="K53" i="65"/>
  <c r="J51" i="65"/>
  <c r="K51" i="65"/>
  <c r="J49" i="65"/>
  <c r="K49" i="65"/>
  <c r="J45" i="65"/>
  <c r="K45" i="65"/>
  <c r="K47" i="65"/>
  <c r="J47" i="65"/>
  <c r="I92" i="20"/>
  <c r="J92" i="20"/>
  <c r="K92" i="20"/>
  <c r="I93" i="20"/>
  <c r="J93" i="20"/>
  <c r="K93" i="20"/>
  <c r="H94" i="20"/>
  <c r="I94" i="20"/>
  <c r="J94" i="20"/>
  <c r="K94" i="20"/>
  <c r="H87" i="24"/>
  <c r="G87" i="24"/>
  <c r="F87" i="24"/>
  <c r="H86" i="24"/>
  <c r="G86" i="24"/>
  <c r="F86" i="24"/>
  <c r="D25" i="36"/>
  <c r="D39" i="36" l="1"/>
  <c r="E37" i="36"/>
  <c r="E46" i="37"/>
  <c r="F44" i="37"/>
  <c r="E36" i="18"/>
  <c r="F34" i="18"/>
  <c r="J78" i="52"/>
  <c r="F78" i="52"/>
  <c r="H78" i="52"/>
  <c r="F32" i="37"/>
  <c r="E36" i="37"/>
  <c r="F34" i="37"/>
  <c r="D27" i="36"/>
  <c r="E25" i="36"/>
  <c r="E23" i="36"/>
  <c r="E41" i="36" l="1"/>
  <c r="E39" i="36"/>
  <c r="F48" i="37"/>
  <c r="F46" i="37"/>
  <c r="E38" i="18"/>
  <c r="F36" i="18"/>
  <c r="L37" i="18" s="1"/>
  <c r="E38" i="37"/>
  <c r="F36" i="37"/>
  <c r="D29" i="36"/>
  <c r="E27" i="36"/>
  <c r="F38" i="18" l="1"/>
  <c r="L39" i="18" s="1"/>
  <c r="E40" i="18"/>
  <c r="F38" i="37"/>
  <c r="D31" i="36"/>
  <c r="E31" i="36" s="1"/>
  <c r="E29" i="36"/>
  <c r="F42" i="18" l="1"/>
  <c r="L43" i="18" s="1"/>
  <c r="F40" i="18"/>
  <c r="L41" i="18" s="1"/>
  <c r="E15" i="36"/>
  <c r="E28" i="42"/>
  <c r="E14" i="38"/>
  <c r="F16" i="18"/>
  <c r="B28" i="48" l="1"/>
  <c r="F28" i="48"/>
  <c r="G28" i="48"/>
  <c r="H28" i="48"/>
  <c r="I28" i="48"/>
  <c r="J28" i="48"/>
  <c r="K28" i="48"/>
  <c r="M28" i="48"/>
  <c r="F75" i="65" l="1"/>
  <c r="F73" i="65"/>
  <c r="F71" i="65"/>
  <c r="F69" i="65"/>
  <c r="F67" i="65"/>
  <c r="F65" i="65"/>
  <c r="F63" i="65"/>
  <c r="F214" i="35"/>
  <c r="F212" i="35"/>
  <c r="F210" i="35"/>
  <c r="F208" i="35"/>
  <c r="F206" i="35"/>
  <c r="F204" i="35"/>
  <c r="F202" i="35"/>
  <c r="F200" i="35"/>
  <c r="F174" i="34"/>
  <c r="F172" i="34"/>
  <c r="F170" i="34"/>
  <c r="F168" i="34"/>
  <c r="F166" i="34"/>
  <c r="F164" i="34"/>
  <c r="F162" i="34"/>
  <c r="F17" i="73"/>
  <c r="H17" i="73"/>
  <c r="F19" i="73"/>
  <c r="E151" i="13"/>
  <c r="F151" i="13"/>
  <c r="G151" i="13"/>
  <c r="H151" i="13"/>
  <c r="I151" i="13"/>
  <c r="E152" i="13"/>
  <c r="F152" i="13"/>
  <c r="G152" i="13"/>
  <c r="H152" i="13"/>
  <c r="I152" i="13"/>
  <c r="E153" i="13"/>
  <c r="F153" i="13"/>
  <c r="G153" i="13"/>
  <c r="H153" i="13"/>
  <c r="I153" i="13"/>
  <c r="E154" i="13"/>
  <c r="F154" i="13"/>
  <c r="G154" i="13"/>
  <c r="H154" i="13"/>
  <c r="I154" i="13"/>
  <c r="E155" i="13"/>
  <c r="F155" i="13"/>
  <c r="G155" i="13"/>
  <c r="H155" i="13"/>
  <c r="I155" i="13"/>
  <c r="E246" i="11"/>
  <c r="F246" i="11"/>
  <c r="G246" i="11"/>
  <c r="E247" i="11"/>
  <c r="F247" i="11"/>
  <c r="G247" i="11"/>
  <c r="E248" i="11"/>
  <c r="F248" i="11"/>
  <c r="G248" i="11"/>
  <c r="E249" i="11"/>
  <c r="F249" i="11"/>
  <c r="G249" i="11"/>
  <c r="E250" i="11"/>
  <c r="F250" i="11"/>
  <c r="G250" i="11"/>
  <c r="D21" i="36" l="1"/>
  <c r="H18" i="73" l="1"/>
  <c r="G19" i="73"/>
  <c r="H19" i="73" s="1"/>
  <c r="E13" i="36"/>
  <c r="E26" i="42"/>
  <c r="E12" i="38"/>
  <c r="F20" i="37"/>
  <c r="F14" i="18"/>
  <c r="L15" i="18" s="1"/>
  <c r="I14" i="18"/>
  <c r="J14" i="18" s="1"/>
  <c r="K14" i="18" s="1"/>
  <c r="L17" i="18"/>
  <c r="E246" i="12"/>
  <c r="F246" i="12"/>
  <c r="G246" i="12"/>
  <c r="H246" i="12"/>
  <c r="E247" i="12"/>
  <c r="F247" i="12"/>
  <c r="G247" i="12"/>
  <c r="H247" i="12"/>
  <c r="E244" i="12"/>
  <c r="F244" i="12"/>
  <c r="G244" i="12"/>
  <c r="H244" i="12"/>
  <c r="E245" i="12"/>
  <c r="F245" i="12"/>
  <c r="G245" i="12"/>
  <c r="H245" i="12"/>
  <c r="K242" i="69"/>
  <c r="K243" i="69"/>
  <c r="K244" i="69"/>
  <c r="F242" i="69"/>
  <c r="G242" i="69" s="1"/>
  <c r="H242" i="69" s="1"/>
  <c r="F243" i="69"/>
  <c r="G243" i="69"/>
  <c r="H243" i="69"/>
  <c r="F244" i="69"/>
  <c r="G244" i="69" s="1"/>
  <c r="H244" i="69" s="1"/>
  <c r="I16" i="18" l="1"/>
  <c r="J16" i="18" s="1"/>
  <c r="K16" i="18" s="1"/>
  <c r="L14" i="18"/>
  <c r="L16" i="18" l="1"/>
  <c r="H85" i="20" l="1"/>
  <c r="I85" i="20"/>
  <c r="J85" i="20"/>
  <c r="F178" i="33"/>
  <c r="F176" i="33"/>
  <c r="F174" i="33"/>
  <c r="F172" i="33"/>
  <c r="F170" i="33"/>
  <c r="F168" i="33"/>
  <c r="T178" i="33"/>
  <c r="S178" i="33"/>
  <c r="Q177" i="33"/>
  <c r="P177" i="33"/>
  <c r="O177" i="33"/>
  <c r="N177" i="33"/>
  <c r="M177" i="33"/>
  <c r="L177" i="33"/>
  <c r="K177" i="33"/>
  <c r="P173" i="34"/>
  <c r="O173" i="34"/>
  <c r="N173" i="34"/>
  <c r="L173" i="34"/>
  <c r="J173" i="34"/>
  <c r="P213" i="35"/>
  <c r="O213" i="35"/>
  <c r="N213" i="35"/>
  <c r="M213" i="35"/>
  <c r="L213" i="35"/>
  <c r="K213" i="35"/>
  <c r="O211" i="35"/>
  <c r="P171" i="34"/>
  <c r="O171" i="34"/>
  <c r="N171" i="34"/>
  <c r="L171" i="34"/>
  <c r="J171" i="34"/>
  <c r="S176" i="33"/>
  <c r="T176" i="33" s="1"/>
  <c r="Q175" i="33"/>
  <c r="P175" i="33"/>
  <c r="O175" i="33"/>
  <c r="N175" i="33"/>
  <c r="M175" i="33"/>
  <c r="L175" i="33"/>
  <c r="K175" i="33"/>
  <c r="H28" i="42"/>
  <c r="I28" i="42" s="1"/>
  <c r="H34" i="42"/>
  <c r="F127" i="31"/>
  <c r="G127" i="31"/>
  <c r="H127" i="31"/>
  <c r="I127" i="31"/>
  <c r="J127" i="31"/>
  <c r="K127" i="31"/>
  <c r="F120" i="31"/>
  <c r="G120" i="31"/>
  <c r="H120" i="31"/>
  <c r="I120" i="31"/>
  <c r="J120" i="31"/>
  <c r="K120" i="31"/>
  <c r="G121" i="31"/>
  <c r="H121" i="31"/>
  <c r="I121" i="31"/>
  <c r="J121" i="31"/>
  <c r="K121" i="31"/>
  <c r="F122" i="31"/>
  <c r="G122" i="31"/>
  <c r="H122" i="31"/>
  <c r="I122" i="31"/>
  <c r="J122" i="31"/>
  <c r="K122" i="31"/>
  <c r="F123" i="31"/>
  <c r="H123" i="31"/>
  <c r="I123" i="31"/>
  <c r="J123" i="31"/>
  <c r="K123" i="31"/>
  <c r="F124" i="31"/>
  <c r="G124" i="31"/>
  <c r="H124" i="31"/>
  <c r="I124" i="31"/>
  <c r="J124" i="31"/>
  <c r="K124" i="31"/>
  <c r="F125" i="31"/>
  <c r="G125" i="31"/>
  <c r="H125" i="31"/>
  <c r="I125" i="31"/>
  <c r="J125" i="31"/>
  <c r="K125" i="31"/>
  <c r="F126" i="31"/>
  <c r="G126" i="31"/>
  <c r="H126" i="31"/>
  <c r="I126" i="31"/>
  <c r="J126" i="31"/>
  <c r="K126" i="31"/>
  <c r="K28" i="42" l="1"/>
  <c r="J28" i="42"/>
  <c r="P211" i="35"/>
  <c r="L211" i="35"/>
  <c r="M211" i="35"/>
  <c r="N211" i="35"/>
  <c r="K211" i="35"/>
  <c r="H36" i="42"/>
  <c r="K236" i="69"/>
  <c r="K237" i="69"/>
  <c r="K238" i="69"/>
  <c r="K239" i="69"/>
  <c r="K240" i="69"/>
  <c r="K241" i="69"/>
  <c r="F236" i="69"/>
  <c r="G236" i="69" s="1"/>
  <c r="H236" i="69" s="1"/>
  <c r="F237" i="69"/>
  <c r="G237" i="69" s="1"/>
  <c r="H237" i="69" s="1"/>
  <c r="F238" i="69"/>
  <c r="G238" i="69" s="1"/>
  <c r="H238" i="69" s="1"/>
  <c r="F239" i="69"/>
  <c r="G239" i="69" s="1"/>
  <c r="H239" i="69" s="1"/>
  <c r="F240" i="69"/>
  <c r="G240" i="69" s="1"/>
  <c r="H240" i="69" s="1"/>
  <c r="F241" i="69"/>
  <c r="G241" i="69" s="1"/>
  <c r="H241" i="69" s="1"/>
  <c r="K66" i="24"/>
  <c r="K67" i="24"/>
  <c r="K68" i="24"/>
  <c r="K69" i="24"/>
  <c r="F84" i="24"/>
  <c r="G84" i="24"/>
  <c r="H84" i="24"/>
  <c r="F85" i="24"/>
  <c r="G85" i="24"/>
  <c r="H85" i="24"/>
  <c r="H38" i="42" l="1"/>
  <c r="F188" i="21"/>
  <c r="F189" i="21"/>
  <c r="H40" i="42" l="1"/>
  <c r="H42" i="42" s="1"/>
  <c r="L135" i="30"/>
  <c r="H44" i="42" l="1"/>
  <c r="I42" i="42"/>
  <c r="I40" i="42"/>
  <c r="G237" i="11"/>
  <c r="F237" i="11"/>
  <c r="E237" i="11"/>
  <c r="L110" i="22"/>
  <c r="H46" i="42" l="1"/>
  <c r="I44" i="42"/>
  <c r="F110" i="22"/>
  <c r="F111" i="22"/>
  <c r="H48" i="42" l="1"/>
  <c r="H50" i="42" s="1"/>
  <c r="I46" i="42"/>
  <c r="F74" i="52"/>
  <c r="G74" i="52"/>
  <c r="H74" i="52"/>
  <c r="J74" i="52"/>
  <c r="M74" i="52"/>
  <c r="F75" i="52"/>
  <c r="G75" i="52"/>
  <c r="H75" i="52"/>
  <c r="J75" i="52"/>
  <c r="M75" i="52"/>
  <c r="F76" i="52"/>
  <c r="G76" i="52"/>
  <c r="H76" i="52"/>
  <c r="J76" i="52"/>
  <c r="M76" i="52"/>
  <c r="F77" i="52"/>
  <c r="G77" i="52"/>
  <c r="H77" i="52"/>
  <c r="J77" i="52"/>
  <c r="M77" i="52"/>
  <c r="F63" i="23"/>
  <c r="G63" i="23"/>
  <c r="H63" i="23"/>
  <c r="I63" i="23"/>
  <c r="J63" i="23"/>
  <c r="L63" i="23"/>
  <c r="M63" i="23" s="1"/>
  <c r="G64" i="23"/>
  <c r="F64" i="23"/>
  <c r="B27" i="48"/>
  <c r="F27" i="48"/>
  <c r="G27" i="48"/>
  <c r="H27" i="48"/>
  <c r="I27" i="48"/>
  <c r="J27" i="48"/>
  <c r="K27" i="48"/>
  <c r="M27" i="48"/>
  <c r="F132" i="25"/>
  <c r="G132" i="25"/>
  <c r="H132" i="25"/>
  <c r="F133" i="25"/>
  <c r="G133" i="25"/>
  <c r="H133" i="25"/>
  <c r="F134" i="25"/>
  <c r="G134" i="25"/>
  <c r="H134" i="25"/>
  <c r="F141" i="25"/>
  <c r="G141" i="25"/>
  <c r="H141" i="25"/>
  <c r="F142" i="25"/>
  <c r="G142" i="25"/>
  <c r="H142" i="25"/>
  <c r="F143" i="25"/>
  <c r="G143" i="25"/>
  <c r="H143" i="25"/>
  <c r="F144" i="25"/>
  <c r="G144" i="25"/>
  <c r="H144" i="25"/>
  <c r="F145" i="25"/>
  <c r="G145" i="25"/>
  <c r="H145" i="25"/>
  <c r="F146" i="25"/>
  <c r="G146" i="25"/>
  <c r="H146" i="25"/>
  <c r="F147" i="25"/>
  <c r="G147" i="25"/>
  <c r="H147" i="25"/>
  <c r="F148" i="25"/>
  <c r="G148" i="25"/>
  <c r="H148" i="25"/>
  <c r="F140" i="25"/>
  <c r="G140" i="25"/>
  <c r="H140" i="25"/>
  <c r="F139" i="25"/>
  <c r="G139" i="25"/>
  <c r="H139" i="25"/>
  <c r="F137" i="25"/>
  <c r="G137" i="25"/>
  <c r="H137" i="25"/>
  <c r="H136" i="25"/>
  <c r="G136" i="25"/>
  <c r="F136" i="25"/>
  <c r="J148" i="25"/>
  <c r="E143" i="25"/>
  <c r="F187" i="21"/>
  <c r="G187" i="21"/>
  <c r="H187" i="21"/>
  <c r="I187" i="21"/>
  <c r="J187" i="21"/>
  <c r="G188" i="21"/>
  <c r="H188" i="21"/>
  <c r="I188" i="21"/>
  <c r="J188" i="21"/>
  <c r="H189" i="21"/>
  <c r="I189" i="21"/>
  <c r="J189" i="21"/>
  <c r="F199" i="21"/>
  <c r="G199" i="21"/>
  <c r="H199" i="21"/>
  <c r="I199" i="21"/>
  <c r="J199" i="21"/>
  <c r="F198" i="21"/>
  <c r="G198" i="21"/>
  <c r="H198" i="21"/>
  <c r="I198" i="21"/>
  <c r="J198" i="21"/>
  <c r="F197" i="21"/>
  <c r="G197" i="21"/>
  <c r="H197" i="21"/>
  <c r="I197" i="21"/>
  <c r="J197" i="21"/>
  <c r="F196" i="21"/>
  <c r="G196" i="21"/>
  <c r="H196" i="21"/>
  <c r="I196" i="21"/>
  <c r="J196" i="21"/>
  <c r="F195" i="21"/>
  <c r="G195" i="21"/>
  <c r="H195" i="21"/>
  <c r="I195" i="21"/>
  <c r="J195" i="21"/>
  <c r="F190" i="21"/>
  <c r="H190" i="21"/>
  <c r="I190" i="21"/>
  <c r="J190" i="21"/>
  <c r="F191" i="21"/>
  <c r="H191" i="21"/>
  <c r="I191" i="21"/>
  <c r="J191" i="21"/>
  <c r="F192" i="21"/>
  <c r="G192" i="21"/>
  <c r="H192" i="21"/>
  <c r="I192" i="21"/>
  <c r="J192" i="21"/>
  <c r="J194" i="21"/>
  <c r="I194" i="21"/>
  <c r="H194" i="21"/>
  <c r="G194" i="21"/>
  <c r="F194" i="21"/>
  <c r="P209" i="35"/>
  <c r="O209" i="35"/>
  <c r="N209" i="35"/>
  <c r="M209" i="35"/>
  <c r="L209" i="35"/>
  <c r="K209" i="35"/>
  <c r="P169" i="34"/>
  <c r="O169" i="34"/>
  <c r="N169" i="34"/>
  <c r="L169" i="34"/>
  <c r="J169" i="34"/>
  <c r="S174" i="33"/>
  <c r="T174" i="33" s="1"/>
  <c r="S172" i="33"/>
  <c r="T172" i="33" s="1"/>
  <c r="S170" i="33"/>
  <c r="T170" i="33" s="1"/>
  <c r="S168" i="33"/>
  <c r="T168" i="33" s="1"/>
  <c r="S166" i="33"/>
  <c r="T166" i="33" s="1"/>
  <c r="Q173" i="33"/>
  <c r="P173" i="33"/>
  <c r="O173" i="33"/>
  <c r="N173" i="33"/>
  <c r="M173" i="33"/>
  <c r="L173" i="33"/>
  <c r="K173" i="33"/>
  <c r="M29" i="26"/>
  <c r="N29" i="26"/>
  <c r="O29" i="26" s="1"/>
  <c r="M30" i="26"/>
  <c r="N30" i="26"/>
  <c r="O30" i="26" s="1"/>
  <c r="E29" i="26"/>
  <c r="F29" i="26"/>
  <c r="G29" i="26"/>
  <c r="H29" i="26"/>
  <c r="I29" i="26"/>
  <c r="E30" i="26"/>
  <c r="F30" i="26"/>
  <c r="G30" i="26"/>
  <c r="H30" i="26"/>
  <c r="I30" i="26"/>
  <c r="I50" i="42" l="1"/>
  <c r="H52" i="42"/>
  <c r="I48" i="42"/>
  <c r="L64" i="23"/>
  <c r="M64" i="23" s="1"/>
  <c r="J64" i="23"/>
  <c r="I64" i="23"/>
  <c r="H64" i="23"/>
  <c r="I52" i="42" l="1"/>
  <c r="H54" i="42"/>
  <c r="F65" i="23"/>
  <c r="G65" i="23"/>
  <c r="H65" i="23"/>
  <c r="I65" i="23"/>
  <c r="J65" i="23"/>
  <c r="L65" i="23"/>
  <c r="M65" i="23" s="1"/>
  <c r="E148" i="25"/>
  <c r="H91" i="20"/>
  <c r="I91" i="20"/>
  <c r="J91" i="20"/>
  <c r="K91" i="20"/>
  <c r="K96" i="20"/>
  <c r="H96" i="20"/>
  <c r="I96" i="20"/>
  <c r="J96" i="20"/>
  <c r="I90" i="20"/>
  <c r="J90" i="20"/>
  <c r="K90" i="20"/>
  <c r="L136" i="30"/>
  <c r="L137" i="30" s="1"/>
  <c r="L138" i="30" s="1"/>
  <c r="L139" i="30" s="1"/>
  <c r="L140" i="30" s="1"/>
  <c r="L141" i="30" s="1"/>
  <c r="G134" i="30"/>
  <c r="H134" i="30"/>
  <c r="I134" i="30"/>
  <c r="M134" i="30"/>
  <c r="M135" i="30" s="1"/>
  <c r="M136" i="30" s="1"/>
  <c r="M137" i="30" s="1"/>
  <c r="M138" i="30" s="1"/>
  <c r="G135" i="30"/>
  <c r="H135" i="30"/>
  <c r="I135" i="30"/>
  <c r="G136" i="30"/>
  <c r="H136" i="30"/>
  <c r="I136" i="30"/>
  <c r="G137" i="30"/>
  <c r="H137" i="30"/>
  <c r="I137" i="30"/>
  <c r="G138" i="30"/>
  <c r="H138" i="30"/>
  <c r="I138" i="30"/>
  <c r="G139" i="30"/>
  <c r="H139" i="30"/>
  <c r="I139" i="30"/>
  <c r="G140" i="30"/>
  <c r="H140" i="30"/>
  <c r="I140" i="30"/>
  <c r="I54" i="42" l="1"/>
  <c r="H56" i="42"/>
  <c r="H66" i="23"/>
  <c r="F66" i="23"/>
  <c r="G66" i="23"/>
  <c r="I66" i="23"/>
  <c r="J66" i="23"/>
  <c r="E68" i="23"/>
  <c r="L66" i="23"/>
  <c r="M66" i="23" s="1"/>
  <c r="H58" i="42" l="1"/>
  <c r="I56" i="42"/>
  <c r="F68" i="23"/>
  <c r="G68" i="23"/>
  <c r="H68" i="23"/>
  <c r="I68" i="23"/>
  <c r="J68" i="23"/>
  <c r="L67" i="23"/>
  <c r="M67" i="23" s="1"/>
  <c r="L68" i="23"/>
  <c r="M68" i="23" s="1"/>
  <c r="F83" i="24"/>
  <c r="G83" i="24"/>
  <c r="H83" i="24"/>
  <c r="F129" i="27"/>
  <c r="G129" i="27"/>
  <c r="H129" i="27"/>
  <c r="I129" i="27"/>
  <c r="F130" i="27"/>
  <c r="G130" i="27"/>
  <c r="H130" i="27"/>
  <c r="I130" i="27"/>
  <c r="F131" i="27"/>
  <c r="G131" i="27"/>
  <c r="H131" i="27"/>
  <c r="I131" i="27"/>
  <c r="I58" i="42" l="1"/>
  <c r="F196" i="35"/>
  <c r="K89" i="20" l="1"/>
  <c r="J89" i="20"/>
  <c r="I89" i="20"/>
  <c r="H89" i="20"/>
  <c r="K88" i="20"/>
  <c r="J88" i="20"/>
  <c r="E245" i="11"/>
  <c r="F245" i="11"/>
  <c r="G245" i="11"/>
  <c r="E241" i="11"/>
  <c r="F241" i="11"/>
  <c r="G241" i="11"/>
  <c r="E242" i="11"/>
  <c r="F242" i="11"/>
  <c r="G242" i="11"/>
  <c r="E243" i="11"/>
  <c r="F243" i="11"/>
  <c r="G243" i="11"/>
  <c r="E244" i="11"/>
  <c r="F244" i="11"/>
  <c r="G244" i="11"/>
  <c r="E147" i="13"/>
  <c r="F147" i="13"/>
  <c r="G147" i="13"/>
  <c r="H147" i="13"/>
  <c r="I147" i="13"/>
  <c r="E148" i="13"/>
  <c r="F148" i="13"/>
  <c r="G148" i="13"/>
  <c r="H148" i="13"/>
  <c r="I148" i="13"/>
  <c r="E149" i="13"/>
  <c r="F149" i="13"/>
  <c r="G149" i="13"/>
  <c r="H149" i="13"/>
  <c r="I149" i="13"/>
  <c r="E150" i="13"/>
  <c r="F150" i="13"/>
  <c r="G150" i="13"/>
  <c r="H150" i="13"/>
  <c r="I150" i="13"/>
  <c r="I174" i="6"/>
  <c r="J174" i="6"/>
  <c r="K174" i="6"/>
  <c r="L174" i="6"/>
  <c r="F136" i="27"/>
  <c r="F127" i="27"/>
  <c r="G127" i="27"/>
  <c r="H83" i="20" l="1"/>
  <c r="E240" i="12"/>
  <c r="F240" i="12"/>
  <c r="G240" i="12"/>
  <c r="H240" i="12"/>
  <c r="E241" i="12"/>
  <c r="F241" i="12"/>
  <c r="G241" i="12"/>
  <c r="H241" i="12"/>
  <c r="E242" i="12"/>
  <c r="F242" i="12"/>
  <c r="G242" i="12"/>
  <c r="H242" i="12"/>
  <c r="E243" i="12"/>
  <c r="F243" i="12"/>
  <c r="G243" i="12"/>
  <c r="H243" i="12"/>
  <c r="N28" i="26"/>
  <c r="O28" i="26" s="1"/>
  <c r="M28" i="26"/>
  <c r="N27" i="26"/>
  <c r="O27" i="26" s="1"/>
  <c r="M27" i="26"/>
  <c r="N26" i="26"/>
  <c r="O26" i="26" s="1"/>
  <c r="M26" i="26"/>
  <c r="N25" i="26"/>
  <c r="O25" i="26" s="1"/>
  <c r="M25" i="26"/>
  <c r="N24" i="26"/>
  <c r="O24" i="26" s="1"/>
  <c r="M24" i="26"/>
  <c r="N23" i="26"/>
  <c r="O23" i="26" s="1"/>
  <c r="M23" i="26"/>
  <c r="E28" i="26"/>
  <c r="F28" i="26"/>
  <c r="G28" i="26"/>
  <c r="H28" i="26"/>
  <c r="I28" i="26"/>
  <c r="I27" i="26"/>
  <c r="H27" i="26"/>
  <c r="G27" i="26"/>
  <c r="F27" i="26"/>
  <c r="E27" i="26"/>
  <c r="I26" i="26"/>
  <c r="H26" i="26"/>
  <c r="G26" i="26"/>
  <c r="F26" i="26"/>
  <c r="E26" i="26"/>
  <c r="I25" i="26"/>
  <c r="H25" i="26"/>
  <c r="G25" i="26"/>
  <c r="F25" i="26"/>
  <c r="E25" i="26"/>
  <c r="F73" i="52"/>
  <c r="G73" i="52"/>
  <c r="H73" i="52"/>
  <c r="J73" i="52"/>
  <c r="M73" i="52"/>
  <c r="I24" i="26"/>
  <c r="H24" i="26"/>
  <c r="G24" i="26"/>
  <c r="F24" i="26"/>
  <c r="E24" i="26"/>
  <c r="I72" i="52"/>
  <c r="I71" i="52"/>
  <c r="I70" i="52"/>
  <c r="I23" i="26"/>
  <c r="H23" i="26"/>
  <c r="G23" i="26"/>
  <c r="F23" i="26"/>
  <c r="E23" i="26"/>
  <c r="I54" i="67"/>
  <c r="J54" i="67"/>
  <c r="K54" i="67"/>
  <c r="L54" i="67"/>
  <c r="I52" i="67"/>
  <c r="J52" i="67"/>
  <c r="K52" i="67"/>
  <c r="L52" i="67"/>
  <c r="I50" i="67"/>
  <c r="J50" i="67"/>
  <c r="K50" i="67"/>
  <c r="L50" i="67"/>
  <c r="I48" i="67"/>
  <c r="J48" i="67"/>
  <c r="K48" i="67"/>
  <c r="L48" i="67"/>
  <c r="I46" i="67"/>
  <c r="J46" i="67"/>
  <c r="K46" i="67"/>
  <c r="L46" i="67"/>
  <c r="I160" i="10"/>
  <c r="J160" i="10"/>
  <c r="I162" i="10"/>
  <c r="J162" i="10"/>
  <c r="I164" i="10"/>
  <c r="J164" i="10"/>
  <c r="I166" i="10"/>
  <c r="J166" i="10"/>
  <c r="I167" i="9"/>
  <c r="J167" i="9"/>
  <c r="K167" i="9"/>
  <c r="L167" i="9"/>
  <c r="M167" i="9"/>
  <c r="N167" i="9"/>
  <c r="I165" i="9"/>
  <c r="J165" i="9"/>
  <c r="K165" i="9"/>
  <c r="L165" i="9"/>
  <c r="M165" i="9"/>
  <c r="N165" i="9"/>
  <c r="I163" i="9"/>
  <c r="J163" i="9"/>
  <c r="K163" i="9"/>
  <c r="L163" i="9"/>
  <c r="M163" i="9"/>
  <c r="N163" i="9"/>
  <c r="I161" i="9"/>
  <c r="J161" i="9"/>
  <c r="K161" i="9"/>
  <c r="L161" i="9"/>
  <c r="M161" i="9"/>
  <c r="N161" i="9"/>
  <c r="I110" i="7"/>
  <c r="J110" i="7"/>
  <c r="K110" i="7"/>
  <c r="L110" i="7"/>
  <c r="M110" i="7"/>
  <c r="N110" i="7"/>
  <c r="O110" i="7"/>
  <c r="I108" i="7"/>
  <c r="J108" i="7"/>
  <c r="K108" i="7"/>
  <c r="L108" i="7"/>
  <c r="M108" i="7"/>
  <c r="N108" i="7"/>
  <c r="O108" i="7"/>
  <c r="I106" i="7"/>
  <c r="J106" i="7"/>
  <c r="K106" i="7"/>
  <c r="L106" i="7"/>
  <c r="M106" i="7"/>
  <c r="N106" i="7"/>
  <c r="O106" i="7"/>
  <c r="I104" i="7"/>
  <c r="J104" i="7"/>
  <c r="K104" i="7"/>
  <c r="L104" i="7"/>
  <c r="M104" i="7"/>
  <c r="N104" i="7"/>
  <c r="O104" i="7"/>
  <c r="I172" i="6"/>
  <c r="J172" i="6"/>
  <c r="K172" i="6"/>
  <c r="L172" i="6"/>
  <c r="I170" i="6"/>
  <c r="J170" i="6"/>
  <c r="K170" i="6"/>
  <c r="L170" i="6"/>
  <c r="I168" i="6"/>
  <c r="J168" i="6"/>
  <c r="K168" i="6"/>
  <c r="L168" i="6"/>
  <c r="I166" i="6"/>
  <c r="J166" i="6"/>
  <c r="K166" i="6"/>
  <c r="L166" i="6"/>
  <c r="I272" i="5"/>
  <c r="J272" i="5"/>
  <c r="K272" i="5"/>
  <c r="I270" i="5"/>
  <c r="J270" i="5"/>
  <c r="K270" i="5"/>
  <c r="I268" i="5"/>
  <c r="J268" i="5"/>
  <c r="K268" i="5"/>
  <c r="I266" i="5"/>
  <c r="J266" i="5"/>
  <c r="K266" i="5"/>
  <c r="L167" i="4"/>
  <c r="M167" i="4"/>
  <c r="N167" i="4"/>
  <c r="I167" i="4"/>
  <c r="J167" i="4"/>
  <c r="L165" i="4"/>
  <c r="M165" i="4"/>
  <c r="N165" i="4"/>
  <c r="I165" i="4"/>
  <c r="J165" i="4"/>
  <c r="L163" i="4"/>
  <c r="M163" i="4"/>
  <c r="N163" i="4"/>
  <c r="I163" i="4"/>
  <c r="J163" i="4"/>
  <c r="L161" i="4"/>
  <c r="M161" i="4"/>
  <c r="N161" i="4"/>
  <c r="I161" i="4"/>
  <c r="J161" i="4"/>
  <c r="F48" i="65"/>
  <c r="F46" i="65"/>
  <c r="F44" i="65"/>
  <c r="F187" i="35"/>
  <c r="F185" i="35"/>
  <c r="F183" i="35"/>
  <c r="F147" i="34"/>
  <c r="F145" i="34"/>
  <c r="F143" i="34"/>
  <c r="I10" i="72" l="1"/>
  <c r="I11" i="72"/>
  <c r="I12" i="72"/>
  <c r="I13" i="72"/>
  <c r="I14" i="72"/>
  <c r="I15" i="72"/>
  <c r="I16" i="72"/>
  <c r="I17" i="72"/>
  <c r="I9" i="72"/>
  <c r="E18" i="72"/>
  <c r="E17" i="72"/>
  <c r="E16" i="72"/>
  <c r="K15" i="72"/>
  <c r="M15" i="72" s="1"/>
  <c r="N15" i="72" s="1"/>
  <c r="E15" i="72"/>
  <c r="M14" i="72"/>
  <c r="N14" i="72" s="1"/>
  <c r="E14" i="72"/>
  <c r="M13" i="72"/>
  <c r="N13" i="72" s="1"/>
  <c r="E13" i="72"/>
  <c r="M12" i="72"/>
  <c r="N12" i="72" s="1"/>
  <c r="E12" i="72"/>
  <c r="M11" i="72"/>
  <c r="N11" i="72" s="1"/>
  <c r="E11" i="72"/>
  <c r="M10" i="72"/>
  <c r="N10" i="72" s="1"/>
  <c r="E10" i="72"/>
  <c r="E9" i="72"/>
  <c r="K226" i="69"/>
  <c r="K227" i="69"/>
  <c r="K228" i="69"/>
  <c r="K229" i="69"/>
  <c r="K230" i="69"/>
  <c r="K231" i="69"/>
  <c r="K232" i="69"/>
  <c r="K233" i="69"/>
  <c r="K234" i="69"/>
  <c r="K235" i="69"/>
  <c r="F232" i="69"/>
  <c r="G232" i="69" s="1"/>
  <c r="H232" i="69" s="1"/>
  <c r="F233" i="69"/>
  <c r="G233" i="69" s="1"/>
  <c r="H233" i="69" s="1"/>
  <c r="F234" i="69"/>
  <c r="G234" i="69" s="1"/>
  <c r="H234" i="69" s="1"/>
  <c r="F235" i="69"/>
  <c r="G235" i="69" s="1"/>
  <c r="H235" i="69" s="1"/>
  <c r="F75" i="24"/>
  <c r="G75" i="24"/>
  <c r="H75" i="24"/>
  <c r="F76" i="24"/>
  <c r="G76" i="24"/>
  <c r="H76" i="24"/>
  <c r="F77" i="24"/>
  <c r="G77" i="24"/>
  <c r="H77" i="24"/>
  <c r="F78" i="24"/>
  <c r="G78" i="24"/>
  <c r="H78" i="24"/>
  <c r="F79" i="24"/>
  <c r="G79" i="24"/>
  <c r="H79" i="24"/>
  <c r="F80" i="24"/>
  <c r="G80" i="24"/>
  <c r="H80" i="24"/>
  <c r="F81" i="24"/>
  <c r="G81" i="24"/>
  <c r="H81" i="24"/>
  <c r="F82" i="24"/>
  <c r="G82" i="24"/>
  <c r="H82" i="24"/>
  <c r="H74" i="24"/>
  <c r="G74" i="24"/>
  <c r="F74" i="24"/>
  <c r="F69" i="24"/>
  <c r="G69" i="24"/>
  <c r="H69" i="24"/>
  <c r="E239" i="11"/>
  <c r="F239" i="11"/>
  <c r="G239" i="11"/>
  <c r="B26" i="48"/>
  <c r="F26" i="48"/>
  <c r="G26" i="48"/>
  <c r="H26" i="48"/>
  <c r="I26" i="48"/>
  <c r="J26" i="48"/>
  <c r="K26" i="48"/>
  <c r="M26" i="48"/>
  <c r="F25" i="48"/>
  <c r="G25" i="48"/>
  <c r="H25" i="48"/>
  <c r="I25" i="48"/>
  <c r="J25" i="48"/>
  <c r="K25" i="48"/>
  <c r="K18" i="48"/>
  <c r="J18" i="48"/>
  <c r="I18" i="48"/>
  <c r="H18" i="48"/>
  <c r="G18" i="48"/>
  <c r="F18" i="48"/>
  <c r="K81" i="20"/>
  <c r="K82" i="20"/>
  <c r="J81" i="20"/>
  <c r="I82" i="20"/>
  <c r="H82" i="20"/>
  <c r="I81" i="20"/>
  <c r="F9" i="71"/>
  <c r="P9" i="71"/>
  <c r="O9" i="71"/>
  <c r="N9" i="71"/>
  <c r="B25" i="48"/>
  <c r="M25" i="48"/>
  <c r="K123" i="27"/>
  <c r="K127" i="27" s="1"/>
  <c r="K128" i="27" s="1"/>
  <c r="K129" i="27" s="1"/>
  <c r="F123" i="27"/>
  <c r="G123" i="27"/>
  <c r="H123" i="27"/>
  <c r="H127" i="27"/>
  <c r="I127" i="27"/>
  <c r="G128" i="27"/>
  <c r="H128" i="27"/>
  <c r="I128"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K130" i="27" l="1"/>
  <c r="K131" i="27" s="1"/>
  <c r="K132" i="27" s="1"/>
  <c r="L129" i="27"/>
  <c r="M129" i="27" s="1"/>
  <c r="N129" i="27" s="1"/>
  <c r="N119" i="31"/>
  <c r="O119" i="31" s="1"/>
  <c r="P119" i="31" s="1"/>
  <c r="N118" i="31"/>
  <c r="O118" i="31" s="1"/>
  <c r="P118" i="31" s="1"/>
  <c r="N115" i="31"/>
  <c r="O115" i="31" s="1"/>
  <c r="P115" i="31" s="1"/>
  <c r="N117" i="31"/>
  <c r="O117" i="31" s="1"/>
  <c r="P117" i="31" s="1"/>
  <c r="N116" i="31"/>
  <c r="O116" i="31" s="1"/>
  <c r="P116" i="31" s="1"/>
  <c r="N120" i="31"/>
  <c r="O120" i="31" s="1"/>
  <c r="P120" i="31" s="1"/>
  <c r="M121" i="31"/>
  <c r="L123" i="27"/>
  <c r="M123" i="27" s="1"/>
  <c r="N123" i="27" s="1"/>
  <c r="L128" i="27"/>
  <c r="M128" i="27" s="1"/>
  <c r="N128" i="27" s="1"/>
  <c r="L127" i="27"/>
  <c r="M127" i="27" s="1"/>
  <c r="N127" i="27" s="1"/>
  <c r="K16" i="72"/>
  <c r="F161" i="64"/>
  <c r="G161" i="64"/>
  <c r="H161" i="64"/>
  <c r="F162" i="64"/>
  <c r="G162" i="64"/>
  <c r="H162" i="64"/>
  <c r="F163" i="64"/>
  <c r="G163" i="64"/>
  <c r="H163" i="64"/>
  <c r="G164" i="64"/>
  <c r="H164" i="64"/>
  <c r="F165" i="64"/>
  <c r="G165" i="64"/>
  <c r="H165" i="64"/>
  <c r="Q137" i="4"/>
  <c r="K133" i="27" l="1"/>
  <c r="L132" i="27"/>
  <c r="M132" i="27" s="1"/>
  <c r="N132" i="27" s="1"/>
  <c r="L130" i="27"/>
  <c r="M130" i="27" s="1"/>
  <c r="N130" i="27" s="1"/>
  <c r="N121" i="31"/>
  <c r="O121" i="31" s="1"/>
  <c r="P121" i="31" s="1"/>
  <c r="M122" i="31"/>
  <c r="M16" i="72"/>
  <c r="N16" i="72" s="1"/>
  <c r="K17" i="72"/>
  <c r="H15" i="73"/>
  <c r="F16" i="73"/>
  <c r="H16" i="73"/>
  <c r="K134" i="27" l="1"/>
  <c r="L133" i="27"/>
  <c r="M133" i="27" s="1"/>
  <c r="N133" i="27" s="1"/>
  <c r="L131" i="27"/>
  <c r="M131" i="27" s="1"/>
  <c r="N131" i="27" s="1"/>
  <c r="N122" i="31"/>
  <c r="O122" i="31" s="1"/>
  <c r="P122" i="31" s="1"/>
  <c r="M123" i="31"/>
  <c r="M17" i="72"/>
  <c r="N17" i="72" s="1"/>
  <c r="K18" i="72"/>
  <c r="M18" i="72" s="1"/>
  <c r="N18" i="72" s="1"/>
  <c r="E21" i="32"/>
  <c r="Q139" i="4"/>
  <c r="Q142" i="4"/>
  <c r="K135" i="27" l="1"/>
  <c r="L134" i="27"/>
  <c r="M134" i="27" s="1"/>
  <c r="N134" i="27" s="1"/>
  <c r="M124" i="31"/>
  <c r="N123" i="31"/>
  <c r="O123" i="31" s="1"/>
  <c r="P123" i="31" s="1"/>
  <c r="E32" i="68"/>
  <c r="F11" i="71"/>
  <c r="F12" i="71"/>
  <c r="F13" i="71"/>
  <c r="F14" i="71"/>
  <c r="F15" i="71"/>
  <c r="F17" i="71"/>
  <c r="F18" i="71"/>
  <c r="F10" i="71"/>
  <c r="H176" i="64"/>
  <c r="L135" i="27" l="1"/>
  <c r="M135" i="27" s="1"/>
  <c r="N135" i="27" s="1"/>
  <c r="K136" i="27"/>
  <c r="M125" i="31"/>
  <c r="N124" i="31"/>
  <c r="O124" i="31" s="1"/>
  <c r="P124" i="31" s="1"/>
  <c r="I84" i="20"/>
  <c r="L72" i="52"/>
  <c r="M72" i="52" s="1"/>
  <c r="J72" i="52"/>
  <c r="H72" i="52"/>
  <c r="G72" i="52"/>
  <c r="F72" i="52"/>
  <c r="F68" i="52"/>
  <c r="M70" i="52"/>
  <c r="M69" i="52"/>
  <c r="M68" i="52"/>
  <c r="M67" i="52"/>
  <c r="M66" i="52"/>
  <c r="M65" i="52"/>
  <c r="M71" i="52"/>
  <c r="J71" i="52"/>
  <c r="J70" i="52"/>
  <c r="J69" i="52"/>
  <c r="J68" i="52"/>
  <c r="J67" i="52"/>
  <c r="J66" i="52"/>
  <c r="J65" i="52"/>
  <c r="F52" i="65"/>
  <c r="P207" i="35"/>
  <c r="O207" i="35"/>
  <c r="N207" i="35"/>
  <c r="M207" i="35"/>
  <c r="L207" i="35"/>
  <c r="K207" i="35"/>
  <c r="P205" i="35"/>
  <c r="O205" i="35"/>
  <c r="N205" i="35"/>
  <c r="M205" i="35"/>
  <c r="L205" i="35"/>
  <c r="K205" i="35"/>
  <c r="P203" i="35"/>
  <c r="O203" i="35"/>
  <c r="N203" i="35"/>
  <c r="M203" i="35"/>
  <c r="L203" i="35"/>
  <c r="K203" i="35"/>
  <c r="F191" i="35"/>
  <c r="F151" i="34"/>
  <c r="P167" i="34"/>
  <c r="O167" i="34"/>
  <c r="N167" i="34"/>
  <c r="L167" i="34"/>
  <c r="J167" i="34"/>
  <c r="P165" i="34"/>
  <c r="O165" i="34"/>
  <c r="N165" i="34"/>
  <c r="L165" i="34"/>
  <c r="J165" i="34"/>
  <c r="P163" i="34"/>
  <c r="O163" i="34"/>
  <c r="N163" i="34"/>
  <c r="L163" i="34"/>
  <c r="J163" i="34"/>
  <c r="N125" i="31" l="1"/>
  <c r="O125" i="31" s="1"/>
  <c r="P125" i="31" s="1"/>
  <c r="M126" i="31"/>
  <c r="M127" i="31" s="1"/>
  <c r="F166" i="33"/>
  <c r="P171" i="33"/>
  <c r="S164" i="33"/>
  <c r="S162" i="33"/>
  <c r="S160" i="33"/>
  <c r="T160" i="33" s="1"/>
  <c r="S158" i="33"/>
  <c r="T158" i="33" s="1"/>
  <c r="T162" i="33"/>
  <c r="T164" i="33"/>
  <c r="O171" i="33"/>
  <c r="N171" i="33"/>
  <c r="M171" i="33"/>
  <c r="L171" i="33"/>
  <c r="K171" i="33"/>
  <c r="Q169" i="33"/>
  <c r="P169" i="33"/>
  <c r="O169" i="33"/>
  <c r="N169" i="33"/>
  <c r="M169" i="33"/>
  <c r="L169" i="33"/>
  <c r="K169" i="33"/>
  <c r="Q167" i="33"/>
  <c r="P167" i="33"/>
  <c r="O167" i="33"/>
  <c r="N167" i="33"/>
  <c r="M167" i="33"/>
  <c r="L167" i="33"/>
  <c r="K167" i="33"/>
  <c r="E22" i="68"/>
  <c r="E20" i="68"/>
  <c r="E18" i="68"/>
  <c r="E16" i="68"/>
  <c r="F42" i="65"/>
  <c r="F40" i="65"/>
  <c r="F38" i="65"/>
  <c r="F181" i="35"/>
  <c r="F179" i="35"/>
  <c r="F177" i="35"/>
  <c r="F141" i="34"/>
  <c r="F139" i="34"/>
  <c r="F137" i="34"/>
  <c r="M128" i="31" l="1"/>
  <c r="N127" i="31"/>
  <c r="O127" i="31" s="1"/>
  <c r="P127" i="31" s="1"/>
  <c r="N126" i="31"/>
  <c r="O126" i="31" s="1"/>
  <c r="P126" i="31" s="1"/>
  <c r="Q171" i="33"/>
  <c r="H8" i="73"/>
  <c r="B24" i="48" l="1"/>
  <c r="M20" i="48"/>
  <c r="I164" i="6"/>
  <c r="J164" i="6"/>
  <c r="K164" i="6"/>
  <c r="L164" i="6"/>
  <c r="I162" i="6"/>
  <c r="J162" i="6"/>
  <c r="K162" i="6"/>
  <c r="L162" i="6"/>
  <c r="I154" i="6"/>
  <c r="J154" i="6"/>
  <c r="K154" i="6"/>
  <c r="L154" i="6"/>
  <c r="I150" i="6"/>
  <c r="J150" i="6"/>
  <c r="K150" i="6"/>
  <c r="L150" i="6"/>
  <c r="I147" i="6"/>
  <c r="J147" i="6"/>
  <c r="K147" i="6"/>
  <c r="L147" i="6"/>
  <c r="I144" i="6"/>
  <c r="J144" i="6"/>
  <c r="K144" i="6"/>
  <c r="L144" i="6"/>
  <c r="I142" i="6"/>
  <c r="J142" i="6"/>
  <c r="K142" i="6"/>
  <c r="L142" i="6"/>
  <c r="L140" i="6"/>
  <c r="K140" i="6"/>
  <c r="J140" i="6"/>
  <c r="I83" i="20"/>
  <c r="M24" i="48" l="1"/>
  <c r="B20" i="48"/>
  <c r="M21" i="48" l="1"/>
  <c r="B21" i="48"/>
  <c r="B22" i="48" l="1"/>
  <c r="M22" i="48"/>
  <c r="M23" i="48" l="1"/>
  <c r="B23" i="48"/>
  <c r="I44" i="67" l="1"/>
  <c r="J44" i="67"/>
  <c r="K44" i="67"/>
  <c r="L44" i="67"/>
  <c r="I42" i="67"/>
  <c r="J42" i="67"/>
  <c r="K42" i="67"/>
  <c r="L42" i="67"/>
  <c r="I40" i="67"/>
  <c r="J40" i="67"/>
  <c r="K40" i="67"/>
  <c r="L40" i="67"/>
  <c r="I38" i="67"/>
  <c r="J38" i="67"/>
  <c r="K38" i="67"/>
  <c r="L38" i="67"/>
  <c r="I154" i="10"/>
  <c r="J154" i="10"/>
  <c r="I156" i="10"/>
  <c r="J156" i="10"/>
  <c r="I158" i="10"/>
  <c r="J158" i="10"/>
  <c r="I159" i="9"/>
  <c r="J159" i="9"/>
  <c r="K159" i="9"/>
  <c r="L159" i="9"/>
  <c r="M159" i="9"/>
  <c r="N159" i="9"/>
  <c r="I157" i="9"/>
  <c r="J157" i="9"/>
  <c r="K157" i="9"/>
  <c r="L157" i="9"/>
  <c r="M157" i="9"/>
  <c r="N157" i="9"/>
  <c r="I155" i="9"/>
  <c r="J155" i="9"/>
  <c r="K155" i="9"/>
  <c r="L155" i="9"/>
  <c r="M155" i="9"/>
  <c r="N155" i="9"/>
  <c r="I153" i="9"/>
  <c r="J153" i="9"/>
  <c r="K153" i="9"/>
  <c r="L153" i="9"/>
  <c r="M153" i="9"/>
  <c r="N153" i="9"/>
  <c r="I102" i="7"/>
  <c r="J102" i="7"/>
  <c r="K102" i="7"/>
  <c r="L102" i="7"/>
  <c r="M102" i="7"/>
  <c r="N102" i="7"/>
  <c r="O102" i="7"/>
  <c r="I100" i="7"/>
  <c r="J100" i="7"/>
  <c r="K100" i="7"/>
  <c r="L100" i="7"/>
  <c r="M100" i="7"/>
  <c r="N100" i="7"/>
  <c r="O100" i="7"/>
  <c r="I98" i="7"/>
  <c r="J98" i="7"/>
  <c r="K98" i="7"/>
  <c r="L98" i="7"/>
  <c r="M98" i="7"/>
  <c r="N98" i="7"/>
  <c r="O98" i="7"/>
  <c r="I96" i="7"/>
  <c r="J96" i="7"/>
  <c r="K96" i="7"/>
  <c r="L96" i="7"/>
  <c r="M96" i="7"/>
  <c r="N96" i="7"/>
  <c r="O96" i="7"/>
  <c r="I264" i="5"/>
  <c r="J264" i="5"/>
  <c r="K264" i="5"/>
  <c r="I262" i="5"/>
  <c r="J262" i="5"/>
  <c r="K262" i="5"/>
  <c r="I260" i="5"/>
  <c r="J260" i="5"/>
  <c r="K260" i="5"/>
  <c r="I134" i="13"/>
  <c r="H134" i="13"/>
  <c r="G134" i="13"/>
  <c r="F134" i="13"/>
  <c r="E134" i="13"/>
  <c r="H80" i="20" l="1"/>
  <c r="H9" i="73"/>
  <c r="F8" i="73"/>
  <c r="F9" i="73"/>
  <c r="E39" i="73"/>
  <c r="D39" i="73"/>
  <c r="C39" i="73"/>
  <c r="E38" i="73"/>
  <c r="D38" i="73"/>
  <c r="C38" i="73"/>
  <c r="E37" i="73"/>
  <c r="D37" i="73"/>
  <c r="C37" i="73"/>
  <c r="E36" i="73"/>
  <c r="D36" i="73"/>
  <c r="C36" i="73"/>
  <c r="E35" i="73"/>
  <c r="D35" i="73"/>
  <c r="C35" i="73"/>
  <c r="E34" i="73"/>
  <c r="D34" i="73"/>
  <c r="C34" i="73"/>
  <c r="M33" i="73"/>
  <c r="L33" i="73"/>
  <c r="K33" i="73"/>
  <c r="I33" i="73"/>
  <c r="H33" i="73"/>
  <c r="G33" i="73"/>
  <c r="E33" i="73"/>
  <c r="D33" i="73"/>
  <c r="C33" i="73"/>
  <c r="M32" i="73"/>
  <c r="L32" i="73"/>
  <c r="K32" i="73"/>
  <c r="I32" i="73"/>
  <c r="H32" i="73"/>
  <c r="G32" i="73"/>
  <c r="E32" i="73"/>
  <c r="D32" i="73"/>
  <c r="C32" i="73"/>
  <c r="M31" i="73"/>
  <c r="L31" i="73"/>
  <c r="K31" i="73"/>
  <c r="I31" i="73"/>
  <c r="H31" i="73"/>
  <c r="G31" i="73"/>
  <c r="E31" i="73"/>
  <c r="D31" i="73"/>
  <c r="C31" i="73"/>
  <c r="M30" i="73"/>
  <c r="L30" i="73"/>
  <c r="K30" i="73"/>
  <c r="I30" i="73"/>
  <c r="H30" i="73"/>
  <c r="G30" i="73"/>
  <c r="E30" i="73"/>
  <c r="D30" i="73"/>
  <c r="C30" i="73"/>
  <c r="M29" i="73"/>
  <c r="L29" i="73"/>
  <c r="K29" i="73"/>
  <c r="I29" i="73"/>
  <c r="H29" i="73"/>
  <c r="G29" i="73"/>
  <c r="E29" i="73"/>
  <c r="D29" i="73"/>
  <c r="C29" i="73"/>
  <c r="M28" i="73"/>
  <c r="L28" i="73"/>
  <c r="K28" i="73"/>
  <c r="I28" i="73"/>
  <c r="H28" i="73"/>
  <c r="G28" i="73"/>
  <c r="E28" i="73"/>
  <c r="D28" i="73"/>
  <c r="C28" i="73"/>
  <c r="M27" i="73"/>
  <c r="L27" i="73"/>
  <c r="K27" i="73"/>
  <c r="I27" i="73"/>
  <c r="H27" i="73"/>
  <c r="G27" i="73"/>
  <c r="E27" i="73"/>
  <c r="D27" i="73"/>
  <c r="C27" i="73"/>
  <c r="M26" i="73"/>
  <c r="L26" i="73"/>
  <c r="K26" i="73"/>
  <c r="I26" i="73"/>
  <c r="H26" i="73"/>
  <c r="G26" i="73"/>
  <c r="E26" i="73"/>
  <c r="D26" i="73"/>
  <c r="C26" i="73"/>
  <c r="H10" i="73" l="1"/>
  <c r="F10" i="73"/>
  <c r="H11" i="73" l="1"/>
  <c r="H12" i="73" l="1"/>
  <c r="H14" i="73" l="1"/>
  <c r="H13" i="73"/>
  <c r="L159" i="4" l="1"/>
  <c r="M159" i="4"/>
  <c r="N159" i="4"/>
  <c r="I159" i="4"/>
  <c r="J159" i="4"/>
  <c r="L157" i="4"/>
  <c r="M157" i="4"/>
  <c r="N157" i="4"/>
  <c r="I157" i="4"/>
  <c r="J157" i="4"/>
  <c r="L155" i="4"/>
  <c r="M155" i="4"/>
  <c r="N155" i="4"/>
  <c r="I155" i="4"/>
  <c r="J155" i="4"/>
  <c r="L153" i="4"/>
  <c r="M153" i="4"/>
  <c r="N153" i="4"/>
  <c r="I153" i="4"/>
  <c r="J153" i="4"/>
  <c r="D23" i="32"/>
  <c r="E23" i="32" s="1"/>
  <c r="E22" i="32"/>
  <c r="D24" i="32" l="1"/>
  <c r="E24" i="32" s="1"/>
  <c r="L114" i="22" l="1"/>
  <c r="L112" i="22"/>
  <c r="K112" i="22"/>
  <c r="J112" i="22"/>
  <c r="F59" i="23"/>
  <c r="G59" i="23"/>
  <c r="H59" i="23"/>
  <c r="I59" i="23"/>
  <c r="J59" i="23"/>
  <c r="L59" i="23"/>
  <c r="M59" i="23" s="1"/>
  <c r="F60" i="23"/>
  <c r="G60" i="23"/>
  <c r="H60" i="23"/>
  <c r="I60" i="23"/>
  <c r="J60" i="23"/>
  <c r="F61" i="23"/>
  <c r="G61" i="23"/>
  <c r="H61" i="23"/>
  <c r="I61" i="23"/>
  <c r="J61" i="23"/>
  <c r="F62" i="23"/>
  <c r="F231" i="69"/>
  <c r="G231" i="69" s="1"/>
  <c r="H231" i="69" s="1"/>
  <c r="D36" i="42" l="1"/>
  <c r="L19" i="18"/>
  <c r="J114" i="22"/>
  <c r="K114" i="22"/>
  <c r="L116" i="22"/>
  <c r="K116" i="22"/>
  <c r="E38" i="42" l="1"/>
  <c r="E24" i="38"/>
  <c r="L21" i="18"/>
  <c r="J116" i="22"/>
  <c r="L60" i="23"/>
  <c r="M60" i="23" s="1"/>
  <c r="B18" i="48"/>
  <c r="M18" i="48"/>
  <c r="B19" i="48"/>
  <c r="D42" i="42" l="1"/>
  <c r="E40" i="42"/>
  <c r="E26" i="38"/>
  <c r="F26" i="18"/>
  <c r="L23" i="18"/>
  <c r="L118" i="22"/>
  <c r="K118" i="22"/>
  <c r="J118" i="22"/>
  <c r="I120" i="22"/>
  <c r="I122" i="22" s="1"/>
  <c r="L62" i="23"/>
  <c r="M62" i="23" s="1"/>
  <c r="L61" i="23"/>
  <c r="M61" i="23" s="1"/>
  <c r="M19" i="48"/>
  <c r="I124" i="22" l="1"/>
  <c r="L122" i="22"/>
  <c r="K122" i="22"/>
  <c r="J122" i="22"/>
  <c r="E42" i="42"/>
  <c r="D44" i="42"/>
  <c r="E28" i="38"/>
  <c r="F28" i="18"/>
  <c r="L25" i="18"/>
  <c r="L27" i="18"/>
  <c r="L120" i="22"/>
  <c r="K120" i="22"/>
  <c r="J120" i="22"/>
  <c r="J26" i="72"/>
  <c r="K26" i="72"/>
  <c r="L26" i="72"/>
  <c r="J27" i="72"/>
  <c r="K27" i="72"/>
  <c r="L27" i="72"/>
  <c r="J28" i="72"/>
  <c r="K28" i="72"/>
  <c r="L28" i="72"/>
  <c r="J29" i="72"/>
  <c r="K29" i="72"/>
  <c r="L29" i="72"/>
  <c r="J30" i="72"/>
  <c r="K30" i="72"/>
  <c r="L30" i="72"/>
  <c r="J31" i="72"/>
  <c r="K31" i="72"/>
  <c r="L31" i="72"/>
  <c r="J32" i="72"/>
  <c r="K32" i="72"/>
  <c r="L32" i="72"/>
  <c r="J33" i="72"/>
  <c r="K33" i="72"/>
  <c r="L33" i="72"/>
  <c r="D39" i="72"/>
  <c r="C39" i="72"/>
  <c r="B39" i="72"/>
  <c r="D38" i="72"/>
  <c r="C38" i="72"/>
  <c r="B38" i="72"/>
  <c r="D37" i="72"/>
  <c r="C37" i="72"/>
  <c r="B37" i="72"/>
  <c r="D36" i="72"/>
  <c r="C36" i="72"/>
  <c r="B36" i="72"/>
  <c r="D35" i="72"/>
  <c r="C35" i="72"/>
  <c r="B35" i="72"/>
  <c r="D34" i="72"/>
  <c r="C34" i="72"/>
  <c r="B34" i="72"/>
  <c r="H33" i="72"/>
  <c r="G33" i="72"/>
  <c r="F33" i="72"/>
  <c r="D33" i="72"/>
  <c r="C33" i="72"/>
  <c r="B33" i="72"/>
  <c r="H32" i="72"/>
  <c r="G32" i="72"/>
  <c r="F32" i="72"/>
  <c r="D32" i="72"/>
  <c r="C32" i="72"/>
  <c r="B32" i="72"/>
  <c r="H31" i="72"/>
  <c r="G31" i="72"/>
  <c r="F31" i="72"/>
  <c r="D31" i="72"/>
  <c r="C31" i="72"/>
  <c r="B31" i="72"/>
  <c r="H30" i="72"/>
  <c r="G30" i="72"/>
  <c r="F30" i="72"/>
  <c r="D30" i="72"/>
  <c r="C30" i="72"/>
  <c r="B30" i="72"/>
  <c r="H29" i="72"/>
  <c r="G29" i="72"/>
  <c r="F29" i="72"/>
  <c r="D29" i="72"/>
  <c r="C29" i="72"/>
  <c r="B29" i="72"/>
  <c r="H28" i="72"/>
  <c r="G28" i="72"/>
  <c r="F28" i="72"/>
  <c r="D28" i="72"/>
  <c r="C28" i="72"/>
  <c r="B28" i="72"/>
  <c r="H27" i="72"/>
  <c r="G27" i="72"/>
  <c r="F27" i="72"/>
  <c r="D27" i="72"/>
  <c r="C27" i="72"/>
  <c r="B27" i="72"/>
  <c r="H26" i="72"/>
  <c r="G26" i="72"/>
  <c r="F26" i="72"/>
  <c r="D26" i="72"/>
  <c r="C26" i="72"/>
  <c r="B26" i="72"/>
  <c r="E136" i="13"/>
  <c r="F136" i="13"/>
  <c r="G136" i="13"/>
  <c r="H136" i="13"/>
  <c r="I136" i="13"/>
  <c r="E137" i="13"/>
  <c r="F137" i="13"/>
  <c r="G137" i="13"/>
  <c r="H137" i="13"/>
  <c r="I137" i="13"/>
  <c r="E138" i="13"/>
  <c r="F138" i="13"/>
  <c r="G138" i="13"/>
  <c r="H138" i="13"/>
  <c r="I138" i="13"/>
  <c r="E139" i="13"/>
  <c r="F139" i="13"/>
  <c r="G139" i="13"/>
  <c r="H139" i="13"/>
  <c r="I139" i="13"/>
  <c r="E140" i="13"/>
  <c r="F140" i="13"/>
  <c r="G140" i="13"/>
  <c r="H140" i="13"/>
  <c r="I140" i="13"/>
  <c r="F141" i="13"/>
  <c r="G141" i="13"/>
  <c r="H141" i="13"/>
  <c r="I141" i="13"/>
  <c r="E142" i="13"/>
  <c r="F142" i="13"/>
  <c r="G142" i="13"/>
  <c r="H142" i="13"/>
  <c r="I142" i="13"/>
  <c r="E143" i="13"/>
  <c r="F143" i="13"/>
  <c r="G143" i="13"/>
  <c r="H143" i="13"/>
  <c r="I143" i="13"/>
  <c r="E144" i="13"/>
  <c r="F144" i="13"/>
  <c r="G144" i="13"/>
  <c r="H144" i="13"/>
  <c r="I144" i="13"/>
  <c r="E145" i="13"/>
  <c r="F145" i="13"/>
  <c r="G145" i="13"/>
  <c r="H145" i="13"/>
  <c r="I145" i="13"/>
  <c r="E146" i="13"/>
  <c r="F146" i="13"/>
  <c r="G146" i="13"/>
  <c r="H146" i="13"/>
  <c r="I146" i="13"/>
  <c r="I135" i="13"/>
  <c r="H135" i="13"/>
  <c r="G135" i="13"/>
  <c r="F135" i="13"/>
  <c r="E135" i="13"/>
  <c r="F69" i="52"/>
  <c r="G69" i="52"/>
  <c r="H69" i="52"/>
  <c r="F70" i="52"/>
  <c r="G70" i="52"/>
  <c r="H70" i="52"/>
  <c r="F71" i="52"/>
  <c r="G71" i="52"/>
  <c r="H71" i="52"/>
  <c r="B9" i="48"/>
  <c r="J124" i="22" l="1"/>
  <c r="I126" i="22"/>
  <c r="L124" i="22"/>
  <c r="K124" i="22"/>
  <c r="D46" i="42"/>
  <c r="E44" i="42"/>
  <c r="E30" i="38"/>
  <c r="F30" i="18"/>
  <c r="L29" i="18"/>
  <c r="S155" i="33"/>
  <c r="T155" i="33" s="1"/>
  <c r="S153" i="33"/>
  <c r="T153" i="33" s="1"/>
  <c r="S151" i="33"/>
  <c r="T151" i="33" s="1"/>
  <c r="K126" i="22" l="1"/>
  <c r="J126" i="22"/>
  <c r="L126" i="22"/>
  <c r="D48" i="42"/>
  <c r="E46" i="42"/>
  <c r="L31" i="18"/>
  <c r="F32" i="18"/>
  <c r="U11" i="71"/>
  <c r="V11" i="71" s="1"/>
  <c r="U10" i="71"/>
  <c r="V10" i="71" s="1"/>
  <c r="E48" i="42" l="1"/>
  <c r="D50" i="42"/>
  <c r="L33" i="18"/>
  <c r="L35" i="18"/>
  <c r="U12" i="71"/>
  <c r="V12" i="71" s="1"/>
  <c r="E50" i="42" l="1"/>
  <c r="D52" i="42"/>
  <c r="U13" i="71"/>
  <c r="V13" i="71" s="1"/>
  <c r="D54" i="42" l="1"/>
  <c r="E52" i="42"/>
  <c r="S15" i="71"/>
  <c r="U14" i="71"/>
  <c r="V14" i="71" s="1"/>
  <c r="D56" i="42" l="1"/>
  <c r="E54" i="42"/>
  <c r="S16" i="71"/>
  <c r="U15" i="71"/>
  <c r="V15" i="71" s="1"/>
  <c r="E58" i="42" l="1"/>
  <c r="E56" i="42"/>
  <c r="S17" i="71"/>
  <c r="U16" i="71"/>
  <c r="V16" i="71" s="1"/>
  <c r="S18" i="71" l="1"/>
  <c r="U17" i="71"/>
  <c r="V17" i="71" s="1"/>
  <c r="U18" i="71" l="1"/>
  <c r="V18" i="71" s="1"/>
  <c r="E24" i="68" l="1"/>
  <c r="D26" i="68"/>
  <c r="E26" i="68"/>
  <c r="E28" i="68"/>
  <c r="E30" i="68"/>
  <c r="F50" i="65"/>
  <c r="F189" i="35"/>
  <c r="F149" i="34"/>
  <c r="F155" i="33"/>
  <c r="F153" i="33"/>
  <c r="F151" i="33"/>
  <c r="E44" i="71"/>
  <c r="D44" i="71"/>
  <c r="C44" i="71"/>
  <c r="E43" i="71"/>
  <c r="D43" i="71"/>
  <c r="C43" i="71"/>
  <c r="E42" i="71"/>
  <c r="D42" i="71"/>
  <c r="C42" i="71"/>
  <c r="E41" i="71"/>
  <c r="D41" i="71"/>
  <c r="C41" i="71"/>
  <c r="E40" i="71"/>
  <c r="D40" i="71"/>
  <c r="C40" i="71"/>
  <c r="E39" i="71"/>
  <c r="D39" i="71"/>
  <c r="C39" i="71"/>
  <c r="M38" i="71"/>
  <c r="L38" i="71"/>
  <c r="K38" i="71"/>
  <c r="I38" i="71"/>
  <c r="H38" i="71"/>
  <c r="G38" i="71"/>
  <c r="E38" i="71"/>
  <c r="D38" i="71"/>
  <c r="C38" i="71"/>
  <c r="M37" i="71"/>
  <c r="L37" i="71"/>
  <c r="K37" i="71"/>
  <c r="I37" i="71"/>
  <c r="H37" i="71"/>
  <c r="G37" i="71"/>
  <c r="E37" i="71"/>
  <c r="D37" i="71"/>
  <c r="C37" i="71"/>
  <c r="M36" i="71"/>
  <c r="L36" i="71"/>
  <c r="K36" i="71"/>
  <c r="I36" i="71"/>
  <c r="H36" i="71"/>
  <c r="G36" i="71"/>
  <c r="E36" i="71"/>
  <c r="D36" i="71"/>
  <c r="C36" i="71"/>
  <c r="M35" i="71"/>
  <c r="L35" i="71"/>
  <c r="K35" i="71"/>
  <c r="I35" i="71"/>
  <c r="H35" i="71"/>
  <c r="G35" i="71"/>
  <c r="E35" i="71"/>
  <c r="D35" i="71"/>
  <c r="C35" i="71"/>
  <c r="M34" i="71"/>
  <c r="L34" i="71"/>
  <c r="K34" i="71"/>
  <c r="I34" i="71"/>
  <c r="H34" i="71"/>
  <c r="G34" i="71"/>
  <c r="E34" i="71"/>
  <c r="D34" i="71"/>
  <c r="C34" i="71"/>
  <c r="M33" i="71"/>
  <c r="L33" i="71"/>
  <c r="K33" i="71"/>
  <c r="I33" i="71"/>
  <c r="H33" i="71"/>
  <c r="G33" i="71"/>
  <c r="E33" i="71"/>
  <c r="D33" i="71"/>
  <c r="C33" i="71"/>
  <c r="M32" i="71"/>
  <c r="L32" i="71"/>
  <c r="K32" i="71"/>
  <c r="I32" i="71"/>
  <c r="H32" i="71"/>
  <c r="G32" i="71"/>
  <c r="E32" i="71"/>
  <c r="D32" i="71"/>
  <c r="C32" i="71"/>
  <c r="M31" i="71"/>
  <c r="L31" i="71"/>
  <c r="K31" i="71"/>
  <c r="I31" i="71"/>
  <c r="H31" i="71"/>
  <c r="G31" i="71"/>
  <c r="E31" i="71"/>
  <c r="D31" i="71"/>
  <c r="C31" i="71"/>
  <c r="O10" i="71"/>
  <c r="K10" i="71" l="1"/>
  <c r="M10" i="71"/>
  <c r="N10" i="71"/>
  <c r="P10" i="71"/>
  <c r="K11" i="71" l="1"/>
  <c r="N11" i="71"/>
  <c r="M11" i="71"/>
  <c r="P11" i="71"/>
  <c r="O11" i="71"/>
  <c r="P12" i="71" l="1"/>
  <c r="O12" i="71"/>
  <c r="N12" i="71"/>
  <c r="M12" i="71"/>
  <c r="K12" i="71"/>
  <c r="P13" i="71" l="1"/>
  <c r="O13" i="71"/>
  <c r="N13" i="71"/>
  <c r="M13" i="71"/>
  <c r="K13" i="71"/>
  <c r="N14" i="71" l="1"/>
  <c r="K14" i="71"/>
  <c r="M14" i="71"/>
  <c r="P14" i="71"/>
  <c r="O14" i="71"/>
  <c r="P15" i="71" l="1"/>
  <c r="O15" i="71"/>
  <c r="N15" i="71"/>
  <c r="M15" i="71"/>
  <c r="K15" i="71"/>
  <c r="P16" i="71" l="1"/>
  <c r="O16" i="71"/>
  <c r="N16" i="71"/>
  <c r="M16" i="71"/>
  <c r="K16" i="71"/>
  <c r="K17" i="71" l="1"/>
  <c r="M17" i="71"/>
  <c r="P17" i="71"/>
  <c r="O17" i="71"/>
  <c r="N17" i="71"/>
  <c r="P18" i="71" l="1"/>
  <c r="O18" i="71"/>
  <c r="N18" i="71"/>
  <c r="M18" i="71"/>
  <c r="K18" i="71"/>
  <c r="F67" i="52" l="1"/>
  <c r="G67" i="52"/>
  <c r="H67" i="52"/>
  <c r="G68" i="52"/>
  <c r="H68" i="52"/>
  <c r="F68" i="24" l="1"/>
  <c r="G68" i="24"/>
  <c r="H68" i="24"/>
  <c r="F66" i="24"/>
  <c r="G66" i="24"/>
  <c r="H66" i="24"/>
  <c r="F67" i="24"/>
  <c r="G67" i="24"/>
  <c r="H67" i="24"/>
  <c r="M9" i="48"/>
  <c r="F10" i="48"/>
  <c r="J9" i="48"/>
  <c r="H9" i="48"/>
  <c r="I9" i="48"/>
  <c r="G9" i="48"/>
  <c r="F9" i="48"/>
  <c r="C36" i="48"/>
  <c r="D36" i="48"/>
  <c r="E36" i="48"/>
  <c r="G36" i="48"/>
  <c r="H36" i="48"/>
  <c r="C37" i="48"/>
  <c r="D37" i="48"/>
  <c r="E37" i="48"/>
  <c r="G37" i="48"/>
  <c r="H37" i="48"/>
  <c r="C38" i="48"/>
  <c r="D38" i="48"/>
  <c r="E38" i="48"/>
  <c r="G38" i="48"/>
  <c r="H38" i="48"/>
  <c r="C39" i="48"/>
  <c r="D39" i="48"/>
  <c r="E39" i="48"/>
  <c r="G39" i="48"/>
  <c r="H39" i="48"/>
  <c r="C40" i="48"/>
  <c r="D40" i="48"/>
  <c r="E40" i="48"/>
  <c r="G40" i="48"/>
  <c r="H40" i="48"/>
  <c r="C41" i="48"/>
  <c r="D41" i="48"/>
  <c r="E41" i="48"/>
  <c r="G41" i="48"/>
  <c r="H41" i="48"/>
  <c r="C42" i="48"/>
  <c r="D42" i="48"/>
  <c r="E42" i="48"/>
  <c r="G42" i="48"/>
  <c r="H42" i="48"/>
  <c r="C43" i="48"/>
  <c r="D43" i="48"/>
  <c r="E43" i="48"/>
  <c r="G43" i="48"/>
  <c r="H43" i="48"/>
  <c r="I36" i="48"/>
  <c r="I37" i="48"/>
  <c r="I38" i="48"/>
  <c r="I39" i="48"/>
  <c r="I40" i="48"/>
  <c r="I41" i="48"/>
  <c r="I42" i="48"/>
  <c r="I43" i="48"/>
  <c r="M10" i="48" l="1"/>
  <c r="B10" i="48"/>
  <c r="G10" i="48"/>
  <c r="M12" i="48"/>
  <c r="J10" i="48"/>
  <c r="H11" i="48"/>
  <c r="I10" i="48"/>
  <c r="H10" i="48"/>
  <c r="P135" i="33"/>
  <c r="E235" i="12"/>
  <c r="F235" i="12"/>
  <c r="G235" i="12"/>
  <c r="H235" i="12"/>
  <c r="E236" i="12"/>
  <c r="F236" i="12"/>
  <c r="G236" i="12"/>
  <c r="H236" i="12"/>
  <c r="E237" i="12"/>
  <c r="F237" i="12"/>
  <c r="G237" i="12"/>
  <c r="H237" i="12"/>
  <c r="E238" i="12"/>
  <c r="F238" i="12"/>
  <c r="G238" i="12"/>
  <c r="H238" i="12"/>
  <c r="E239" i="12"/>
  <c r="F239" i="12"/>
  <c r="G239" i="12"/>
  <c r="H239" i="12"/>
  <c r="F98" i="22"/>
  <c r="I94" i="7"/>
  <c r="J94" i="7"/>
  <c r="K94" i="7"/>
  <c r="L94" i="7"/>
  <c r="M94" i="7"/>
  <c r="N94" i="7"/>
  <c r="O94" i="7"/>
  <c r="I92" i="7"/>
  <c r="J92" i="7"/>
  <c r="K92" i="7"/>
  <c r="L92" i="7"/>
  <c r="M92" i="7"/>
  <c r="N92" i="7"/>
  <c r="O92" i="7"/>
  <c r="I90" i="7"/>
  <c r="J90" i="7"/>
  <c r="K90" i="7"/>
  <c r="L90" i="7"/>
  <c r="M90" i="7"/>
  <c r="N90" i="7"/>
  <c r="O90" i="7"/>
  <c r="I88" i="7"/>
  <c r="J88" i="7"/>
  <c r="K88" i="7"/>
  <c r="L88" i="7"/>
  <c r="M88" i="7"/>
  <c r="N88" i="7"/>
  <c r="O88" i="7"/>
  <c r="I86" i="7"/>
  <c r="J86" i="7"/>
  <c r="K86" i="7"/>
  <c r="L86" i="7"/>
  <c r="M86" i="7"/>
  <c r="N86" i="7"/>
  <c r="O86" i="7"/>
  <c r="I84" i="7"/>
  <c r="J84" i="7"/>
  <c r="K84" i="7"/>
  <c r="L84" i="7"/>
  <c r="M84" i="7"/>
  <c r="N84" i="7"/>
  <c r="O84" i="7"/>
  <c r="I82" i="7"/>
  <c r="J82" i="7"/>
  <c r="K82" i="7"/>
  <c r="L82" i="7"/>
  <c r="M82" i="7"/>
  <c r="N82" i="7"/>
  <c r="O82" i="7"/>
  <c r="I80" i="7"/>
  <c r="J80" i="7"/>
  <c r="K80" i="7"/>
  <c r="L80" i="7"/>
  <c r="M80" i="7"/>
  <c r="N80" i="7"/>
  <c r="O80" i="7"/>
  <c r="I78" i="7"/>
  <c r="J78" i="7"/>
  <c r="K78" i="7"/>
  <c r="L78" i="7"/>
  <c r="M78" i="7"/>
  <c r="N78" i="7"/>
  <c r="O78" i="7"/>
  <c r="I76" i="7"/>
  <c r="J76" i="7"/>
  <c r="K76" i="7"/>
  <c r="L76" i="7"/>
  <c r="M76" i="7"/>
  <c r="N76" i="7"/>
  <c r="O76" i="7"/>
  <c r="I74" i="7"/>
  <c r="J74" i="7"/>
  <c r="K74" i="7"/>
  <c r="L74" i="7"/>
  <c r="M74" i="7"/>
  <c r="N74" i="7"/>
  <c r="O74" i="7"/>
  <c r="N72" i="7"/>
  <c r="M72" i="7"/>
  <c r="L72" i="7"/>
  <c r="K72" i="7"/>
  <c r="J72" i="7"/>
  <c r="O72" i="7"/>
  <c r="M11" i="48" l="1"/>
  <c r="B11" i="48"/>
  <c r="B12" i="48"/>
  <c r="I11" i="48"/>
  <c r="G11" i="48"/>
  <c r="J11" i="48"/>
  <c r="F11" i="48"/>
  <c r="J12" i="48"/>
  <c r="E11" i="68"/>
  <c r="T136" i="33"/>
  <c r="F136" i="33"/>
  <c r="T133" i="33"/>
  <c r="T130" i="33"/>
  <c r="T128" i="33"/>
  <c r="T137" i="33"/>
  <c r="M13" i="48" l="1"/>
  <c r="B13" i="48"/>
  <c r="I12" i="48"/>
  <c r="H12" i="48"/>
  <c r="G12" i="48"/>
  <c r="F12" i="48"/>
  <c r="I13" i="48"/>
  <c r="J13" i="48"/>
  <c r="F13" i="48"/>
  <c r="G13" i="48"/>
  <c r="H13" i="48"/>
  <c r="F143" i="33"/>
  <c r="F229" i="69"/>
  <c r="G229" i="69" s="1"/>
  <c r="H229" i="69" s="1"/>
  <c r="F230" i="69"/>
  <c r="G230" i="69" s="1"/>
  <c r="H230" i="69" s="1"/>
  <c r="F66" i="52"/>
  <c r="G66" i="52"/>
  <c r="H66" i="52"/>
  <c r="F93" i="22"/>
  <c r="F88" i="22"/>
  <c r="F90" i="22"/>
  <c r="F106" i="22"/>
  <c r="F104" i="22"/>
  <c r="F102" i="22"/>
  <c r="F100" i="22"/>
  <c r="F96" i="22"/>
  <c r="E9" i="68"/>
  <c r="F31" i="65"/>
  <c r="I31" i="68"/>
  <c r="J31" i="68"/>
  <c r="I29" i="68"/>
  <c r="J29" i="68"/>
  <c r="I27" i="68"/>
  <c r="J27" i="68"/>
  <c r="I25" i="68"/>
  <c r="J25" i="68"/>
  <c r="I23" i="68"/>
  <c r="J23" i="68"/>
  <c r="F181" i="21"/>
  <c r="G181" i="21"/>
  <c r="E238" i="11"/>
  <c r="F238" i="11"/>
  <c r="G238" i="11"/>
  <c r="E240" i="11"/>
  <c r="F240" i="11"/>
  <c r="G240" i="11"/>
  <c r="I36" i="67"/>
  <c r="J36" i="67"/>
  <c r="K36" i="67"/>
  <c r="L36" i="67"/>
  <c r="I34" i="67"/>
  <c r="J34" i="67"/>
  <c r="K34" i="67"/>
  <c r="L34" i="67"/>
  <c r="I149" i="9"/>
  <c r="J149" i="9"/>
  <c r="K149" i="9"/>
  <c r="L149" i="9"/>
  <c r="M149" i="9"/>
  <c r="N149" i="9"/>
  <c r="I147" i="9"/>
  <c r="J147" i="9"/>
  <c r="K147" i="9"/>
  <c r="L147" i="9"/>
  <c r="M147" i="9"/>
  <c r="N147" i="9"/>
  <c r="I145" i="9"/>
  <c r="J145" i="9"/>
  <c r="K145" i="9"/>
  <c r="L145" i="9"/>
  <c r="M145" i="9"/>
  <c r="N145" i="9"/>
  <c r="I144" i="10"/>
  <c r="J144" i="10"/>
  <c r="I146" i="10"/>
  <c r="J146" i="10"/>
  <c r="I148" i="10"/>
  <c r="J148" i="10"/>
  <c r="I150" i="10"/>
  <c r="J150" i="10"/>
  <c r="I256" i="5"/>
  <c r="J256" i="5"/>
  <c r="K256" i="5"/>
  <c r="I254" i="5"/>
  <c r="J254" i="5"/>
  <c r="K254" i="5"/>
  <c r="I252" i="5"/>
  <c r="J252" i="5"/>
  <c r="K252" i="5"/>
  <c r="I250" i="5"/>
  <c r="J250" i="5"/>
  <c r="K250" i="5"/>
  <c r="L151" i="4"/>
  <c r="M151" i="4"/>
  <c r="N151" i="4"/>
  <c r="I151" i="4"/>
  <c r="J151" i="4"/>
  <c r="L149" i="4"/>
  <c r="M149" i="4"/>
  <c r="N149" i="4"/>
  <c r="I149" i="4"/>
  <c r="J149" i="4"/>
  <c r="L147" i="4"/>
  <c r="M147" i="4"/>
  <c r="N147" i="4"/>
  <c r="I147" i="4"/>
  <c r="J147" i="4"/>
  <c r="L145" i="4"/>
  <c r="M145" i="4"/>
  <c r="N145" i="4"/>
  <c r="I145" i="4"/>
  <c r="J145" i="4"/>
  <c r="H65" i="52" l="1"/>
  <c r="G65" i="52"/>
  <c r="F65" i="52"/>
  <c r="F58" i="23" l="1"/>
  <c r="G58" i="23"/>
  <c r="H58" i="23"/>
  <c r="I58" i="23"/>
  <c r="J58" i="23"/>
  <c r="G56" i="23"/>
  <c r="H56" i="23"/>
  <c r="I56" i="23"/>
  <c r="J56" i="23"/>
  <c r="F55" i="23"/>
  <c r="G55" i="23"/>
  <c r="H55" i="23"/>
  <c r="I55" i="23"/>
  <c r="J55" i="23"/>
  <c r="J110" i="22"/>
  <c r="K110" i="22"/>
  <c r="J108" i="22"/>
  <c r="K108" i="22"/>
  <c r="L108" i="22"/>
  <c r="J106" i="22"/>
  <c r="K106" i="22"/>
  <c r="L106" i="22"/>
  <c r="F108" i="22" l="1"/>
  <c r="M18" i="26"/>
  <c r="N18" i="26"/>
  <c r="O18" i="26" s="1"/>
  <c r="M19" i="26"/>
  <c r="N19" i="26"/>
  <c r="O19" i="26" s="1"/>
  <c r="M20" i="26"/>
  <c r="N20" i="26"/>
  <c r="O20" i="26"/>
  <c r="M21" i="26"/>
  <c r="N21" i="26"/>
  <c r="O21" i="26" s="1"/>
  <c r="M22" i="26"/>
  <c r="N22" i="26"/>
  <c r="O22" i="26" s="1"/>
  <c r="E18" i="26"/>
  <c r="F18" i="26"/>
  <c r="G18" i="26"/>
  <c r="H18" i="26"/>
  <c r="I18" i="26"/>
  <c r="E19" i="26"/>
  <c r="F19" i="26"/>
  <c r="G19" i="26"/>
  <c r="H19" i="26"/>
  <c r="I19" i="26"/>
  <c r="E20" i="26"/>
  <c r="F20" i="26"/>
  <c r="G20" i="26"/>
  <c r="H20" i="26"/>
  <c r="I20" i="26"/>
  <c r="E21" i="26"/>
  <c r="F21" i="26"/>
  <c r="G21" i="26"/>
  <c r="H21" i="26"/>
  <c r="I21" i="26"/>
  <c r="E22" i="26"/>
  <c r="F22" i="26"/>
  <c r="G22" i="26"/>
  <c r="H22" i="26"/>
  <c r="I22" i="26"/>
  <c r="F152" i="64" l="1"/>
  <c r="G152" i="64"/>
  <c r="H152" i="64"/>
  <c r="F151" i="64"/>
  <c r="G151" i="64"/>
  <c r="H151" i="64"/>
  <c r="F112" i="22" l="1"/>
  <c r="F114" i="22" l="1"/>
  <c r="F118" i="22" l="1"/>
  <c r="H75" i="20" l="1"/>
  <c r="N27" i="49" l="1"/>
  <c r="F186" i="21"/>
  <c r="G186" i="21"/>
  <c r="H186" i="21"/>
  <c r="I186" i="21"/>
  <c r="J186" i="21"/>
  <c r="N31" i="49" l="1"/>
  <c r="E16" i="32"/>
  <c r="E15" i="32"/>
  <c r="F160" i="64"/>
  <c r="G160" i="64"/>
  <c r="H160" i="64"/>
  <c r="N33" i="49" l="1"/>
  <c r="E18" i="32"/>
  <c r="N35" i="49" l="1"/>
  <c r="E20" i="32"/>
  <c r="E19" i="32"/>
  <c r="N37" i="49" l="1"/>
  <c r="L122" i="27"/>
  <c r="M122" i="27" s="1"/>
  <c r="N122" i="27" s="1"/>
  <c r="G122" i="27"/>
  <c r="H122" i="27"/>
  <c r="F118" i="27"/>
  <c r="G118" i="27"/>
  <c r="H118" i="27"/>
  <c r="L118" i="27"/>
  <c r="M118" i="27" s="1"/>
  <c r="N118" i="27" s="1"/>
  <c r="F119" i="27"/>
  <c r="G119" i="27"/>
  <c r="H119" i="27"/>
  <c r="L119" i="27"/>
  <c r="M119" i="27" s="1"/>
  <c r="N119" i="27" s="1"/>
  <c r="F120" i="27"/>
  <c r="G120" i="27"/>
  <c r="H120" i="27"/>
  <c r="L120" i="27"/>
  <c r="M120" i="27" s="1"/>
  <c r="N120" i="27" s="1"/>
  <c r="F121" i="27"/>
  <c r="G121" i="27"/>
  <c r="H121" i="27"/>
  <c r="L121" i="27"/>
  <c r="M121" i="27" s="1"/>
  <c r="N121" i="27" s="1"/>
  <c r="E143" i="70"/>
  <c r="E142" i="70"/>
  <c r="E141" i="70"/>
  <c r="E140" i="70"/>
  <c r="D142" i="70"/>
  <c r="D143" i="70" s="1"/>
  <c r="D141" i="70"/>
  <c r="D161" i="70"/>
  <c r="C161" i="70"/>
  <c r="B161" i="70"/>
  <c r="D160" i="70"/>
  <c r="C160" i="70"/>
  <c r="B160" i="70"/>
  <c r="D159" i="70"/>
  <c r="C159" i="70"/>
  <c r="B159" i="70"/>
  <c r="M158" i="70"/>
  <c r="L158" i="70"/>
  <c r="K158" i="70"/>
  <c r="D158" i="70"/>
  <c r="C158" i="70"/>
  <c r="B158" i="70"/>
  <c r="M157" i="70"/>
  <c r="L157" i="70"/>
  <c r="K157" i="70"/>
  <c r="D157" i="70"/>
  <c r="C157" i="70"/>
  <c r="B157" i="70"/>
  <c r="M156" i="70"/>
  <c r="L156" i="70"/>
  <c r="K156" i="70"/>
  <c r="H156" i="70"/>
  <c r="G156" i="70"/>
  <c r="F156" i="70"/>
  <c r="D156" i="70"/>
  <c r="C156" i="70"/>
  <c r="B156" i="70"/>
  <c r="M155" i="70"/>
  <c r="L155" i="70"/>
  <c r="K155" i="70"/>
  <c r="H155" i="70"/>
  <c r="G155" i="70"/>
  <c r="F155" i="70"/>
  <c r="D155" i="70"/>
  <c r="C155" i="70"/>
  <c r="B155" i="70"/>
  <c r="M154" i="70"/>
  <c r="L154" i="70"/>
  <c r="K154" i="70"/>
  <c r="H154" i="70"/>
  <c r="G154" i="70"/>
  <c r="F154" i="70"/>
  <c r="D154" i="70"/>
  <c r="C154" i="70"/>
  <c r="B154" i="70"/>
  <c r="M153" i="70"/>
  <c r="L153" i="70"/>
  <c r="K153" i="70"/>
  <c r="H153" i="70"/>
  <c r="G153" i="70"/>
  <c r="F153" i="70"/>
  <c r="D153" i="70"/>
  <c r="C153" i="70"/>
  <c r="B153" i="70"/>
  <c r="M152" i="70"/>
  <c r="L152" i="70"/>
  <c r="K152" i="70"/>
  <c r="H152" i="70"/>
  <c r="G152" i="70"/>
  <c r="F152" i="70"/>
  <c r="D152" i="70"/>
  <c r="C152" i="70"/>
  <c r="B152" i="70"/>
  <c r="M151" i="70"/>
  <c r="L151" i="70"/>
  <c r="K151" i="70"/>
  <c r="H151" i="70"/>
  <c r="G151" i="70"/>
  <c r="F151" i="70"/>
  <c r="D151" i="70"/>
  <c r="C151" i="70"/>
  <c r="B151" i="70"/>
  <c r="M150" i="70"/>
  <c r="L150" i="70"/>
  <c r="K150" i="70"/>
  <c r="H150" i="70"/>
  <c r="G150" i="70"/>
  <c r="F150" i="70"/>
  <c r="D150" i="70"/>
  <c r="C150" i="70"/>
  <c r="B150" i="70"/>
  <c r="M149" i="70"/>
  <c r="L149" i="70"/>
  <c r="K149" i="70"/>
  <c r="H149" i="70"/>
  <c r="G149" i="70"/>
  <c r="F149" i="70"/>
  <c r="E149" i="70"/>
  <c r="D149" i="70"/>
  <c r="C149" i="70"/>
  <c r="B149" i="70"/>
  <c r="H141" i="70"/>
  <c r="J141" i="70" s="1"/>
  <c r="K141" i="70" s="1"/>
  <c r="J140" i="70"/>
  <c r="K140" i="70" s="1"/>
  <c r="I140" i="70"/>
  <c r="H138" i="70"/>
  <c r="H139" i="70" s="1"/>
  <c r="I136" i="70"/>
  <c r="H136" i="70"/>
  <c r="H137" i="70" s="1"/>
  <c r="D128" i="70"/>
  <c r="D129" i="70" s="1"/>
  <c r="H127" i="70"/>
  <c r="H126" i="70"/>
  <c r="H125" i="70"/>
  <c r="H124" i="70"/>
  <c r="H123" i="70"/>
  <c r="H122" i="70"/>
  <c r="H121" i="70"/>
  <c r="H120" i="70"/>
  <c r="I119" i="70"/>
  <c r="I120" i="70" s="1"/>
  <c r="J120" i="70" s="1"/>
  <c r="K120" i="70" s="1"/>
  <c r="L120" i="70" s="1"/>
  <c r="H119" i="70"/>
  <c r="J102" i="70"/>
  <c r="K102" i="70" s="1"/>
  <c r="L102" i="70" s="1"/>
  <c r="I102" i="70"/>
  <c r="I103" i="70" s="1"/>
  <c r="D102" i="70"/>
  <c r="D103" i="70" s="1"/>
  <c r="H77" i="70"/>
  <c r="I76" i="70"/>
  <c r="I77" i="70" s="1"/>
  <c r="I78" i="70" s="1"/>
  <c r="J78" i="70" s="1"/>
  <c r="K78" i="70" s="1"/>
  <c r="L78" i="70" s="1"/>
  <c r="H76" i="70"/>
  <c r="K75" i="70"/>
  <c r="L75" i="70" s="1"/>
  <c r="J75" i="70"/>
  <c r="H75" i="70"/>
  <c r="I74" i="70"/>
  <c r="J74" i="70" s="1"/>
  <c r="K74" i="70" s="1"/>
  <c r="L74" i="70" s="1"/>
  <c r="H74" i="70"/>
  <c r="I73" i="70"/>
  <c r="J73" i="70" s="1"/>
  <c r="K73" i="70" s="1"/>
  <c r="L73" i="70" s="1"/>
  <c r="H73" i="70"/>
  <c r="H72" i="70"/>
  <c r="H71" i="70"/>
  <c r="H70" i="70"/>
  <c r="I69" i="70"/>
  <c r="J69" i="70" s="1"/>
  <c r="K69" i="70" s="1"/>
  <c r="L69" i="70" s="1"/>
  <c r="H69" i="70"/>
  <c r="J68" i="70"/>
  <c r="K68" i="70" s="1"/>
  <c r="L68" i="70" s="1"/>
  <c r="H68" i="70"/>
  <c r="J67" i="70"/>
  <c r="K67" i="70" s="1"/>
  <c r="L67" i="70" s="1"/>
  <c r="J66" i="70"/>
  <c r="K66" i="70" s="1"/>
  <c r="L66" i="70" s="1"/>
  <c r="H66" i="70"/>
  <c r="J65" i="70"/>
  <c r="K65" i="70" s="1"/>
  <c r="L65" i="70" s="1"/>
  <c r="H65" i="70"/>
  <c r="J64" i="70"/>
  <c r="H64" i="70"/>
  <c r="I63" i="70"/>
  <c r="J63" i="70" s="1"/>
  <c r="H63" i="70"/>
  <c r="J62" i="70"/>
  <c r="H62" i="70"/>
  <c r="D61" i="70"/>
  <c r="I60" i="70"/>
  <c r="I61" i="70" s="1"/>
  <c r="H60" i="70"/>
  <c r="H34" i="70"/>
  <c r="H33" i="70"/>
  <c r="H32" i="70"/>
  <c r="H31" i="70"/>
  <c r="H30" i="70"/>
  <c r="H29" i="70"/>
  <c r="H28" i="70"/>
  <c r="H27" i="70"/>
  <c r="H26" i="70"/>
  <c r="H25" i="70"/>
  <c r="H24" i="70"/>
  <c r="H23" i="70"/>
  <c r="H22" i="70"/>
  <c r="H21" i="70"/>
  <c r="D20" i="70"/>
  <c r="H20" i="70" s="1"/>
  <c r="H19" i="70"/>
  <c r="H18" i="70"/>
  <c r="D14" i="70"/>
  <c r="H13" i="70"/>
  <c r="H12" i="70"/>
  <c r="D11" i="70"/>
  <c r="H11" i="70" s="1"/>
  <c r="H10" i="70"/>
  <c r="H9" i="70"/>
  <c r="D9" i="70"/>
  <c r="H8" i="70"/>
  <c r="N39" i="49" l="1"/>
  <c r="J60" i="70"/>
  <c r="I138" i="70"/>
  <c r="J76" i="70"/>
  <c r="K76" i="70" s="1"/>
  <c r="L76" i="70" s="1"/>
  <c r="J119" i="70"/>
  <c r="K119" i="70" s="1"/>
  <c r="L119" i="70" s="1"/>
  <c r="I141" i="70"/>
  <c r="D104" i="70"/>
  <c r="H103" i="70"/>
  <c r="J103" i="70"/>
  <c r="K103" i="70" s="1"/>
  <c r="L103" i="70" s="1"/>
  <c r="I104" i="70"/>
  <c r="J139" i="70"/>
  <c r="K139" i="70" s="1"/>
  <c r="I139" i="70"/>
  <c r="D130" i="70"/>
  <c r="H129" i="70"/>
  <c r="J137" i="70"/>
  <c r="K137" i="70" s="1"/>
  <c r="I137" i="70"/>
  <c r="H14" i="70"/>
  <c r="H61" i="70"/>
  <c r="I70" i="70"/>
  <c r="J77" i="70"/>
  <c r="K77" i="70" s="1"/>
  <c r="L77" i="70" s="1"/>
  <c r="I121" i="70"/>
  <c r="J136" i="70"/>
  <c r="K136" i="70" s="1"/>
  <c r="J138" i="70"/>
  <c r="K138" i="70" s="1"/>
  <c r="D15" i="70"/>
  <c r="H128" i="70"/>
  <c r="J61" i="70"/>
  <c r="H102" i="70"/>
  <c r="H142" i="70"/>
  <c r="N41" i="49" l="1"/>
  <c r="D16" i="70"/>
  <c r="H15" i="70"/>
  <c r="J104" i="70"/>
  <c r="K104" i="70" s="1"/>
  <c r="L104" i="70" s="1"/>
  <c r="I105" i="70"/>
  <c r="J142" i="70"/>
  <c r="K142" i="70" s="1"/>
  <c r="I142" i="70"/>
  <c r="I122" i="70"/>
  <c r="J121" i="70"/>
  <c r="K121" i="70" s="1"/>
  <c r="L121" i="70" s="1"/>
  <c r="I71" i="70"/>
  <c r="J70" i="70"/>
  <c r="K70" i="70" s="1"/>
  <c r="L70" i="70" s="1"/>
  <c r="H130" i="70"/>
  <c r="H104" i="70"/>
  <c r="D105" i="70"/>
  <c r="N43" i="49" l="1"/>
  <c r="J105" i="70"/>
  <c r="K105" i="70" s="1"/>
  <c r="L105" i="70" s="1"/>
  <c r="I106" i="70"/>
  <c r="J106" i="70" s="1"/>
  <c r="K106" i="70" s="1"/>
  <c r="L106" i="70" s="1"/>
  <c r="I72" i="70"/>
  <c r="J72" i="70" s="1"/>
  <c r="K72" i="70" s="1"/>
  <c r="L72" i="70" s="1"/>
  <c r="J71" i="70"/>
  <c r="K71" i="70" s="1"/>
  <c r="L71" i="70" s="1"/>
  <c r="D106" i="70"/>
  <c r="H105" i="70"/>
  <c r="I123" i="70"/>
  <c r="J122" i="70"/>
  <c r="K122" i="70" s="1"/>
  <c r="L122" i="70" s="1"/>
  <c r="D17" i="70"/>
  <c r="H16" i="70"/>
  <c r="N45" i="49" l="1"/>
  <c r="H17" i="70"/>
  <c r="H106" i="70"/>
  <c r="H143" i="70"/>
  <c r="I124" i="70"/>
  <c r="J123" i="70"/>
  <c r="K123" i="70" s="1"/>
  <c r="L123" i="70" s="1"/>
  <c r="N47" i="49" l="1"/>
  <c r="I143" i="70"/>
  <c r="J143" i="70"/>
  <c r="K143" i="70" s="1"/>
  <c r="J124" i="70"/>
  <c r="K124" i="70" s="1"/>
  <c r="L124" i="70" s="1"/>
  <c r="I125" i="70"/>
  <c r="N49" i="49" l="1"/>
  <c r="J125" i="70"/>
  <c r="K125" i="70" s="1"/>
  <c r="L125" i="70" s="1"/>
  <c r="I126" i="70"/>
  <c r="N51" i="49" l="1"/>
  <c r="F52" i="49"/>
  <c r="J126" i="70"/>
  <c r="K126" i="70" s="1"/>
  <c r="L126" i="70" s="1"/>
  <c r="I127" i="70"/>
  <c r="N53" i="49" l="1"/>
  <c r="J127" i="70"/>
  <c r="K127" i="70" s="1"/>
  <c r="L127" i="70" s="1"/>
  <c r="I128" i="70"/>
  <c r="J128" i="70" l="1"/>
  <c r="K128" i="70" s="1"/>
  <c r="L128" i="70" s="1"/>
  <c r="I129" i="70"/>
  <c r="J129" i="70" l="1"/>
  <c r="K129" i="70" s="1"/>
  <c r="L129" i="70" s="1"/>
  <c r="I130" i="70"/>
  <c r="J130" i="70" s="1"/>
  <c r="K130" i="70" s="1"/>
  <c r="L130" i="70" s="1"/>
  <c r="E14" i="68"/>
  <c r="F36" i="65"/>
  <c r="F175" i="35"/>
  <c r="F135" i="34"/>
  <c r="S137" i="33"/>
  <c r="S139" i="33"/>
  <c r="T139" i="33" s="1"/>
  <c r="S141" i="33"/>
  <c r="T141" i="33" s="1"/>
  <c r="S143" i="33"/>
  <c r="T143" i="33" s="1"/>
  <c r="S145" i="33"/>
  <c r="T145" i="33" s="1"/>
  <c r="S147" i="33"/>
  <c r="T147" i="33" s="1"/>
  <c r="S149" i="33"/>
  <c r="T149" i="33" s="1"/>
  <c r="F145" i="33"/>
  <c r="F149" i="33"/>
  <c r="F147" i="33"/>
  <c r="F141" i="33"/>
  <c r="F139" i="33"/>
  <c r="F30" i="65" l="1"/>
  <c r="F168" i="35"/>
  <c r="F169" i="35"/>
  <c r="F129" i="34"/>
  <c r="F133" i="33"/>
  <c r="J228" i="12" l="1"/>
  <c r="J229" i="12" s="1"/>
  <c r="J230" i="12" s="1"/>
  <c r="J231" i="12" s="1"/>
  <c r="J232" i="12" s="1"/>
  <c r="J233" i="12" s="1"/>
  <c r="J234" i="12" s="1"/>
  <c r="J235" i="12" s="1"/>
  <c r="J236" i="12" s="1"/>
  <c r="J237" i="12" s="1"/>
  <c r="J238" i="12" s="1"/>
  <c r="J239" i="12" s="1"/>
  <c r="J240" i="12" s="1"/>
  <c r="J241" i="12" s="1"/>
  <c r="J242" i="12" s="1"/>
  <c r="J243" i="12" s="1"/>
  <c r="J244" i="12" s="1"/>
  <c r="J245" i="12" s="1"/>
  <c r="J246" i="12" s="1"/>
  <c r="J247" i="12" s="1"/>
  <c r="K228" i="12"/>
  <c r="K229" i="12" s="1"/>
  <c r="K230" i="12" s="1"/>
  <c r="K231" i="12" s="1"/>
  <c r="K232" i="12" s="1"/>
  <c r="K233" i="12" s="1"/>
  <c r="K234" i="12" s="1"/>
  <c r="E234" i="12"/>
  <c r="F234" i="12"/>
  <c r="G234" i="12"/>
  <c r="H234" i="12"/>
  <c r="M190" i="35"/>
  <c r="P188" i="35"/>
  <c r="O188" i="35"/>
  <c r="N188" i="35"/>
  <c r="M188" i="35"/>
  <c r="L188" i="35"/>
  <c r="K188" i="35"/>
  <c r="P150" i="34"/>
  <c r="O148" i="34"/>
  <c r="N148" i="34"/>
  <c r="L148" i="34"/>
  <c r="J148" i="34"/>
  <c r="Q161" i="33"/>
  <c r="L159" i="33"/>
  <c r="O161" i="33"/>
  <c r="N161" i="33"/>
  <c r="L161" i="33"/>
  <c r="K161" i="33"/>
  <c r="N159" i="33"/>
  <c r="M159" i="33"/>
  <c r="Q154" i="33"/>
  <c r="P154" i="33"/>
  <c r="O154" i="33"/>
  <c r="N154" i="33"/>
  <c r="M154" i="33"/>
  <c r="L154" i="33"/>
  <c r="K154" i="33"/>
  <c r="F110" i="31"/>
  <c r="G110" i="31"/>
  <c r="H110" i="31"/>
  <c r="I110" i="31"/>
  <c r="J110" i="31"/>
  <c r="K110" i="31"/>
  <c r="N110" i="31"/>
  <c r="O110" i="31" s="1"/>
  <c r="P110" i="31" s="1"/>
  <c r="F112" i="31"/>
  <c r="G112" i="31"/>
  <c r="H112" i="31"/>
  <c r="I112" i="31"/>
  <c r="J112" i="31"/>
  <c r="K112" i="31"/>
  <c r="N112" i="31"/>
  <c r="O112" i="31"/>
  <c r="P112" i="31" s="1"/>
  <c r="F113" i="31"/>
  <c r="G113" i="31"/>
  <c r="H113" i="31"/>
  <c r="I113" i="31"/>
  <c r="J113" i="31"/>
  <c r="K113" i="31"/>
  <c r="N113" i="31"/>
  <c r="O113" i="31"/>
  <c r="P113" i="31" s="1"/>
  <c r="F114" i="31"/>
  <c r="G114" i="31"/>
  <c r="H114" i="31"/>
  <c r="I114" i="31"/>
  <c r="J114" i="31"/>
  <c r="K114" i="31"/>
  <c r="N114" i="31"/>
  <c r="O114" i="31"/>
  <c r="P114" i="31" s="1"/>
  <c r="L234" i="12" l="1"/>
  <c r="K235" i="12"/>
  <c r="L192" i="35"/>
  <c r="L190" i="35"/>
  <c r="N190" i="35"/>
  <c r="O190" i="35"/>
  <c r="P190" i="35"/>
  <c r="K190" i="35"/>
  <c r="L150" i="34"/>
  <c r="J150" i="34"/>
  <c r="N150" i="34"/>
  <c r="O150" i="34"/>
  <c r="P148" i="34"/>
  <c r="M161" i="33"/>
  <c r="Q163" i="33"/>
  <c r="O163" i="33"/>
  <c r="P163" i="33"/>
  <c r="P161" i="33"/>
  <c r="O159" i="33"/>
  <c r="P159" i="33"/>
  <c r="Q159" i="33"/>
  <c r="K159" i="33"/>
  <c r="K236" i="12" l="1"/>
  <c r="L235" i="12"/>
  <c r="M192" i="35"/>
  <c r="P192" i="35"/>
  <c r="O192" i="35"/>
  <c r="N192" i="35"/>
  <c r="K192" i="35"/>
  <c r="N163" i="33"/>
  <c r="M163" i="33"/>
  <c r="K163" i="33"/>
  <c r="L163" i="33"/>
  <c r="F226" i="69"/>
  <c r="G226" i="69" s="1"/>
  <c r="H226" i="69" s="1"/>
  <c r="F227" i="69"/>
  <c r="G227" i="69" s="1"/>
  <c r="H227" i="69" s="1"/>
  <c r="F228" i="69"/>
  <c r="G228" i="69" s="1"/>
  <c r="H228" i="69" s="1"/>
  <c r="K237" i="12" l="1"/>
  <c r="L236" i="12"/>
  <c r="P195" i="35"/>
  <c r="M195" i="35"/>
  <c r="L195" i="35"/>
  <c r="K195" i="35"/>
  <c r="N195" i="35"/>
  <c r="O195" i="35"/>
  <c r="P155" i="34"/>
  <c r="N155" i="34"/>
  <c r="L155" i="34"/>
  <c r="J155" i="34"/>
  <c r="O155" i="34"/>
  <c r="Q165" i="33"/>
  <c r="K165" i="33"/>
  <c r="M165" i="33"/>
  <c r="N165" i="33"/>
  <c r="O165" i="33"/>
  <c r="P165" i="33"/>
  <c r="L165" i="33"/>
  <c r="F159" i="64"/>
  <c r="G159" i="64"/>
  <c r="K238" i="12" l="1"/>
  <c r="L237" i="12"/>
  <c r="P197" i="35"/>
  <c r="K197" i="35"/>
  <c r="L197" i="35"/>
  <c r="N197" i="35"/>
  <c r="O197" i="35"/>
  <c r="M197" i="35"/>
  <c r="O157" i="34"/>
  <c r="L157" i="34"/>
  <c r="J157" i="34"/>
  <c r="N157" i="34"/>
  <c r="P157" i="34"/>
  <c r="L238" i="12" l="1"/>
  <c r="K239" i="12"/>
  <c r="K199" i="35"/>
  <c r="P199" i="35"/>
  <c r="O199" i="35"/>
  <c r="N199" i="35"/>
  <c r="M199" i="35"/>
  <c r="L199" i="35"/>
  <c r="N159" i="34"/>
  <c r="O159" i="34"/>
  <c r="J159" i="34"/>
  <c r="L159" i="34"/>
  <c r="P159" i="34"/>
  <c r="J129" i="34"/>
  <c r="L129" i="34"/>
  <c r="K133" i="33"/>
  <c r="L133" i="33"/>
  <c r="M133" i="33"/>
  <c r="N133" i="33"/>
  <c r="O133" i="33"/>
  <c r="P133" i="33"/>
  <c r="Q133" i="33"/>
  <c r="K169" i="35"/>
  <c r="L169" i="35"/>
  <c r="M169" i="35"/>
  <c r="N169" i="35"/>
  <c r="O169" i="35"/>
  <c r="P169" i="35"/>
  <c r="L239" i="12" l="1"/>
  <c r="K240" i="12"/>
  <c r="M201" i="35"/>
  <c r="K201" i="35"/>
  <c r="L201" i="35"/>
  <c r="O201" i="35"/>
  <c r="N201" i="35"/>
  <c r="P201" i="35"/>
  <c r="P161" i="34"/>
  <c r="J161" i="34"/>
  <c r="N161" i="34"/>
  <c r="L161" i="34"/>
  <c r="O161" i="34"/>
  <c r="N129" i="34"/>
  <c r="O129" i="34"/>
  <c r="P129" i="34"/>
  <c r="F158" i="64"/>
  <c r="H158" i="64"/>
  <c r="K241" i="12" l="1"/>
  <c r="L240" i="12"/>
  <c r="J82" i="20"/>
  <c r="J83" i="20"/>
  <c r="K83" i="20"/>
  <c r="J84" i="20"/>
  <c r="K84" i="20"/>
  <c r="K85" i="20"/>
  <c r="K86" i="20"/>
  <c r="F156" i="64"/>
  <c r="G156" i="64"/>
  <c r="H156" i="64"/>
  <c r="F157" i="64"/>
  <c r="G157" i="64"/>
  <c r="H157" i="64"/>
  <c r="F170" i="64"/>
  <c r="G170" i="64"/>
  <c r="H170" i="64"/>
  <c r="F172" i="35"/>
  <c r="F130" i="34"/>
  <c r="G131" i="30"/>
  <c r="H131" i="30"/>
  <c r="I131" i="30"/>
  <c r="M131" i="30"/>
  <c r="G132" i="30"/>
  <c r="H132" i="30"/>
  <c r="I132" i="30"/>
  <c r="M132" i="30"/>
  <c r="G133" i="30"/>
  <c r="H133" i="30"/>
  <c r="I133" i="30"/>
  <c r="M133" i="30"/>
  <c r="H126" i="30"/>
  <c r="I126" i="30"/>
  <c r="M126" i="30"/>
  <c r="G127" i="30"/>
  <c r="H127" i="30"/>
  <c r="I127" i="30"/>
  <c r="M127" i="30"/>
  <c r="G128" i="30"/>
  <c r="H128" i="30"/>
  <c r="I128" i="30"/>
  <c r="M128" i="30"/>
  <c r="H129" i="30"/>
  <c r="I129" i="30"/>
  <c r="M129" i="30"/>
  <c r="G130" i="30"/>
  <c r="H130" i="30"/>
  <c r="I130" i="30"/>
  <c r="M130" i="30"/>
  <c r="F8" i="69"/>
  <c r="G8" i="69"/>
  <c r="H8" i="69"/>
  <c r="I8" i="69"/>
  <c r="J8" i="69"/>
  <c r="F9" i="69"/>
  <c r="G9" i="69"/>
  <c r="H9" i="69"/>
  <c r="I9" i="69"/>
  <c r="J9" i="69"/>
  <c r="F10" i="69"/>
  <c r="G10" i="69"/>
  <c r="H10" i="69"/>
  <c r="I10" i="69"/>
  <c r="J10" i="69"/>
  <c r="F11" i="69"/>
  <c r="G11" i="69"/>
  <c r="H11" i="69"/>
  <c r="I11" i="69"/>
  <c r="J11" i="69"/>
  <c r="F12" i="69"/>
  <c r="G12" i="69"/>
  <c r="H12" i="69"/>
  <c r="I12" i="69"/>
  <c r="J12" i="69"/>
  <c r="F13" i="69"/>
  <c r="G13" i="69"/>
  <c r="H13" i="69"/>
  <c r="I13" i="69"/>
  <c r="J13" i="69"/>
  <c r="F14" i="69"/>
  <c r="G14" i="69"/>
  <c r="H14" i="69"/>
  <c r="I14" i="69"/>
  <c r="J14" i="69"/>
  <c r="F15" i="69"/>
  <c r="G15" i="69"/>
  <c r="H15" i="69"/>
  <c r="I15" i="69"/>
  <c r="J15" i="69"/>
  <c r="F16" i="69"/>
  <c r="G16" i="69"/>
  <c r="H16" i="69"/>
  <c r="I16" i="69"/>
  <c r="J16" i="69"/>
  <c r="F17" i="69"/>
  <c r="G17" i="69"/>
  <c r="H17" i="69"/>
  <c r="I17" i="69"/>
  <c r="J17" i="69"/>
  <c r="F18" i="69"/>
  <c r="G18" i="69"/>
  <c r="H18" i="69"/>
  <c r="I18" i="69"/>
  <c r="J18" i="69"/>
  <c r="F19" i="69"/>
  <c r="G19" i="69"/>
  <c r="H19" i="69"/>
  <c r="I19" i="69"/>
  <c r="J19" i="69"/>
  <c r="F20" i="69"/>
  <c r="G20" i="69"/>
  <c r="H20" i="69"/>
  <c r="I20" i="69"/>
  <c r="J20" i="69"/>
  <c r="F21" i="69"/>
  <c r="G21" i="69"/>
  <c r="H21" i="69"/>
  <c r="I21" i="69"/>
  <c r="J21" i="69"/>
  <c r="F22" i="69"/>
  <c r="G22" i="69"/>
  <c r="H22" i="69"/>
  <c r="I22" i="69"/>
  <c r="J22" i="69"/>
  <c r="F23" i="69"/>
  <c r="G23" i="69"/>
  <c r="H23" i="69"/>
  <c r="I23" i="69"/>
  <c r="J23" i="69"/>
  <c r="F24" i="69"/>
  <c r="G24" i="69"/>
  <c r="H24" i="69"/>
  <c r="I24" i="69"/>
  <c r="J24" i="69"/>
  <c r="F25" i="69"/>
  <c r="G25" i="69"/>
  <c r="H25" i="69"/>
  <c r="I25" i="69"/>
  <c r="J25" i="69"/>
  <c r="F26" i="69"/>
  <c r="G26" i="69"/>
  <c r="H26" i="69"/>
  <c r="I26" i="69"/>
  <c r="J26" i="69"/>
  <c r="F27" i="69"/>
  <c r="G27" i="69"/>
  <c r="H27" i="69"/>
  <c r="I27" i="69"/>
  <c r="J27" i="69"/>
  <c r="F28" i="69"/>
  <c r="G28" i="69"/>
  <c r="H28" i="69"/>
  <c r="I28" i="69"/>
  <c r="J28" i="69"/>
  <c r="F29" i="69"/>
  <c r="G29" i="69"/>
  <c r="H29" i="69"/>
  <c r="I29" i="69"/>
  <c r="J29" i="69"/>
  <c r="F30" i="69"/>
  <c r="G30" i="69"/>
  <c r="H30" i="69"/>
  <c r="I30" i="69"/>
  <c r="J30" i="69"/>
  <c r="F31" i="69"/>
  <c r="G31" i="69"/>
  <c r="H31" i="69"/>
  <c r="I31" i="69"/>
  <c r="J31" i="69"/>
  <c r="F32" i="69"/>
  <c r="G32" i="69"/>
  <c r="H32" i="69"/>
  <c r="I32" i="69"/>
  <c r="J32" i="69"/>
  <c r="F33" i="69"/>
  <c r="G33" i="69"/>
  <c r="H33" i="69"/>
  <c r="I33" i="69"/>
  <c r="J33" i="69"/>
  <c r="F34" i="69"/>
  <c r="G34" i="69"/>
  <c r="H34" i="69"/>
  <c r="I34" i="69"/>
  <c r="J34" i="69"/>
  <c r="F35" i="69"/>
  <c r="G35" i="69"/>
  <c r="H35" i="69"/>
  <c r="I35" i="69"/>
  <c r="J35" i="69"/>
  <c r="F36" i="69"/>
  <c r="G36" i="69"/>
  <c r="H36" i="69"/>
  <c r="I36" i="69"/>
  <c r="J36" i="69"/>
  <c r="F37" i="69"/>
  <c r="G37" i="69"/>
  <c r="H37" i="69"/>
  <c r="I37" i="69"/>
  <c r="J37" i="69"/>
  <c r="F38" i="69"/>
  <c r="G38" i="69"/>
  <c r="H38" i="69"/>
  <c r="I38" i="69"/>
  <c r="J38" i="69"/>
  <c r="F39" i="69"/>
  <c r="G39" i="69"/>
  <c r="H39" i="69"/>
  <c r="I39" i="69"/>
  <c r="J39" i="69"/>
  <c r="F40" i="69"/>
  <c r="G40" i="69"/>
  <c r="H40" i="69"/>
  <c r="I40" i="69"/>
  <c r="J40" i="69"/>
  <c r="F41" i="69"/>
  <c r="G41" i="69"/>
  <c r="H41" i="69"/>
  <c r="I41" i="69"/>
  <c r="J41" i="69"/>
  <c r="F42" i="69"/>
  <c r="G42" i="69"/>
  <c r="H42" i="69"/>
  <c r="I42" i="69"/>
  <c r="J42" i="69"/>
  <c r="F43" i="69"/>
  <c r="G43" i="69"/>
  <c r="H43" i="69"/>
  <c r="I43" i="69"/>
  <c r="J43" i="69"/>
  <c r="F44" i="69"/>
  <c r="G44" i="69"/>
  <c r="H44" i="69"/>
  <c r="I44" i="69"/>
  <c r="J44" i="69"/>
  <c r="F45" i="69"/>
  <c r="G45" i="69"/>
  <c r="H45" i="69"/>
  <c r="I45" i="69"/>
  <c r="J45" i="69"/>
  <c r="F46" i="69"/>
  <c r="G46" i="69"/>
  <c r="H46" i="69"/>
  <c r="I46" i="69"/>
  <c r="J46" i="69"/>
  <c r="F47" i="69"/>
  <c r="G47" i="69"/>
  <c r="H47" i="69"/>
  <c r="I47" i="69"/>
  <c r="J47" i="69"/>
  <c r="F48" i="69"/>
  <c r="G48" i="69"/>
  <c r="H48" i="69"/>
  <c r="I48" i="69"/>
  <c r="J48" i="69"/>
  <c r="F50" i="69"/>
  <c r="G50" i="69"/>
  <c r="H50" i="69"/>
  <c r="I50" i="69"/>
  <c r="J50" i="69"/>
  <c r="F51" i="69"/>
  <c r="G51" i="69"/>
  <c r="H51" i="69"/>
  <c r="I51" i="69"/>
  <c r="J51" i="69"/>
  <c r="F52" i="69"/>
  <c r="G52" i="69"/>
  <c r="H52" i="69"/>
  <c r="I52" i="69"/>
  <c r="J52" i="69"/>
  <c r="F53" i="69"/>
  <c r="G53" i="69"/>
  <c r="H53" i="69"/>
  <c r="I53" i="69"/>
  <c r="J53" i="69"/>
  <c r="F54" i="69"/>
  <c r="G54" i="69"/>
  <c r="H54" i="69"/>
  <c r="I54" i="69"/>
  <c r="J54" i="69"/>
  <c r="F55" i="69"/>
  <c r="G55" i="69"/>
  <c r="H55" i="69"/>
  <c r="I55" i="69"/>
  <c r="J55" i="69"/>
  <c r="F56" i="69"/>
  <c r="G56" i="69"/>
  <c r="H56" i="69"/>
  <c r="I56" i="69"/>
  <c r="J56" i="69"/>
  <c r="F57" i="69"/>
  <c r="G57" i="69"/>
  <c r="H57" i="69"/>
  <c r="I57" i="69"/>
  <c r="J57" i="69"/>
  <c r="F58" i="69"/>
  <c r="G58" i="69"/>
  <c r="H58" i="69"/>
  <c r="I58" i="69"/>
  <c r="J58" i="69"/>
  <c r="F59" i="69"/>
  <c r="G59" i="69"/>
  <c r="H59" i="69"/>
  <c r="I59" i="69"/>
  <c r="J59" i="69"/>
  <c r="F60" i="69"/>
  <c r="G60" i="69"/>
  <c r="H60" i="69"/>
  <c r="I60" i="69"/>
  <c r="J60" i="69"/>
  <c r="F61" i="69"/>
  <c r="G61" i="69"/>
  <c r="H61" i="69"/>
  <c r="I61" i="69"/>
  <c r="J61" i="69"/>
  <c r="F62" i="69"/>
  <c r="G62" i="69"/>
  <c r="H62" i="69"/>
  <c r="I62" i="69"/>
  <c r="J62" i="69"/>
  <c r="F63" i="69"/>
  <c r="G63" i="69"/>
  <c r="H63" i="69"/>
  <c r="I63" i="69"/>
  <c r="J63" i="69"/>
  <c r="F64" i="69"/>
  <c r="G64" i="69"/>
  <c r="H64" i="69"/>
  <c r="I64" i="69"/>
  <c r="J64" i="69"/>
  <c r="F65" i="69"/>
  <c r="G65" i="69"/>
  <c r="H65" i="69"/>
  <c r="I65" i="69"/>
  <c r="J65" i="69"/>
  <c r="F66" i="69"/>
  <c r="G66" i="69"/>
  <c r="H66" i="69"/>
  <c r="I66" i="69"/>
  <c r="J66" i="69"/>
  <c r="F68" i="69"/>
  <c r="G68" i="69"/>
  <c r="H68" i="69"/>
  <c r="I68" i="69"/>
  <c r="J68" i="69"/>
  <c r="F69" i="69"/>
  <c r="G69" i="69"/>
  <c r="H69" i="69"/>
  <c r="I69" i="69"/>
  <c r="J69" i="69"/>
  <c r="F70" i="69"/>
  <c r="G70" i="69"/>
  <c r="H70" i="69"/>
  <c r="I70" i="69"/>
  <c r="J70" i="69"/>
  <c r="F71" i="69"/>
  <c r="G71" i="69"/>
  <c r="H71" i="69"/>
  <c r="I71" i="69"/>
  <c r="J71" i="69"/>
  <c r="F72" i="69"/>
  <c r="G72" i="69"/>
  <c r="H72" i="69"/>
  <c r="I72" i="69"/>
  <c r="J72" i="69"/>
  <c r="F73" i="69"/>
  <c r="G73" i="69"/>
  <c r="H73" i="69"/>
  <c r="I73" i="69"/>
  <c r="J73" i="69"/>
  <c r="F74" i="69"/>
  <c r="G74" i="69"/>
  <c r="H74" i="69"/>
  <c r="I74" i="69"/>
  <c r="J74" i="69"/>
  <c r="F75" i="69"/>
  <c r="G75" i="69"/>
  <c r="H75" i="69"/>
  <c r="I75" i="69"/>
  <c r="J75" i="69"/>
  <c r="F76" i="69"/>
  <c r="G76" i="69"/>
  <c r="H76" i="69"/>
  <c r="I76" i="69"/>
  <c r="J76" i="69"/>
  <c r="F77" i="69"/>
  <c r="G77" i="69"/>
  <c r="H77" i="69"/>
  <c r="I77" i="69"/>
  <c r="J77" i="69"/>
  <c r="F78" i="69"/>
  <c r="G78" i="69"/>
  <c r="H78" i="69"/>
  <c r="I78" i="69"/>
  <c r="J78" i="69"/>
  <c r="F79" i="69"/>
  <c r="G79" i="69"/>
  <c r="H79" i="69"/>
  <c r="I79" i="69"/>
  <c r="J79" i="69"/>
  <c r="F80" i="69"/>
  <c r="G80" i="69"/>
  <c r="H80" i="69"/>
  <c r="I80" i="69"/>
  <c r="J80" i="69"/>
  <c r="F81" i="69"/>
  <c r="G81" i="69"/>
  <c r="H81" i="69"/>
  <c r="I81" i="69"/>
  <c r="J81" i="69"/>
  <c r="F82" i="69"/>
  <c r="G82" i="69"/>
  <c r="H82" i="69"/>
  <c r="I82" i="69"/>
  <c r="J82" i="69"/>
  <c r="F83" i="69"/>
  <c r="G83" i="69"/>
  <c r="H83" i="69"/>
  <c r="I83" i="69"/>
  <c r="J83" i="69"/>
  <c r="F84" i="69"/>
  <c r="G84" i="69"/>
  <c r="H84" i="69"/>
  <c r="I84" i="69"/>
  <c r="J84" i="69"/>
  <c r="F85" i="69"/>
  <c r="G85" i="69"/>
  <c r="H85" i="69"/>
  <c r="I85" i="69"/>
  <c r="J85" i="69"/>
  <c r="F86" i="69"/>
  <c r="G86" i="69"/>
  <c r="H86" i="69"/>
  <c r="I86" i="69"/>
  <c r="J86" i="69"/>
  <c r="F87" i="69"/>
  <c r="G87" i="69"/>
  <c r="H87" i="69"/>
  <c r="I87" i="69"/>
  <c r="J87" i="69"/>
  <c r="F88" i="69"/>
  <c r="G88" i="69"/>
  <c r="H88" i="69"/>
  <c r="I88" i="69"/>
  <c r="J88" i="69"/>
  <c r="F89" i="69"/>
  <c r="G89" i="69"/>
  <c r="H89" i="69"/>
  <c r="I89" i="69"/>
  <c r="J89" i="69"/>
  <c r="F91" i="69"/>
  <c r="G91" i="69"/>
  <c r="H91" i="69"/>
  <c r="I91" i="69"/>
  <c r="J91" i="69"/>
  <c r="F92" i="69"/>
  <c r="G92" i="69"/>
  <c r="H92" i="69"/>
  <c r="I92" i="69"/>
  <c r="J92" i="69"/>
  <c r="F93" i="69"/>
  <c r="G93" i="69"/>
  <c r="H93" i="69"/>
  <c r="I93" i="69"/>
  <c r="J93" i="69"/>
  <c r="F94" i="69"/>
  <c r="G94" i="69"/>
  <c r="H94" i="69"/>
  <c r="I94" i="69"/>
  <c r="J94" i="69"/>
  <c r="F95" i="69"/>
  <c r="G95" i="69"/>
  <c r="H95" i="69"/>
  <c r="I95" i="69"/>
  <c r="J95" i="69"/>
  <c r="F96" i="69"/>
  <c r="G96" i="69"/>
  <c r="H96" i="69"/>
  <c r="I96" i="69"/>
  <c r="J96" i="69"/>
  <c r="F98" i="69"/>
  <c r="G98" i="69"/>
  <c r="H98" i="69"/>
  <c r="I98" i="69"/>
  <c r="J98" i="69"/>
  <c r="F99" i="69"/>
  <c r="G99" i="69"/>
  <c r="H99" i="69"/>
  <c r="I99" i="69"/>
  <c r="J99" i="69"/>
  <c r="F100" i="69"/>
  <c r="G100" i="69"/>
  <c r="H100" i="69"/>
  <c r="I100" i="69"/>
  <c r="J100" i="69"/>
  <c r="F101" i="69"/>
  <c r="G101" i="69"/>
  <c r="H101" i="69"/>
  <c r="I101" i="69"/>
  <c r="J101" i="69"/>
  <c r="F102" i="69"/>
  <c r="G102" i="69"/>
  <c r="H102" i="69"/>
  <c r="I102" i="69"/>
  <c r="J102" i="69"/>
  <c r="F103" i="69"/>
  <c r="G103" i="69"/>
  <c r="H103" i="69"/>
  <c r="I103" i="69"/>
  <c r="J103" i="69"/>
  <c r="F104" i="69"/>
  <c r="G104" i="69"/>
  <c r="H104" i="69"/>
  <c r="I104" i="69"/>
  <c r="J104" i="69"/>
  <c r="F105" i="69"/>
  <c r="G105" i="69"/>
  <c r="H105" i="69"/>
  <c r="I105" i="69"/>
  <c r="J105" i="69"/>
  <c r="F106" i="69"/>
  <c r="G106" i="69"/>
  <c r="H106" i="69"/>
  <c r="I106" i="69"/>
  <c r="J106" i="69"/>
  <c r="F107" i="69"/>
  <c r="G107" i="69"/>
  <c r="H107" i="69"/>
  <c r="I107" i="69"/>
  <c r="J107" i="69"/>
  <c r="F109" i="69"/>
  <c r="G109" i="69"/>
  <c r="H109" i="69"/>
  <c r="I109" i="69"/>
  <c r="J109" i="69"/>
  <c r="F110" i="69"/>
  <c r="G110" i="69"/>
  <c r="H110" i="69"/>
  <c r="I110" i="69"/>
  <c r="J110" i="69"/>
  <c r="F111" i="69"/>
  <c r="G111" i="69"/>
  <c r="H111" i="69"/>
  <c r="I111" i="69"/>
  <c r="J111" i="69"/>
  <c r="F112" i="69"/>
  <c r="G112" i="69"/>
  <c r="H112" i="69"/>
  <c r="I112" i="69"/>
  <c r="J112" i="69"/>
  <c r="F114" i="69"/>
  <c r="G114" i="69"/>
  <c r="H114" i="69"/>
  <c r="I114" i="69"/>
  <c r="J114" i="69"/>
  <c r="F115" i="69"/>
  <c r="G115" i="69"/>
  <c r="H115" i="69"/>
  <c r="I115" i="69"/>
  <c r="J115" i="69"/>
  <c r="F116" i="69"/>
  <c r="G116" i="69"/>
  <c r="H116" i="69"/>
  <c r="I116" i="69"/>
  <c r="J116" i="69"/>
  <c r="F117" i="69"/>
  <c r="G117" i="69"/>
  <c r="H117" i="69"/>
  <c r="I117" i="69"/>
  <c r="J117" i="69"/>
  <c r="H118" i="69"/>
  <c r="I118" i="69"/>
  <c r="J118" i="69"/>
  <c r="F119" i="69"/>
  <c r="G119" i="69"/>
  <c r="F120" i="69"/>
  <c r="G120" i="69"/>
  <c r="H120" i="69"/>
  <c r="I120" i="69"/>
  <c r="J120" i="69"/>
  <c r="F121" i="69"/>
  <c r="G121" i="69"/>
  <c r="H121" i="69"/>
  <c r="I121" i="69"/>
  <c r="J121" i="69"/>
  <c r="F122" i="69"/>
  <c r="G122" i="69"/>
  <c r="H122" i="69"/>
  <c r="I122" i="69"/>
  <c r="J122" i="69"/>
  <c r="F123" i="69"/>
  <c r="G123" i="69"/>
  <c r="H123" i="69"/>
  <c r="I123" i="69"/>
  <c r="J123" i="69"/>
  <c r="F125" i="69"/>
  <c r="G125" i="69"/>
  <c r="H125" i="69"/>
  <c r="I125" i="69"/>
  <c r="J125" i="69"/>
  <c r="F126" i="69"/>
  <c r="G126" i="69"/>
  <c r="H126" i="69"/>
  <c r="I126" i="69"/>
  <c r="J126" i="69"/>
  <c r="F127" i="69"/>
  <c r="G127" i="69"/>
  <c r="H127" i="69"/>
  <c r="I127" i="69"/>
  <c r="J127" i="69"/>
  <c r="F128" i="69"/>
  <c r="G128" i="69"/>
  <c r="F130" i="69"/>
  <c r="G130" i="69"/>
  <c r="H130" i="69"/>
  <c r="I130" i="69"/>
  <c r="J130" i="69"/>
  <c r="F132" i="69"/>
  <c r="G132" i="69"/>
  <c r="I132" i="69"/>
  <c r="J132" i="69"/>
  <c r="F133" i="69"/>
  <c r="G133" i="69"/>
  <c r="H133" i="69"/>
  <c r="I133" i="69"/>
  <c r="J133" i="69"/>
  <c r="F134" i="69"/>
  <c r="G134" i="69"/>
  <c r="H134" i="69"/>
  <c r="I134" i="69"/>
  <c r="J134" i="69"/>
  <c r="F136" i="69"/>
  <c r="G136" i="69"/>
  <c r="H136" i="69"/>
  <c r="I136" i="69"/>
  <c r="J136" i="69"/>
  <c r="F137" i="69"/>
  <c r="G137" i="69"/>
  <c r="H137" i="69"/>
  <c r="I137" i="69"/>
  <c r="J137" i="69"/>
  <c r="F138" i="69"/>
  <c r="G138" i="69"/>
  <c r="H138" i="69"/>
  <c r="I138" i="69"/>
  <c r="J138" i="69"/>
  <c r="F139" i="69"/>
  <c r="G139" i="69"/>
  <c r="H139" i="69"/>
  <c r="I139" i="69"/>
  <c r="J139" i="69"/>
  <c r="F140" i="69"/>
  <c r="G140" i="69"/>
  <c r="H140" i="69"/>
  <c r="I140" i="69"/>
  <c r="J140" i="69"/>
  <c r="F141" i="69"/>
  <c r="G141" i="69"/>
  <c r="H141" i="69"/>
  <c r="I141" i="69"/>
  <c r="J141" i="69"/>
  <c r="F142" i="69"/>
  <c r="G142" i="69"/>
  <c r="H142" i="69"/>
  <c r="I142" i="69"/>
  <c r="J142" i="69"/>
  <c r="F143" i="69"/>
  <c r="G143" i="69"/>
  <c r="H143" i="69"/>
  <c r="I143" i="69"/>
  <c r="J143" i="69"/>
  <c r="F144" i="69"/>
  <c r="G144" i="69"/>
  <c r="H144" i="69"/>
  <c r="I144" i="69"/>
  <c r="J144" i="69"/>
  <c r="F145" i="69"/>
  <c r="G145" i="69"/>
  <c r="H145" i="69"/>
  <c r="I145" i="69"/>
  <c r="J145" i="69"/>
  <c r="F146" i="69"/>
  <c r="G146" i="69"/>
  <c r="H146" i="69"/>
  <c r="I146" i="69"/>
  <c r="J146" i="69"/>
  <c r="F147" i="69"/>
  <c r="G147" i="69"/>
  <c r="H147" i="69"/>
  <c r="I147" i="69"/>
  <c r="J147" i="69"/>
  <c r="F148" i="69"/>
  <c r="G148" i="69"/>
  <c r="H148" i="69"/>
  <c r="I148" i="69"/>
  <c r="J148" i="69"/>
  <c r="F150" i="69"/>
  <c r="G150" i="69"/>
  <c r="H150" i="69"/>
  <c r="I150" i="69"/>
  <c r="J150" i="69"/>
  <c r="F151" i="69"/>
  <c r="G151" i="69"/>
  <c r="H151" i="69"/>
  <c r="I151" i="69"/>
  <c r="J151" i="69"/>
  <c r="F152" i="69"/>
  <c r="G152" i="69"/>
  <c r="H152" i="69"/>
  <c r="I152" i="69"/>
  <c r="J152" i="69"/>
  <c r="F153" i="69"/>
  <c r="G153" i="69"/>
  <c r="H153" i="69"/>
  <c r="I153" i="69"/>
  <c r="J153" i="69"/>
  <c r="F154" i="69"/>
  <c r="G154" i="69"/>
  <c r="H154" i="69"/>
  <c r="I154" i="69"/>
  <c r="J154" i="69"/>
  <c r="F155" i="69"/>
  <c r="G155" i="69"/>
  <c r="H155" i="69"/>
  <c r="I155" i="69"/>
  <c r="J155" i="69"/>
  <c r="F156" i="69"/>
  <c r="G156" i="69"/>
  <c r="H156" i="69"/>
  <c r="I156" i="69"/>
  <c r="J156" i="69"/>
  <c r="F157" i="69"/>
  <c r="G157" i="69"/>
  <c r="H157" i="69"/>
  <c r="I157" i="69"/>
  <c r="J157" i="69"/>
  <c r="F158" i="69"/>
  <c r="G158" i="69"/>
  <c r="H158" i="69"/>
  <c r="I158" i="69"/>
  <c r="J158" i="69"/>
  <c r="F159" i="69"/>
  <c r="G159" i="69"/>
  <c r="H159" i="69"/>
  <c r="I159" i="69"/>
  <c r="J159" i="69"/>
  <c r="F160" i="69"/>
  <c r="G160" i="69"/>
  <c r="H160" i="69"/>
  <c r="I160" i="69"/>
  <c r="J160" i="69"/>
  <c r="F161" i="69"/>
  <c r="G161" i="69"/>
  <c r="H161" i="69"/>
  <c r="I161" i="69"/>
  <c r="J161" i="69"/>
  <c r="F162" i="69"/>
  <c r="G162" i="69"/>
  <c r="H162" i="69"/>
  <c r="I162" i="69"/>
  <c r="J162" i="69"/>
  <c r="F163" i="69"/>
  <c r="G163" i="69"/>
  <c r="H163" i="69"/>
  <c r="I163" i="69"/>
  <c r="J163" i="69"/>
  <c r="F164" i="69"/>
  <c r="G164" i="69"/>
  <c r="H164" i="69"/>
  <c r="I164" i="69"/>
  <c r="J164" i="69"/>
  <c r="F165" i="69"/>
  <c r="G165" i="69"/>
  <c r="H165" i="69"/>
  <c r="I165" i="69"/>
  <c r="J165" i="69"/>
  <c r="F166" i="69"/>
  <c r="G166" i="69"/>
  <c r="H166" i="69"/>
  <c r="I166" i="69"/>
  <c r="J166" i="69"/>
  <c r="F167" i="69"/>
  <c r="G167" i="69"/>
  <c r="H167" i="69"/>
  <c r="I167" i="69"/>
  <c r="J167" i="69"/>
  <c r="F169" i="69"/>
  <c r="G169" i="69"/>
  <c r="H169" i="69"/>
  <c r="I169" i="69"/>
  <c r="J169" i="69"/>
  <c r="F170" i="69"/>
  <c r="G170" i="69"/>
  <c r="H170" i="69"/>
  <c r="I170" i="69"/>
  <c r="J170" i="69"/>
  <c r="F171" i="69"/>
  <c r="G171" i="69"/>
  <c r="H171" i="69"/>
  <c r="I171" i="69"/>
  <c r="J171" i="69"/>
  <c r="F172" i="69"/>
  <c r="G172" i="69"/>
  <c r="H172" i="69"/>
  <c r="I172" i="69"/>
  <c r="J172" i="69"/>
  <c r="F173" i="69"/>
  <c r="G173" i="69"/>
  <c r="H173" i="69"/>
  <c r="I173" i="69"/>
  <c r="J173" i="69"/>
  <c r="F175" i="69"/>
  <c r="G175" i="69"/>
  <c r="H175" i="69"/>
  <c r="I175" i="69"/>
  <c r="J175" i="69"/>
  <c r="F176" i="69"/>
  <c r="G176" i="69"/>
  <c r="H176" i="69"/>
  <c r="I176" i="69"/>
  <c r="J176" i="69"/>
  <c r="F177" i="69"/>
  <c r="G177" i="69"/>
  <c r="H177" i="69"/>
  <c r="I177" i="69"/>
  <c r="J177" i="69"/>
  <c r="F178" i="69"/>
  <c r="G178" i="69"/>
  <c r="H178" i="69"/>
  <c r="I178" i="69"/>
  <c r="J178" i="69"/>
  <c r="F179" i="69"/>
  <c r="G179" i="69"/>
  <c r="H179" i="69"/>
  <c r="I179" i="69"/>
  <c r="J179" i="69"/>
  <c r="F180" i="69"/>
  <c r="G180" i="69"/>
  <c r="H180" i="69"/>
  <c r="I180" i="69"/>
  <c r="J180" i="69"/>
  <c r="F181" i="69"/>
  <c r="G181" i="69"/>
  <c r="H181" i="69"/>
  <c r="I181" i="69"/>
  <c r="J181" i="69"/>
  <c r="F182" i="69"/>
  <c r="G182" i="69"/>
  <c r="H182" i="69"/>
  <c r="I182" i="69"/>
  <c r="J182" i="69"/>
  <c r="F183" i="69"/>
  <c r="G183" i="69"/>
  <c r="H183" i="69"/>
  <c r="I183" i="69"/>
  <c r="J183" i="69"/>
  <c r="F184" i="69"/>
  <c r="G184" i="69"/>
  <c r="H184" i="69"/>
  <c r="I184" i="69"/>
  <c r="J184" i="69"/>
  <c r="F185" i="69"/>
  <c r="G185" i="69"/>
  <c r="H185" i="69"/>
  <c r="I185" i="69"/>
  <c r="J185" i="69"/>
  <c r="F187" i="69"/>
  <c r="G187" i="69"/>
  <c r="H187" i="69"/>
  <c r="I187" i="69"/>
  <c r="J187" i="69"/>
  <c r="F188" i="69"/>
  <c r="G188" i="69"/>
  <c r="H188" i="69"/>
  <c r="I188" i="69"/>
  <c r="J188" i="69"/>
  <c r="F189" i="69"/>
  <c r="G189" i="69"/>
  <c r="H189" i="69"/>
  <c r="I189" i="69"/>
  <c r="J189" i="69"/>
  <c r="F190" i="69"/>
  <c r="G190" i="69"/>
  <c r="H190" i="69"/>
  <c r="I190" i="69"/>
  <c r="J190" i="69"/>
  <c r="F191" i="69"/>
  <c r="G191" i="69"/>
  <c r="H191" i="69"/>
  <c r="I191" i="69"/>
  <c r="J191" i="69"/>
  <c r="F194" i="69"/>
  <c r="G194" i="69"/>
  <c r="H194" i="69"/>
  <c r="I194" i="69"/>
  <c r="J194" i="69"/>
  <c r="F195" i="69"/>
  <c r="G195" i="69"/>
  <c r="H195" i="69"/>
  <c r="I195" i="69"/>
  <c r="J195" i="69"/>
  <c r="F196" i="69"/>
  <c r="G196" i="69"/>
  <c r="I196" i="69"/>
  <c r="J196" i="69"/>
  <c r="F197" i="69"/>
  <c r="G197" i="69"/>
  <c r="I197" i="69"/>
  <c r="J197" i="69"/>
  <c r="F198" i="69"/>
  <c r="G198" i="69"/>
  <c r="I198" i="69"/>
  <c r="J198" i="69"/>
  <c r="F199" i="69"/>
  <c r="I199" i="69"/>
  <c r="J199" i="69"/>
  <c r="F200" i="69"/>
  <c r="I200" i="69"/>
  <c r="J200" i="69"/>
  <c r="F201" i="69"/>
  <c r="I201" i="69"/>
  <c r="J201" i="69"/>
  <c r="F202" i="69"/>
  <c r="H202" i="69"/>
  <c r="I202" i="69"/>
  <c r="J202" i="69"/>
  <c r="F204" i="69"/>
  <c r="H204" i="69"/>
  <c r="I204" i="69"/>
  <c r="J204" i="69"/>
  <c r="F207" i="69"/>
  <c r="G207" i="69"/>
  <c r="H207" i="69"/>
  <c r="F210" i="69"/>
  <c r="G210" i="69"/>
  <c r="F211" i="69"/>
  <c r="G211" i="69"/>
  <c r="H211" i="69"/>
  <c r="F212" i="69"/>
  <c r="G212" i="69"/>
  <c r="H212" i="69"/>
  <c r="F213" i="69"/>
  <c r="G213" i="69"/>
  <c r="H213" i="69"/>
  <c r="F214" i="69"/>
  <c r="G214" i="69"/>
  <c r="H214" i="69"/>
  <c r="F215" i="69"/>
  <c r="G215" i="69"/>
  <c r="H215" i="69"/>
  <c r="F216" i="69"/>
  <c r="G216" i="69"/>
  <c r="H216" i="69"/>
  <c r="F217" i="69"/>
  <c r="G217" i="69"/>
  <c r="H217" i="69"/>
  <c r="F218" i="69"/>
  <c r="G218" i="69"/>
  <c r="H218" i="69"/>
  <c r="F219" i="69"/>
  <c r="G219" i="69"/>
  <c r="H219" i="69"/>
  <c r="F220" i="69"/>
  <c r="G220" i="69"/>
  <c r="H220" i="69"/>
  <c r="F221" i="69"/>
  <c r="G221" i="69"/>
  <c r="H221" i="69"/>
  <c r="F222" i="69"/>
  <c r="G222" i="69"/>
  <c r="H222" i="69"/>
  <c r="F223" i="69"/>
  <c r="G223" i="69"/>
  <c r="H223" i="69"/>
  <c r="F225" i="69"/>
  <c r="G225" i="69"/>
  <c r="H225" i="69"/>
  <c r="L241" i="12" l="1"/>
  <c r="K242" i="12"/>
  <c r="L242" i="12" l="1"/>
  <c r="K243" i="12"/>
  <c r="L243" i="12" l="1"/>
  <c r="K244" i="12"/>
  <c r="J230" i="5"/>
  <c r="K230" i="5"/>
  <c r="I232" i="5"/>
  <c r="J232" i="5"/>
  <c r="K232" i="5"/>
  <c r="K245" i="12" l="1"/>
  <c r="L244" i="12"/>
  <c r="J8" i="68"/>
  <c r="L245" i="12" l="1"/>
  <c r="K246" i="12"/>
  <c r="I8" i="68"/>
  <c r="D54" i="68"/>
  <c r="C54" i="68"/>
  <c r="B54" i="68"/>
  <c r="D53" i="68"/>
  <c r="C53" i="68"/>
  <c r="B53" i="68"/>
  <c r="D52" i="68"/>
  <c r="C52" i="68"/>
  <c r="B52" i="68"/>
  <c r="D51" i="68"/>
  <c r="C51" i="68"/>
  <c r="B51" i="68"/>
  <c r="D50" i="68"/>
  <c r="C50" i="68"/>
  <c r="B50" i="68"/>
  <c r="L49" i="68"/>
  <c r="K49" i="68"/>
  <c r="J49" i="68"/>
  <c r="H49" i="68"/>
  <c r="G49" i="68"/>
  <c r="F49" i="68"/>
  <c r="D49" i="68"/>
  <c r="C49" i="68"/>
  <c r="B49" i="68"/>
  <c r="L48" i="68"/>
  <c r="K48" i="68"/>
  <c r="J48" i="68"/>
  <c r="H48" i="68"/>
  <c r="G48" i="68"/>
  <c r="F48" i="68"/>
  <c r="D48" i="68"/>
  <c r="C48" i="68"/>
  <c r="B48" i="68"/>
  <c r="L47" i="68"/>
  <c r="K47" i="68"/>
  <c r="J47" i="68"/>
  <c r="H47" i="68"/>
  <c r="G47" i="68"/>
  <c r="F47" i="68"/>
  <c r="D47" i="68"/>
  <c r="C47" i="68"/>
  <c r="B47" i="68"/>
  <c r="L46" i="68"/>
  <c r="K46" i="68"/>
  <c r="J46" i="68"/>
  <c r="H46" i="68"/>
  <c r="G46" i="68"/>
  <c r="F46" i="68"/>
  <c r="D46" i="68"/>
  <c r="C46" i="68"/>
  <c r="B46" i="68"/>
  <c r="L45" i="68"/>
  <c r="K45" i="68"/>
  <c r="J45" i="68"/>
  <c r="H45" i="68"/>
  <c r="G45" i="68"/>
  <c r="F45" i="68"/>
  <c r="D45" i="68"/>
  <c r="C45" i="68"/>
  <c r="B45" i="68"/>
  <c r="L44" i="68"/>
  <c r="K44" i="68"/>
  <c r="J44" i="68"/>
  <c r="H44" i="68"/>
  <c r="G44" i="68"/>
  <c r="F44" i="68"/>
  <c r="D44" i="68"/>
  <c r="C44" i="68"/>
  <c r="B44" i="68"/>
  <c r="L43" i="68"/>
  <c r="K43" i="68"/>
  <c r="J43" i="68"/>
  <c r="H43" i="68"/>
  <c r="G43" i="68"/>
  <c r="F43" i="68"/>
  <c r="D43" i="68"/>
  <c r="C43" i="68"/>
  <c r="B43" i="68"/>
  <c r="L41" i="68"/>
  <c r="K41" i="68"/>
  <c r="J41" i="68"/>
  <c r="H41" i="68"/>
  <c r="G41" i="68"/>
  <c r="F41" i="68"/>
  <c r="D41" i="68"/>
  <c r="C41" i="68"/>
  <c r="B41" i="68"/>
  <c r="K247" i="12" l="1"/>
  <c r="L247" i="12" s="1"/>
  <c r="L246" i="12"/>
  <c r="L227" i="12"/>
  <c r="L228" i="12"/>
  <c r="L229" i="12"/>
  <c r="L230" i="12"/>
  <c r="L231" i="12"/>
  <c r="L232" i="12"/>
  <c r="L233" i="12"/>
  <c r="L226" i="12"/>
  <c r="E232" i="12"/>
  <c r="F232" i="12"/>
  <c r="G232" i="12"/>
  <c r="H232" i="12"/>
  <c r="E233" i="12"/>
  <c r="F233" i="12"/>
  <c r="G233" i="12"/>
  <c r="H233" i="12"/>
  <c r="I10" i="67" l="1"/>
  <c r="J10" i="67"/>
  <c r="K10" i="67"/>
  <c r="L10" i="67"/>
  <c r="I12" i="67"/>
  <c r="J12" i="67"/>
  <c r="K12" i="67"/>
  <c r="L12" i="67"/>
  <c r="I14" i="67"/>
  <c r="J14" i="67"/>
  <c r="K14" i="67"/>
  <c r="L14" i="67"/>
  <c r="I16" i="67"/>
  <c r="J16" i="67"/>
  <c r="K16" i="67"/>
  <c r="L16" i="67"/>
  <c r="I18" i="67"/>
  <c r="J18" i="67"/>
  <c r="K18" i="67"/>
  <c r="L18" i="67"/>
  <c r="I20" i="67"/>
  <c r="J20" i="67"/>
  <c r="K20" i="67"/>
  <c r="L20" i="67"/>
  <c r="I22" i="67"/>
  <c r="J22" i="67"/>
  <c r="K22" i="67"/>
  <c r="L22" i="67"/>
  <c r="I24" i="67"/>
  <c r="J24" i="67"/>
  <c r="K24" i="67"/>
  <c r="L24" i="67"/>
  <c r="I26" i="67"/>
  <c r="J26" i="67"/>
  <c r="K26" i="67"/>
  <c r="L26" i="67"/>
  <c r="I28" i="67"/>
  <c r="J28" i="67"/>
  <c r="K28" i="67"/>
  <c r="L28" i="67"/>
  <c r="I30" i="67"/>
  <c r="J30" i="67"/>
  <c r="K30" i="67"/>
  <c r="L30" i="67"/>
  <c r="I32" i="67"/>
  <c r="J32" i="67"/>
  <c r="K32" i="67"/>
  <c r="L32" i="67"/>
  <c r="L8" i="67"/>
  <c r="K8" i="67"/>
  <c r="J8" i="67"/>
  <c r="I8" i="67"/>
  <c r="O184" i="35" l="1"/>
  <c r="P186" i="35"/>
  <c r="O186" i="35"/>
  <c r="N186" i="35"/>
  <c r="M186" i="35"/>
  <c r="L186" i="35"/>
  <c r="K186" i="35"/>
  <c r="P184" i="35"/>
  <c r="P182" i="35"/>
  <c r="O182" i="35"/>
  <c r="N182" i="35"/>
  <c r="M182" i="35"/>
  <c r="L182" i="35"/>
  <c r="K182" i="35"/>
  <c r="P180" i="35"/>
  <c r="O180" i="35"/>
  <c r="N180" i="35"/>
  <c r="M180" i="35"/>
  <c r="L180" i="35"/>
  <c r="K180" i="35"/>
  <c r="P178" i="35"/>
  <c r="O178" i="35"/>
  <c r="N178" i="35"/>
  <c r="M178" i="35"/>
  <c r="L178" i="35"/>
  <c r="K178" i="35"/>
  <c r="P176" i="35"/>
  <c r="O176" i="35"/>
  <c r="N176" i="35"/>
  <c r="M176" i="35"/>
  <c r="L176" i="35"/>
  <c r="K176" i="35"/>
  <c r="P174" i="35"/>
  <c r="O174" i="35"/>
  <c r="N174" i="35"/>
  <c r="M174" i="35"/>
  <c r="L174" i="35"/>
  <c r="K174" i="35"/>
  <c r="P171" i="35"/>
  <c r="O171" i="35"/>
  <c r="N171" i="35"/>
  <c r="M171" i="35"/>
  <c r="L171" i="35"/>
  <c r="K171" i="35"/>
  <c r="P166" i="35"/>
  <c r="O166" i="35"/>
  <c r="N166" i="35"/>
  <c r="M166" i="35"/>
  <c r="L166" i="35"/>
  <c r="K166" i="35"/>
  <c r="P164" i="35"/>
  <c r="O164" i="35"/>
  <c r="N164" i="35"/>
  <c r="M164" i="35"/>
  <c r="L164" i="35"/>
  <c r="K164" i="35"/>
  <c r="P162" i="35"/>
  <c r="O162" i="35"/>
  <c r="N162" i="35"/>
  <c r="M162" i="35"/>
  <c r="L162" i="35"/>
  <c r="K162" i="35"/>
  <c r="P159" i="35"/>
  <c r="O159" i="35"/>
  <c r="N159" i="35"/>
  <c r="M159" i="35"/>
  <c r="L159" i="35"/>
  <c r="K159" i="35"/>
  <c r="P157" i="35"/>
  <c r="O157" i="35"/>
  <c r="N157" i="35"/>
  <c r="M157" i="35"/>
  <c r="L157" i="35"/>
  <c r="K157" i="35"/>
  <c r="P155" i="35"/>
  <c r="O155" i="35"/>
  <c r="N155" i="35"/>
  <c r="M155" i="35"/>
  <c r="L155" i="35"/>
  <c r="K155" i="35"/>
  <c r="P153" i="35"/>
  <c r="O153" i="35"/>
  <c r="N153" i="35"/>
  <c r="M153" i="35"/>
  <c r="L153" i="35"/>
  <c r="K153" i="35"/>
  <c r="P146" i="34"/>
  <c r="N146" i="34"/>
  <c r="P144" i="34"/>
  <c r="O144" i="34"/>
  <c r="N144" i="34"/>
  <c r="L144" i="34"/>
  <c r="J144" i="34"/>
  <c r="P142" i="34"/>
  <c r="O142" i="34"/>
  <c r="N142" i="34"/>
  <c r="L142" i="34"/>
  <c r="J142" i="34"/>
  <c r="P140" i="34"/>
  <c r="O140" i="34"/>
  <c r="N140" i="34"/>
  <c r="L140" i="34"/>
  <c r="J140" i="34"/>
  <c r="P138" i="34"/>
  <c r="O138" i="34"/>
  <c r="N138" i="34"/>
  <c r="L138" i="34"/>
  <c r="J138" i="34"/>
  <c r="P136" i="34"/>
  <c r="O136" i="34"/>
  <c r="N136" i="34"/>
  <c r="L136" i="34"/>
  <c r="J136" i="34"/>
  <c r="P134" i="34"/>
  <c r="O134" i="34"/>
  <c r="N134" i="34"/>
  <c r="L134" i="34"/>
  <c r="J134" i="34"/>
  <c r="P132" i="34"/>
  <c r="O132" i="34"/>
  <c r="N132" i="34"/>
  <c r="L132" i="34"/>
  <c r="J132" i="34"/>
  <c r="P117" i="34"/>
  <c r="O117" i="34"/>
  <c r="N117" i="34"/>
  <c r="L117" i="34"/>
  <c r="P119" i="34"/>
  <c r="O119" i="34"/>
  <c r="N119" i="34"/>
  <c r="L119" i="34"/>
  <c r="P123" i="34"/>
  <c r="O123" i="34"/>
  <c r="N123" i="34"/>
  <c r="L123" i="34"/>
  <c r="P125" i="34"/>
  <c r="O125" i="34"/>
  <c r="N125" i="34"/>
  <c r="L125" i="34"/>
  <c r="L184" i="35" l="1"/>
  <c r="M184" i="35"/>
  <c r="N184" i="35"/>
  <c r="K184" i="35"/>
  <c r="J146" i="34"/>
  <c r="L146" i="34"/>
  <c r="O146" i="34"/>
  <c r="M152" i="33"/>
  <c r="O152" i="33"/>
  <c r="N152" i="33"/>
  <c r="Q124" i="33"/>
  <c r="P124" i="33"/>
  <c r="O124" i="33"/>
  <c r="N124" i="33"/>
  <c r="M124" i="33"/>
  <c r="L124" i="33"/>
  <c r="K124" i="33"/>
  <c r="Q150" i="33"/>
  <c r="P150" i="33"/>
  <c r="O150" i="33"/>
  <c r="N150" i="33"/>
  <c r="M150" i="33"/>
  <c r="L150" i="33"/>
  <c r="K150" i="33"/>
  <c r="Q148" i="33"/>
  <c r="P148" i="33"/>
  <c r="O148" i="33"/>
  <c r="N148" i="33"/>
  <c r="M148" i="33"/>
  <c r="L148" i="33"/>
  <c r="K148" i="33"/>
  <c r="Q146" i="33"/>
  <c r="P146" i="33"/>
  <c r="O146" i="33"/>
  <c r="N146" i="33"/>
  <c r="M146" i="33"/>
  <c r="L146" i="33"/>
  <c r="K146" i="33"/>
  <c r="Q144" i="33"/>
  <c r="P144" i="33"/>
  <c r="O144" i="33"/>
  <c r="N144" i="33"/>
  <c r="M144" i="33"/>
  <c r="L144" i="33"/>
  <c r="K144" i="33"/>
  <c r="Q142" i="33"/>
  <c r="P142" i="33"/>
  <c r="O142" i="33"/>
  <c r="N142" i="33"/>
  <c r="M142" i="33"/>
  <c r="L142" i="33"/>
  <c r="K142" i="33"/>
  <c r="Q140" i="33"/>
  <c r="P140" i="33"/>
  <c r="O140" i="33"/>
  <c r="N140" i="33"/>
  <c r="M140" i="33"/>
  <c r="L140" i="33"/>
  <c r="K140" i="33"/>
  <c r="Q138" i="33"/>
  <c r="P138" i="33"/>
  <c r="O138" i="33"/>
  <c r="N138" i="33"/>
  <c r="M138" i="33"/>
  <c r="L138" i="33"/>
  <c r="K138" i="33"/>
  <c r="Q135" i="33"/>
  <c r="O135" i="33"/>
  <c r="N135" i="33"/>
  <c r="M135" i="33"/>
  <c r="L135" i="33"/>
  <c r="K135" i="33"/>
  <c r="Q131" i="33"/>
  <c r="P131" i="33"/>
  <c r="O131" i="33"/>
  <c r="N131" i="33"/>
  <c r="M131" i="33"/>
  <c r="L131" i="33"/>
  <c r="K131" i="33"/>
  <c r="Q129" i="33"/>
  <c r="P129" i="33"/>
  <c r="O129" i="33"/>
  <c r="N129" i="33"/>
  <c r="M129" i="33"/>
  <c r="L129" i="33"/>
  <c r="K129" i="33"/>
  <c r="Q127" i="33"/>
  <c r="P127" i="33"/>
  <c r="O127" i="33"/>
  <c r="N127" i="33"/>
  <c r="M127" i="33"/>
  <c r="L127" i="33"/>
  <c r="K127" i="33"/>
  <c r="F27" i="65"/>
  <c r="F126" i="34"/>
  <c r="S125" i="33"/>
  <c r="S126" i="33"/>
  <c r="S130" i="33"/>
  <c r="F164" i="35"/>
  <c r="F130" i="33"/>
  <c r="F56" i="52"/>
  <c r="G56" i="52"/>
  <c r="H56" i="52"/>
  <c r="I56" i="52"/>
  <c r="J56" i="52"/>
  <c r="F57" i="52"/>
  <c r="G57" i="52"/>
  <c r="H57" i="52"/>
  <c r="I57" i="52"/>
  <c r="J57" i="52"/>
  <c r="F58" i="52"/>
  <c r="G58" i="52"/>
  <c r="H58" i="52"/>
  <c r="I58" i="52"/>
  <c r="J58" i="52"/>
  <c r="F59" i="52"/>
  <c r="G59" i="52"/>
  <c r="H59" i="52"/>
  <c r="I59" i="52"/>
  <c r="J59" i="52"/>
  <c r="F60" i="52"/>
  <c r="G60" i="52"/>
  <c r="H60" i="52"/>
  <c r="I60" i="52"/>
  <c r="J60" i="52"/>
  <c r="J10" i="68" l="1"/>
  <c r="I10" i="68"/>
  <c r="P152" i="33"/>
  <c r="K152" i="33"/>
  <c r="L152" i="33"/>
  <c r="Q152" i="33"/>
  <c r="L57" i="52"/>
  <c r="I13" i="68" l="1"/>
  <c r="J13" i="68"/>
  <c r="L58" i="52"/>
  <c r="I61" i="7"/>
  <c r="J61" i="7"/>
  <c r="K61" i="7"/>
  <c r="L61" i="7"/>
  <c r="M61" i="7"/>
  <c r="N61" i="7"/>
  <c r="I15" i="68" l="1"/>
  <c r="J15" i="68"/>
  <c r="K60" i="52"/>
  <c r="K65" i="52" s="1"/>
  <c r="K66" i="52" s="1"/>
  <c r="L59" i="52"/>
  <c r="K67" i="52" l="1"/>
  <c r="I17" i="68"/>
  <c r="J17" i="68"/>
  <c r="K68" i="52" l="1"/>
  <c r="K69" i="52" s="1"/>
  <c r="K70" i="52" s="1"/>
  <c r="K71" i="52" s="1"/>
  <c r="K72" i="52" s="1"/>
  <c r="K73" i="52" s="1"/>
  <c r="K74" i="52" s="1"/>
  <c r="K75" i="52" s="1"/>
  <c r="K76" i="52" s="1"/>
  <c r="K77" i="52" s="1"/>
  <c r="K78" i="52" s="1"/>
  <c r="K79" i="52" s="1"/>
  <c r="K80" i="52" s="1"/>
  <c r="I19" i="68"/>
  <c r="J19" i="68"/>
  <c r="K41" i="65" l="1"/>
  <c r="J41" i="65"/>
  <c r="K43" i="65"/>
  <c r="J43" i="65"/>
  <c r="I134" i="10" l="1"/>
  <c r="J134" i="10"/>
  <c r="I136" i="10"/>
  <c r="J136" i="10"/>
  <c r="I138" i="10"/>
  <c r="J138" i="10"/>
  <c r="I140" i="10"/>
  <c r="J140" i="10"/>
  <c r="I142" i="10"/>
  <c r="J142" i="10"/>
  <c r="I135" i="9"/>
  <c r="J135" i="9"/>
  <c r="K135" i="9"/>
  <c r="L135" i="9"/>
  <c r="M135" i="9"/>
  <c r="N135" i="9"/>
  <c r="I137" i="9"/>
  <c r="J137" i="9"/>
  <c r="K137" i="9"/>
  <c r="L137" i="9"/>
  <c r="M137" i="9"/>
  <c r="N137" i="9"/>
  <c r="I139" i="9"/>
  <c r="J139" i="9"/>
  <c r="K139" i="9"/>
  <c r="L139" i="9"/>
  <c r="M139" i="9"/>
  <c r="N139" i="9"/>
  <c r="I141" i="9"/>
  <c r="J141" i="9"/>
  <c r="K141" i="9"/>
  <c r="L141" i="9"/>
  <c r="M141" i="9"/>
  <c r="N141" i="9"/>
  <c r="I143" i="9"/>
  <c r="J143" i="9"/>
  <c r="K143" i="9"/>
  <c r="L143" i="9"/>
  <c r="M143" i="9"/>
  <c r="N143" i="9"/>
  <c r="I134" i="6"/>
  <c r="J134" i="6"/>
  <c r="K134" i="6"/>
  <c r="L134" i="6"/>
  <c r="I140" i="6"/>
  <c r="I240" i="5"/>
  <c r="J240" i="5"/>
  <c r="K240" i="5"/>
  <c r="I242" i="5"/>
  <c r="J242" i="5"/>
  <c r="K242" i="5"/>
  <c r="I244" i="5"/>
  <c r="J244" i="5"/>
  <c r="K244" i="5"/>
  <c r="I246" i="5"/>
  <c r="J246" i="5"/>
  <c r="K246" i="5"/>
  <c r="I248" i="5"/>
  <c r="J248" i="5"/>
  <c r="K248" i="5"/>
  <c r="E229" i="11" l="1"/>
  <c r="F229" i="11"/>
  <c r="G229" i="11"/>
  <c r="E230" i="11"/>
  <c r="F230" i="11"/>
  <c r="G230" i="11"/>
  <c r="E231" i="11"/>
  <c r="F231" i="11"/>
  <c r="G231" i="11"/>
  <c r="E232" i="11"/>
  <c r="F232" i="11"/>
  <c r="G232" i="11"/>
  <c r="E233" i="11"/>
  <c r="F233" i="11"/>
  <c r="G233" i="11"/>
  <c r="E234" i="11"/>
  <c r="F234" i="11"/>
  <c r="G234" i="11"/>
  <c r="E235" i="11"/>
  <c r="F235" i="11"/>
  <c r="G235" i="11"/>
  <c r="E236" i="11"/>
  <c r="F236" i="11"/>
  <c r="G236" i="11"/>
  <c r="I133" i="13"/>
  <c r="H133" i="13"/>
  <c r="G133" i="13"/>
  <c r="F133" i="13"/>
  <c r="I132" i="13"/>
  <c r="H132" i="13"/>
  <c r="G132" i="13"/>
  <c r="F132" i="13"/>
  <c r="I131" i="13"/>
  <c r="H131" i="13"/>
  <c r="G131" i="13"/>
  <c r="F131" i="13"/>
  <c r="I130" i="13"/>
  <c r="H130" i="13"/>
  <c r="G130" i="13"/>
  <c r="F130" i="13"/>
  <c r="I129" i="13"/>
  <c r="H129" i="13"/>
  <c r="G129" i="13"/>
  <c r="F129" i="13"/>
  <c r="I127" i="13"/>
  <c r="H127" i="13"/>
  <c r="G127" i="13"/>
  <c r="F127" i="13"/>
  <c r="I126" i="13"/>
  <c r="H126" i="13"/>
  <c r="G126" i="13"/>
  <c r="F126" i="13"/>
  <c r="I125" i="13"/>
  <c r="H125" i="13"/>
  <c r="G125" i="13"/>
  <c r="F125" i="13"/>
  <c r="I124" i="13"/>
  <c r="H124" i="13"/>
  <c r="G124" i="13"/>
  <c r="F124" i="13"/>
  <c r="I123" i="13"/>
  <c r="H123" i="13"/>
  <c r="G123" i="13"/>
  <c r="F123" i="13"/>
  <c r="I122" i="13"/>
  <c r="H122" i="13"/>
  <c r="G122" i="13"/>
  <c r="F122" i="13"/>
  <c r="I128" i="13"/>
  <c r="H128" i="13"/>
  <c r="G128" i="13"/>
  <c r="F128" i="13"/>
  <c r="I121" i="13"/>
  <c r="H121" i="13"/>
  <c r="G121" i="13"/>
  <c r="F121" i="13"/>
  <c r="I120" i="13"/>
  <c r="H120" i="13"/>
  <c r="G120" i="13"/>
  <c r="F120" i="13"/>
  <c r="I119" i="13"/>
  <c r="H119" i="13"/>
  <c r="G119" i="13"/>
  <c r="F119" i="13"/>
  <c r="I118" i="13"/>
  <c r="H118" i="13"/>
  <c r="G118" i="13"/>
  <c r="F118" i="13"/>
  <c r="E118" i="13"/>
  <c r="I117" i="13"/>
  <c r="H117" i="13"/>
  <c r="G117" i="13"/>
  <c r="F117" i="13"/>
  <c r="E117" i="13"/>
  <c r="I116" i="13"/>
  <c r="H116" i="13"/>
  <c r="G116" i="13"/>
  <c r="F116" i="13"/>
  <c r="E116" i="13"/>
  <c r="I115" i="13"/>
  <c r="H115" i="13"/>
  <c r="G115" i="13"/>
  <c r="F115" i="13"/>
  <c r="E115" i="13"/>
  <c r="I114" i="13"/>
  <c r="H114" i="13"/>
  <c r="G114" i="13"/>
  <c r="F114" i="13"/>
  <c r="E114" i="13"/>
  <c r="I113" i="13"/>
  <c r="H113" i="13"/>
  <c r="G113" i="13"/>
  <c r="F113" i="13"/>
  <c r="E113" i="13"/>
  <c r="I112" i="13"/>
  <c r="H112" i="13"/>
  <c r="G112" i="13"/>
  <c r="F112" i="13"/>
  <c r="E112" i="13"/>
  <c r="I110" i="13"/>
  <c r="H110" i="13"/>
  <c r="G110" i="13"/>
  <c r="F110" i="13"/>
  <c r="E110" i="13"/>
  <c r="I109" i="13"/>
  <c r="H109" i="13"/>
  <c r="G109" i="13"/>
  <c r="F109" i="13"/>
  <c r="E109" i="13"/>
  <c r="I108" i="13"/>
  <c r="H108" i="13"/>
  <c r="G108" i="13"/>
  <c r="F108" i="13"/>
  <c r="E108" i="13"/>
  <c r="I107" i="13"/>
  <c r="H107" i="13"/>
  <c r="G107" i="13"/>
  <c r="F107" i="13"/>
  <c r="E107" i="13"/>
  <c r="I106" i="13"/>
  <c r="H106" i="13"/>
  <c r="G106" i="13"/>
  <c r="F106" i="13"/>
  <c r="E106" i="13"/>
  <c r="I105" i="13"/>
  <c r="H105" i="13"/>
  <c r="G105" i="13"/>
  <c r="F105" i="13"/>
  <c r="E105" i="13"/>
  <c r="I104" i="13"/>
  <c r="H104" i="13"/>
  <c r="G104" i="13"/>
  <c r="F104" i="13"/>
  <c r="E104" i="13"/>
  <c r="I103" i="13"/>
  <c r="H103" i="13"/>
  <c r="G103" i="13"/>
  <c r="F103" i="13"/>
  <c r="E103" i="13"/>
  <c r="I102" i="13"/>
  <c r="H102" i="13"/>
  <c r="G102" i="13"/>
  <c r="F102" i="13"/>
  <c r="E102" i="13"/>
  <c r="I101" i="13"/>
  <c r="H101" i="13"/>
  <c r="G101" i="13"/>
  <c r="F101" i="13"/>
  <c r="E101" i="13"/>
  <c r="I100" i="13"/>
  <c r="H100" i="13"/>
  <c r="G100" i="13"/>
  <c r="F100" i="13"/>
  <c r="E100" i="13"/>
  <c r="I99" i="13"/>
  <c r="H99" i="13"/>
  <c r="G99" i="13"/>
  <c r="F99" i="13"/>
  <c r="E99" i="13"/>
  <c r="I98" i="13"/>
  <c r="H98" i="13"/>
  <c r="G98" i="13"/>
  <c r="F98" i="13"/>
  <c r="E98" i="13"/>
  <c r="I97" i="13"/>
  <c r="H97" i="13"/>
  <c r="G97" i="13"/>
  <c r="F97" i="13"/>
  <c r="E97" i="13"/>
  <c r="I96" i="13"/>
  <c r="H96" i="13"/>
  <c r="G96" i="13"/>
  <c r="F96" i="13"/>
  <c r="E96" i="13"/>
  <c r="I95" i="13"/>
  <c r="H95" i="13"/>
  <c r="G95" i="13"/>
  <c r="F95" i="13"/>
  <c r="E95" i="13"/>
  <c r="I90" i="13"/>
  <c r="H90" i="13"/>
  <c r="G90" i="13"/>
  <c r="F90" i="13"/>
  <c r="E90" i="13"/>
  <c r="I89" i="13"/>
  <c r="H89" i="13"/>
  <c r="G89" i="13"/>
  <c r="F89" i="13"/>
  <c r="E89" i="13"/>
  <c r="I88" i="13"/>
  <c r="H88" i="13"/>
  <c r="G88" i="13"/>
  <c r="F88" i="13"/>
  <c r="E88" i="13"/>
  <c r="I87" i="13"/>
  <c r="H87" i="13"/>
  <c r="G87" i="13"/>
  <c r="F87" i="13"/>
  <c r="E87" i="13"/>
  <c r="I86" i="13"/>
  <c r="H86" i="13"/>
  <c r="G86" i="13"/>
  <c r="F86" i="13"/>
  <c r="E86" i="13"/>
  <c r="I84" i="13"/>
  <c r="H84" i="13"/>
  <c r="G84" i="13"/>
  <c r="F84" i="13"/>
  <c r="E84" i="13"/>
  <c r="I83" i="13"/>
  <c r="H83" i="13"/>
  <c r="G83" i="13"/>
  <c r="F83" i="13"/>
  <c r="E83" i="13"/>
  <c r="I82" i="13"/>
  <c r="H82" i="13"/>
  <c r="G82" i="13"/>
  <c r="F82" i="13"/>
  <c r="E82" i="13"/>
  <c r="I81" i="13"/>
  <c r="H81" i="13"/>
  <c r="G81" i="13"/>
  <c r="F81" i="13"/>
  <c r="E81" i="13"/>
  <c r="I80" i="13"/>
  <c r="H80" i="13"/>
  <c r="G80" i="13"/>
  <c r="F80" i="13"/>
  <c r="E80" i="13"/>
  <c r="I78" i="13"/>
  <c r="H78" i="13"/>
  <c r="G78" i="13"/>
  <c r="F78" i="13"/>
  <c r="E78" i="13"/>
  <c r="I77" i="13"/>
  <c r="H77" i="13"/>
  <c r="G77" i="13"/>
  <c r="F77" i="13"/>
  <c r="E77" i="13"/>
  <c r="I76" i="13"/>
  <c r="H76" i="13"/>
  <c r="G76" i="13"/>
  <c r="F76" i="13"/>
  <c r="E76" i="13"/>
  <c r="I75" i="13"/>
  <c r="H75" i="13"/>
  <c r="G75" i="13"/>
  <c r="F75" i="13"/>
  <c r="E75" i="13"/>
  <c r="I74" i="13"/>
  <c r="H74" i="13"/>
  <c r="G74" i="13"/>
  <c r="F74" i="13"/>
  <c r="E74" i="13"/>
  <c r="I73" i="13"/>
  <c r="H73" i="13"/>
  <c r="G73" i="13"/>
  <c r="F73" i="13"/>
  <c r="E73" i="13"/>
  <c r="I72" i="13"/>
  <c r="H72" i="13"/>
  <c r="G72" i="13"/>
  <c r="F72" i="13"/>
  <c r="E72" i="13"/>
  <c r="I71" i="13"/>
  <c r="H71" i="13"/>
  <c r="G71" i="13"/>
  <c r="F71" i="13"/>
  <c r="E71" i="13"/>
  <c r="I135" i="4"/>
  <c r="J135" i="4"/>
  <c r="L135" i="4"/>
  <c r="M135" i="4"/>
  <c r="N135" i="4"/>
  <c r="I137" i="4"/>
  <c r="J137" i="4"/>
  <c r="L137" i="4"/>
  <c r="M137" i="4"/>
  <c r="N137" i="4"/>
  <c r="I139" i="4"/>
  <c r="J139" i="4"/>
  <c r="L139" i="4"/>
  <c r="M139" i="4"/>
  <c r="N139" i="4"/>
  <c r="I141" i="4"/>
  <c r="J141" i="4"/>
  <c r="L141" i="4"/>
  <c r="M141" i="4"/>
  <c r="N141" i="4"/>
  <c r="I143" i="4"/>
  <c r="J143" i="4"/>
  <c r="L143" i="4"/>
  <c r="M143" i="4"/>
  <c r="N143" i="4"/>
  <c r="D75" i="67" l="1"/>
  <c r="C75" i="67"/>
  <c r="B75" i="67"/>
  <c r="D74" i="67"/>
  <c r="C74" i="67"/>
  <c r="B74" i="67"/>
  <c r="D73" i="67"/>
  <c r="C73" i="67"/>
  <c r="B73" i="67"/>
  <c r="D72" i="67"/>
  <c r="C72" i="67"/>
  <c r="B72" i="67"/>
  <c r="D71" i="67"/>
  <c r="C71" i="67"/>
  <c r="B71" i="67"/>
  <c r="D70" i="67"/>
  <c r="C70" i="67"/>
  <c r="B70" i="67"/>
  <c r="L69" i="67"/>
  <c r="K69" i="67"/>
  <c r="J69" i="67"/>
  <c r="H69" i="67"/>
  <c r="G69" i="67"/>
  <c r="F69" i="67"/>
  <c r="D69" i="67"/>
  <c r="C69" i="67"/>
  <c r="B69" i="67"/>
  <c r="L68" i="67"/>
  <c r="K68" i="67"/>
  <c r="J68" i="67"/>
  <c r="H68" i="67"/>
  <c r="G68" i="67"/>
  <c r="F68" i="67"/>
  <c r="D68" i="67"/>
  <c r="C68" i="67"/>
  <c r="B68" i="67"/>
  <c r="L67" i="67"/>
  <c r="K67" i="67"/>
  <c r="J67" i="67"/>
  <c r="H67" i="67"/>
  <c r="G67" i="67"/>
  <c r="F67" i="67"/>
  <c r="D67" i="67"/>
  <c r="C67" i="67"/>
  <c r="B67" i="67"/>
  <c r="L66" i="67"/>
  <c r="K66" i="67"/>
  <c r="J66" i="67"/>
  <c r="H66" i="67"/>
  <c r="G66" i="67"/>
  <c r="F66" i="67"/>
  <c r="D66" i="67"/>
  <c r="C66" i="67"/>
  <c r="B66" i="67"/>
  <c r="L65" i="67"/>
  <c r="K65" i="67"/>
  <c r="J65" i="67"/>
  <c r="H65" i="67"/>
  <c r="G65" i="67"/>
  <c r="F65" i="67"/>
  <c r="D65" i="67"/>
  <c r="C65" i="67"/>
  <c r="B65" i="67"/>
  <c r="L64" i="67"/>
  <c r="K64" i="67"/>
  <c r="J64" i="67"/>
  <c r="H64" i="67"/>
  <c r="G64" i="67"/>
  <c r="F64" i="67"/>
  <c r="D64" i="67"/>
  <c r="C64" i="67"/>
  <c r="B64" i="67"/>
  <c r="L63" i="67"/>
  <c r="K63" i="67"/>
  <c r="J63" i="67"/>
  <c r="H63" i="67"/>
  <c r="G63" i="67"/>
  <c r="F63" i="67"/>
  <c r="D63" i="67"/>
  <c r="C63" i="67"/>
  <c r="B63" i="67"/>
  <c r="L62" i="67"/>
  <c r="K62" i="67"/>
  <c r="J62" i="67"/>
  <c r="H62" i="67"/>
  <c r="G62" i="67"/>
  <c r="F62" i="67"/>
  <c r="D62" i="67"/>
  <c r="C62" i="67"/>
  <c r="B62" i="67"/>
  <c r="C41" i="66" l="1"/>
  <c r="M8" i="66" l="1"/>
  <c r="N7" i="66"/>
  <c r="N8" i="66" l="1"/>
  <c r="O8" i="66" s="1"/>
  <c r="P8" i="66" s="1"/>
  <c r="M9" i="66"/>
  <c r="E50" i="66"/>
  <c r="D50" i="66"/>
  <c r="C50" i="66"/>
  <c r="E49" i="66"/>
  <c r="D49" i="66"/>
  <c r="C49" i="66"/>
  <c r="E48" i="66"/>
  <c r="D48" i="66"/>
  <c r="C48" i="66"/>
  <c r="E47" i="66"/>
  <c r="D47" i="66"/>
  <c r="C47" i="66"/>
  <c r="E46" i="66"/>
  <c r="D46" i="66"/>
  <c r="C46" i="66"/>
  <c r="E45" i="66"/>
  <c r="D45" i="66"/>
  <c r="C45" i="66"/>
  <c r="N44" i="66"/>
  <c r="M44" i="66"/>
  <c r="K44" i="66"/>
  <c r="J44" i="66"/>
  <c r="I44" i="66"/>
  <c r="E44" i="66"/>
  <c r="D44" i="66"/>
  <c r="C44" i="66"/>
  <c r="N43" i="66"/>
  <c r="M43" i="66"/>
  <c r="K43" i="66"/>
  <c r="J43" i="66"/>
  <c r="I43" i="66"/>
  <c r="E43" i="66"/>
  <c r="D43" i="66"/>
  <c r="C43" i="66"/>
  <c r="N42" i="66"/>
  <c r="M42" i="66"/>
  <c r="K42" i="66"/>
  <c r="J42" i="66"/>
  <c r="I42" i="66"/>
  <c r="E42" i="66"/>
  <c r="D42" i="66"/>
  <c r="C42" i="66"/>
  <c r="N41" i="66"/>
  <c r="M41" i="66"/>
  <c r="K41" i="66"/>
  <c r="J41" i="66"/>
  <c r="I41" i="66"/>
  <c r="E41" i="66"/>
  <c r="D41" i="66"/>
  <c r="N40" i="66"/>
  <c r="M40" i="66"/>
  <c r="K40" i="66"/>
  <c r="J40" i="66"/>
  <c r="I40" i="66"/>
  <c r="E40" i="66"/>
  <c r="D40" i="66"/>
  <c r="C40" i="66"/>
  <c r="N39" i="66"/>
  <c r="M39" i="66"/>
  <c r="K39" i="66"/>
  <c r="J39" i="66"/>
  <c r="I39" i="66"/>
  <c r="E39" i="66"/>
  <c r="D39" i="66"/>
  <c r="C39" i="66"/>
  <c r="N38" i="66"/>
  <c r="M38" i="66"/>
  <c r="K38" i="66"/>
  <c r="J38" i="66"/>
  <c r="I38" i="66"/>
  <c r="E38" i="66"/>
  <c r="D38" i="66"/>
  <c r="C38" i="66"/>
  <c r="N37" i="66"/>
  <c r="M37" i="66"/>
  <c r="K37" i="66"/>
  <c r="J37" i="66"/>
  <c r="I37" i="66"/>
  <c r="E37" i="66"/>
  <c r="D37" i="66"/>
  <c r="C37" i="66"/>
  <c r="O7" i="66"/>
  <c r="P7" i="66" s="1"/>
  <c r="M10" i="66" l="1"/>
  <c r="N9" i="66"/>
  <c r="O9" i="66" s="1"/>
  <c r="P9" i="66" s="1"/>
  <c r="N10" i="66" l="1"/>
  <c r="O10" i="66" s="1"/>
  <c r="P10" i="66" s="1"/>
  <c r="M11" i="66"/>
  <c r="M13" i="66" l="1"/>
  <c r="M14" i="66" s="1"/>
  <c r="M15" i="66" s="1"/>
  <c r="N11" i="66"/>
  <c r="O11" i="66" s="1"/>
  <c r="P11" i="66" s="1"/>
  <c r="G51" i="23"/>
  <c r="H51" i="23"/>
  <c r="I51" i="23"/>
  <c r="J51" i="23"/>
  <c r="F52" i="23"/>
  <c r="G52" i="23"/>
  <c r="H52" i="23"/>
  <c r="I52" i="23"/>
  <c r="J52" i="23"/>
  <c r="K102" i="22"/>
  <c r="K100" i="22"/>
  <c r="J102" i="22"/>
  <c r="J100" i="22"/>
  <c r="F128" i="25"/>
  <c r="G128" i="25"/>
  <c r="H128" i="25"/>
  <c r="N15" i="66" l="1"/>
  <c r="O15" i="66" s="1"/>
  <c r="P15" i="66" s="1"/>
  <c r="M16" i="66"/>
  <c r="N14" i="66"/>
  <c r="O14" i="66" s="1"/>
  <c r="P14" i="66" s="1"/>
  <c r="N12" i="66"/>
  <c r="O12" i="66" s="1"/>
  <c r="P12" i="66" s="1"/>
  <c r="L52" i="23"/>
  <c r="L51" i="23"/>
  <c r="L104" i="22"/>
  <c r="J104" i="22"/>
  <c r="L100" i="22"/>
  <c r="N16" i="66" l="1"/>
  <c r="O16" i="66" s="1"/>
  <c r="P16" i="66" s="1"/>
  <c r="M17" i="66"/>
  <c r="M18" i="66" s="1"/>
  <c r="M19" i="66" s="1"/>
  <c r="M20" i="66" s="1"/>
  <c r="N13" i="66"/>
  <c r="O13" i="66" s="1"/>
  <c r="P13" i="66" s="1"/>
  <c r="L53" i="23"/>
  <c r="K104" i="22"/>
  <c r="M21" i="66" l="1"/>
  <c r="N20" i="66"/>
  <c r="O20" i="66" s="1"/>
  <c r="P20" i="66" s="1"/>
  <c r="N19" i="66"/>
  <c r="O19" i="66" s="1"/>
  <c r="P19" i="66" s="1"/>
  <c r="N17" i="66"/>
  <c r="O17" i="66" s="1"/>
  <c r="P17" i="66" s="1"/>
  <c r="L54" i="23"/>
  <c r="N109" i="31"/>
  <c r="O109" i="31" s="1"/>
  <c r="P109" i="31" s="1"/>
  <c r="F109" i="31"/>
  <c r="G109" i="31"/>
  <c r="H109" i="31"/>
  <c r="I109" i="31"/>
  <c r="J109" i="31"/>
  <c r="K109" i="31"/>
  <c r="F105" i="31"/>
  <c r="G105" i="31"/>
  <c r="H105" i="31"/>
  <c r="I105" i="31"/>
  <c r="J105" i="31"/>
  <c r="K105" i="31"/>
  <c r="N105" i="31"/>
  <c r="O105" i="31" s="1"/>
  <c r="P105" i="31" s="1"/>
  <c r="F106" i="31"/>
  <c r="G106" i="31"/>
  <c r="H106" i="31"/>
  <c r="I106" i="31"/>
  <c r="J106" i="31"/>
  <c r="K106" i="31"/>
  <c r="N106" i="31"/>
  <c r="O106" i="31" s="1"/>
  <c r="P106" i="31" s="1"/>
  <c r="F107" i="31"/>
  <c r="G107" i="31"/>
  <c r="H107" i="31"/>
  <c r="I107" i="31"/>
  <c r="J107" i="31"/>
  <c r="K107" i="31"/>
  <c r="N107" i="31"/>
  <c r="O107" i="31" s="1"/>
  <c r="P107" i="31" s="1"/>
  <c r="F108" i="31"/>
  <c r="G108" i="31"/>
  <c r="H108" i="31"/>
  <c r="I108" i="31"/>
  <c r="J108" i="31"/>
  <c r="K108" i="31"/>
  <c r="N108" i="31"/>
  <c r="O108" i="31" s="1"/>
  <c r="P108" i="31" s="1"/>
  <c r="N21" i="66" l="1"/>
  <c r="O21" i="66" s="1"/>
  <c r="P21" i="66" s="1"/>
  <c r="M22" i="66"/>
  <c r="N18" i="66"/>
  <c r="O18" i="66" s="1"/>
  <c r="P18" i="66" s="1"/>
  <c r="L55" i="23"/>
  <c r="M55" i="23" s="1"/>
  <c r="H175" i="21"/>
  <c r="F175" i="21"/>
  <c r="G175" i="21"/>
  <c r="I175" i="21"/>
  <c r="J175" i="21"/>
  <c r="F177" i="21"/>
  <c r="G177" i="21"/>
  <c r="H177" i="21"/>
  <c r="I177" i="21"/>
  <c r="J177" i="21"/>
  <c r="H181" i="21"/>
  <c r="I181" i="21"/>
  <c r="J181" i="21"/>
  <c r="F180" i="21"/>
  <c r="G180" i="21"/>
  <c r="H180" i="21"/>
  <c r="I180" i="21"/>
  <c r="J180" i="21"/>
  <c r="F179" i="21"/>
  <c r="G179" i="21"/>
  <c r="H179" i="21"/>
  <c r="I179" i="21"/>
  <c r="J179" i="21"/>
  <c r="F185" i="21"/>
  <c r="G185" i="21"/>
  <c r="H185" i="21"/>
  <c r="I185" i="21"/>
  <c r="J185" i="21"/>
  <c r="F183" i="21"/>
  <c r="G183" i="21"/>
  <c r="H183" i="21"/>
  <c r="I183" i="21"/>
  <c r="J183" i="21"/>
  <c r="J178" i="21"/>
  <c r="I178" i="21"/>
  <c r="H178" i="21"/>
  <c r="G178" i="21"/>
  <c r="F178" i="21"/>
  <c r="N22" i="66" l="1"/>
  <c r="O22" i="66" s="1"/>
  <c r="P22" i="66" s="1"/>
  <c r="M23" i="66"/>
  <c r="L56" i="23"/>
  <c r="M56" i="23" s="1"/>
  <c r="K10" i="29"/>
  <c r="L10" i="29"/>
  <c r="K11" i="29"/>
  <c r="L11" i="29"/>
  <c r="K12" i="29"/>
  <c r="L12" i="29"/>
  <c r="K13" i="29"/>
  <c r="L13" i="29"/>
  <c r="K14" i="29"/>
  <c r="L14" i="29"/>
  <c r="K15" i="29"/>
  <c r="L15" i="29"/>
  <c r="K16" i="29"/>
  <c r="L16" i="29"/>
  <c r="K17" i="29"/>
  <c r="L17" i="29"/>
  <c r="K26" i="29"/>
  <c r="L26" i="29"/>
  <c r="K27" i="29"/>
  <c r="L27" i="29"/>
  <c r="K28" i="29"/>
  <c r="L28" i="29"/>
  <c r="K29" i="29"/>
  <c r="L29" i="29"/>
  <c r="K30" i="29"/>
  <c r="L30" i="29"/>
  <c r="K31" i="29"/>
  <c r="L31" i="29"/>
  <c r="K32" i="29"/>
  <c r="L32" i="29"/>
  <c r="K33" i="29"/>
  <c r="L33" i="29"/>
  <c r="J75" i="20"/>
  <c r="N23" i="66" l="1"/>
  <c r="O23" i="66" s="1"/>
  <c r="P23" i="66" s="1"/>
  <c r="M24" i="66"/>
  <c r="M25" i="66" s="1"/>
  <c r="L57" i="23"/>
  <c r="M57" i="23" s="1"/>
  <c r="L58" i="23"/>
  <c r="M58" i="23" s="1"/>
  <c r="M14" i="26"/>
  <c r="N14" i="26"/>
  <c r="O14" i="26" s="1"/>
  <c r="M15" i="26"/>
  <c r="N15" i="26"/>
  <c r="O15" i="26" s="1"/>
  <c r="M16" i="26"/>
  <c r="N16" i="26"/>
  <c r="O16" i="26" s="1"/>
  <c r="M17" i="26"/>
  <c r="N17" i="26"/>
  <c r="O17" i="26" s="1"/>
  <c r="E17" i="26"/>
  <c r="F17" i="26"/>
  <c r="G17" i="26"/>
  <c r="H17" i="26"/>
  <c r="I17" i="26"/>
  <c r="E14" i="26"/>
  <c r="F14" i="26"/>
  <c r="G14" i="26"/>
  <c r="H14" i="26"/>
  <c r="I14" i="26"/>
  <c r="E15" i="26"/>
  <c r="F15" i="26"/>
  <c r="G15" i="26"/>
  <c r="H15" i="26"/>
  <c r="I15" i="26"/>
  <c r="E16" i="26"/>
  <c r="F16" i="26"/>
  <c r="G16" i="26"/>
  <c r="H16" i="26"/>
  <c r="I16" i="26"/>
  <c r="M26" i="66" l="1"/>
  <c r="N25" i="66"/>
  <c r="O25" i="66" s="1"/>
  <c r="P25" i="66" s="1"/>
  <c r="N24" i="66"/>
  <c r="O24" i="66" s="1"/>
  <c r="P24" i="66" s="1"/>
  <c r="O16" i="29"/>
  <c r="O17" i="29"/>
  <c r="F16" i="29"/>
  <c r="G16" i="29"/>
  <c r="H16" i="29"/>
  <c r="I16" i="29"/>
  <c r="J16" i="29"/>
  <c r="F17" i="29"/>
  <c r="G17" i="29"/>
  <c r="H17" i="29"/>
  <c r="I17" i="29"/>
  <c r="J17" i="29"/>
  <c r="J10" i="29"/>
  <c r="J11" i="29"/>
  <c r="J12" i="29"/>
  <c r="J13" i="29"/>
  <c r="J14" i="29"/>
  <c r="J15" i="29"/>
  <c r="I10" i="29"/>
  <c r="I11" i="29"/>
  <c r="I12" i="29"/>
  <c r="I13" i="29"/>
  <c r="I14" i="29"/>
  <c r="I15" i="29"/>
  <c r="F153" i="64"/>
  <c r="G153" i="64"/>
  <c r="H153" i="64"/>
  <c r="F154" i="64"/>
  <c r="G154" i="64"/>
  <c r="H154" i="64"/>
  <c r="F155" i="64"/>
  <c r="G155" i="64"/>
  <c r="H155" i="64"/>
  <c r="J78" i="20"/>
  <c r="K78" i="20"/>
  <c r="J79" i="20"/>
  <c r="K79" i="20"/>
  <c r="J80" i="20"/>
  <c r="K80" i="20"/>
  <c r="L117" i="27"/>
  <c r="M117" i="27" s="1"/>
  <c r="N117" i="27" s="1"/>
  <c r="F117" i="27"/>
  <c r="G117" i="27"/>
  <c r="H117" i="27"/>
  <c r="L116" i="27"/>
  <c r="M116" i="27" s="1"/>
  <c r="N116" i="27" s="1"/>
  <c r="F116" i="27"/>
  <c r="G116" i="27"/>
  <c r="H116" i="27"/>
  <c r="L115" i="27"/>
  <c r="M115" i="27" s="1"/>
  <c r="N115" i="27" s="1"/>
  <c r="F115" i="27"/>
  <c r="G115" i="27"/>
  <c r="H115" i="27"/>
  <c r="L114" i="27"/>
  <c r="M114" i="27" s="1"/>
  <c r="N114" i="27" s="1"/>
  <c r="F114" i="27"/>
  <c r="G114" i="27"/>
  <c r="H114" i="27"/>
  <c r="G122" i="30"/>
  <c r="H122" i="30"/>
  <c r="I122" i="30"/>
  <c r="M122" i="30"/>
  <c r="G123" i="30"/>
  <c r="H123" i="30"/>
  <c r="I123" i="30"/>
  <c r="M123" i="30"/>
  <c r="H124" i="30"/>
  <c r="I124" i="30"/>
  <c r="M124" i="30"/>
  <c r="G125" i="30"/>
  <c r="H125" i="30"/>
  <c r="I125" i="30"/>
  <c r="M125" i="30"/>
  <c r="M121" i="30"/>
  <c r="G121" i="30"/>
  <c r="H121" i="30"/>
  <c r="I121" i="30"/>
  <c r="M27" i="66" l="1"/>
  <c r="N26" i="66"/>
  <c r="O26" i="66" s="1"/>
  <c r="P26" i="66" s="1"/>
  <c r="F86" i="22"/>
  <c r="M28" i="66" l="1"/>
  <c r="N27" i="66"/>
  <c r="O27" i="66" s="1"/>
  <c r="P27" i="66" s="1"/>
  <c r="G108" i="27"/>
  <c r="H108" i="27"/>
  <c r="I108" i="27"/>
  <c r="J108" i="27"/>
  <c r="M108" i="27"/>
  <c r="N108" i="27" s="1"/>
  <c r="O108" i="27" s="1"/>
  <c r="G109" i="27"/>
  <c r="H109" i="27"/>
  <c r="I109" i="27"/>
  <c r="J109" i="27"/>
  <c r="M109" i="27"/>
  <c r="N109" i="27" s="1"/>
  <c r="O109" i="27" s="1"/>
  <c r="M29" i="66" l="1"/>
  <c r="N29" i="66" s="1"/>
  <c r="O29" i="66" s="1"/>
  <c r="P29" i="66" s="1"/>
  <c r="N28" i="66"/>
  <c r="O28" i="66" s="1"/>
  <c r="P28" i="66" s="1"/>
  <c r="F130" i="25"/>
  <c r="G130" i="25"/>
  <c r="H130" i="25"/>
  <c r="F131" i="25"/>
  <c r="G131" i="25"/>
  <c r="H131" i="25"/>
  <c r="F144" i="64"/>
  <c r="F53" i="52" l="1"/>
  <c r="G53" i="52"/>
  <c r="H53" i="52"/>
  <c r="I53" i="52"/>
  <c r="J53" i="52"/>
  <c r="L53" i="52"/>
  <c r="F54" i="52"/>
  <c r="G54" i="52"/>
  <c r="H54" i="52"/>
  <c r="I54" i="52"/>
  <c r="J54" i="52"/>
  <c r="F55" i="52"/>
  <c r="G55" i="52"/>
  <c r="H55" i="52"/>
  <c r="I55" i="52"/>
  <c r="J55" i="52"/>
  <c r="N97" i="31"/>
  <c r="L54" i="52" l="1"/>
  <c r="L55" i="52"/>
  <c r="J17" i="65" l="1"/>
  <c r="K17" i="65"/>
  <c r="N95" i="31" l="1"/>
  <c r="E222" i="12" l="1"/>
  <c r="F17" i="65" l="1"/>
  <c r="L63" i="20" l="1"/>
  <c r="L64" i="20" s="1"/>
  <c r="L65" i="20" s="1"/>
  <c r="L67" i="20" s="1"/>
  <c r="L68" i="20" s="1"/>
  <c r="L69" i="20" s="1"/>
  <c r="L71" i="20" s="1"/>
  <c r="L72" i="20" s="1"/>
  <c r="F121" i="33"/>
  <c r="L73" i="20" l="1"/>
  <c r="L74" i="20" s="1"/>
  <c r="L75" i="20" s="1"/>
  <c r="L76" i="20" s="1"/>
  <c r="L77" i="20" s="1"/>
  <c r="L78" i="20" s="1"/>
  <c r="F47" i="23"/>
  <c r="G47" i="23"/>
  <c r="H47" i="23"/>
  <c r="I47" i="23"/>
  <c r="J47" i="23"/>
  <c r="L47" i="23"/>
  <c r="F49" i="23"/>
  <c r="G49" i="23"/>
  <c r="H49" i="23"/>
  <c r="I49" i="23"/>
  <c r="J49" i="23"/>
  <c r="F50" i="23"/>
  <c r="G50" i="23"/>
  <c r="H50" i="23"/>
  <c r="I50" i="23"/>
  <c r="J50" i="23"/>
  <c r="F129" i="25"/>
  <c r="G129" i="25"/>
  <c r="H129" i="25"/>
  <c r="J129" i="25"/>
  <c r="J130" i="25" s="1"/>
  <c r="J131" i="25" s="1"/>
  <c r="F42" i="23"/>
  <c r="G42" i="23"/>
  <c r="H42" i="23"/>
  <c r="I42" i="23"/>
  <c r="J42" i="23"/>
  <c r="F127" i="25"/>
  <c r="G127" i="25"/>
  <c r="H127" i="25"/>
  <c r="F125" i="25"/>
  <c r="G125" i="25"/>
  <c r="H125" i="25"/>
  <c r="F124" i="25"/>
  <c r="G124" i="25"/>
  <c r="H124" i="25"/>
  <c r="G119" i="25"/>
  <c r="H119" i="25"/>
  <c r="G120" i="25"/>
  <c r="H120" i="25"/>
  <c r="H121" i="25"/>
  <c r="G121" i="25"/>
  <c r="H122" i="25"/>
  <c r="G122" i="25"/>
  <c r="F120" i="25"/>
  <c r="F121" i="25"/>
  <c r="F122" i="25"/>
  <c r="M78" i="20" l="1"/>
  <c r="N78" i="20" s="1"/>
  <c r="O78" i="20" s="1"/>
  <c r="L79" i="20"/>
  <c r="L80" i="20" s="1"/>
  <c r="L48" i="23"/>
  <c r="J77" i="20"/>
  <c r="K77" i="20"/>
  <c r="M77" i="20"/>
  <c r="N77" i="20" s="1"/>
  <c r="O77" i="20" s="1"/>
  <c r="I76" i="20"/>
  <c r="J76" i="20"/>
  <c r="K76" i="20"/>
  <c r="M76" i="20"/>
  <c r="N76" i="20" s="1"/>
  <c r="O76" i="20" s="1"/>
  <c r="F143" i="64"/>
  <c r="M79" i="20" l="1"/>
  <c r="N79" i="20" s="1"/>
  <c r="O79" i="20" s="1"/>
  <c r="M80" i="20"/>
  <c r="N80" i="20" s="1"/>
  <c r="O80" i="20" s="1"/>
  <c r="L81" i="20"/>
  <c r="L82" i="20" s="1"/>
  <c r="L50" i="23"/>
  <c r="L49" i="23"/>
  <c r="I72" i="7"/>
  <c r="I66" i="7"/>
  <c r="J66" i="7"/>
  <c r="K66" i="7"/>
  <c r="L66" i="7"/>
  <c r="M66" i="7"/>
  <c r="N66" i="7"/>
  <c r="I63" i="7"/>
  <c r="J63" i="7"/>
  <c r="K63" i="7"/>
  <c r="L63" i="7"/>
  <c r="M63" i="7"/>
  <c r="N63" i="7"/>
  <c r="I59" i="7"/>
  <c r="J59" i="7"/>
  <c r="K59" i="7"/>
  <c r="L59" i="7"/>
  <c r="M59" i="7"/>
  <c r="N59" i="7"/>
  <c r="I57" i="7"/>
  <c r="J57" i="7"/>
  <c r="K57" i="7"/>
  <c r="L57" i="7"/>
  <c r="M57" i="7"/>
  <c r="N57" i="7"/>
  <c r="N55" i="7"/>
  <c r="M55" i="7"/>
  <c r="L55" i="7"/>
  <c r="K55" i="7"/>
  <c r="J84" i="22"/>
  <c r="K84" i="22"/>
  <c r="L84" i="22"/>
  <c r="J86" i="22"/>
  <c r="K86" i="22"/>
  <c r="L86" i="22"/>
  <c r="J88" i="22"/>
  <c r="K88" i="22"/>
  <c r="L88" i="22"/>
  <c r="J90" i="22"/>
  <c r="K90" i="22"/>
  <c r="L90" i="22"/>
  <c r="J92" i="22"/>
  <c r="K92" i="22"/>
  <c r="L92" i="22"/>
  <c r="J94" i="22"/>
  <c r="K94" i="22"/>
  <c r="L94" i="22"/>
  <c r="J96" i="22"/>
  <c r="K96" i="22"/>
  <c r="L96" i="22"/>
  <c r="J98" i="22"/>
  <c r="K98" i="22"/>
  <c r="L98" i="22"/>
  <c r="L83" i="20" l="1"/>
  <c r="M82" i="20"/>
  <c r="N82" i="20" s="1"/>
  <c r="O82" i="20" s="1"/>
  <c r="M81" i="20"/>
  <c r="N81" i="20" s="1"/>
  <c r="O81" i="20" s="1"/>
  <c r="O12" i="29"/>
  <c r="O13" i="29"/>
  <c r="O14" i="29"/>
  <c r="O15" i="29"/>
  <c r="F12" i="29"/>
  <c r="G12" i="29"/>
  <c r="H12" i="29"/>
  <c r="F13" i="29"/>
  <c r="G13" i="29"/>
  <c r="H13" i="29"/>
  <c r="F14" i="29"/>
  <c r="G14" i="29"/>
  <c r="H14" i="29"/>
  <c r="F15" i="29"/>
  <c r="G15" i="29"/>
  <c r="H15" i="29"/>
  <c r="M83" i="20" l="1"/>
  <c r="N83" i="20" s="1"/>
  <c r="O83" i="20" s="1"/>
  <c r="L84" i="20"/>
  <c r="N20" i="28"/>
  <c r="N21" i="28"/>
  <c r="N22" i="28"/>
  <c r="N23" i="28"/>
  <c r="N24" i="28"/>
  <c r="F20" i="28"/>
  <c r="G20" i="28"/>
  <c r="H20" i="28"/>
  <c r="I20" i="28"/>
  <c r="J20" i="28"/>
  <c r="K20" i="28"/>
  <c r="F21" i="28"/>
  <c r="G21" i="28"/>
  <c r="H21" i="28"/>
  <c r="I21" i="28"/>
  <c r="J21" i="28"/>
  <c r="K21" i="28"/>
  <c r="F22" i="28"/>
  <c r="G22" i="28"/>
  <c r="H22" i="28"/>
  <c r="I22" i="28"/>
  <c r="J22" i="28"/>
  <c r="K22" i="28"/>
  <c r="F23" i="28"/>
  <c r="G23" i="28"/>
  <c r="H23" i="28"/>
  <c r="I23" i="28"/>
  <c r="J23" i="28"/>
  <c r="K23" i="28"/>
  <c r="F24" i="28"/>
  <c r="G24" i="28"/>
  <c r="H24" i="28"/>
  <c r="I24" i="28"/>
  <c r="J24" i="28"/>
  <c r="K24" i="28"/>
  <c r="M84" i="20" l="1"/>
  <c r="N84" i="20" s="1"/>
  <c r="O84" i="20" s="1"/>
  <c r="L85" i="20"/>
  <c r="M10" i="26"/>
  <c r="N10" i="26"/>
  <c r="O10" i="26" s="1"/>
  <c r="M11" i="26"/>
  <c r="N11" i="26"/>
  <c r="O11" i="26" s="1"/>
  <c r="M12" i="26"/>
  <c r="N12" i="26"/>
  <c r="O12" i="26" s="1"/>
  <c r="M13" i="26"/>
  <c r="N13" i="26"/>
  <c r="O13" i="26"/>
  <c r="E10" i="26"/>
  <c r="F10" i="26"/>
  <c r="G10" i="26"/>
  <c r="H10" i="26"/>
  <c r="I10" i="26"/>
  <c r="E11" i="26"/>
  <c r="F11" i="26"/>
  <c r="G11" i="26"/>
  <c r="H11" i="26"/>
  <c r="I11" i="26"/>
  <c r="E12" i="26"/>
  <c r="F12" i="26"/>
  <c r="G12" i="26"/>
  <c r="H12" i="26"/>
  <c r="I12" i="26"/>
  <c r="E13" i="26"/>
  <c r="F13" i="26"/>
  <c r="G13" i="26"/>
  <c r="H13" i="26"/>
  <c r="I13" i="26"/>
  <c r="M85" i="20" l="1"/>
  <c r="N85" i="20" s="1"/>
  <c r="O85" i="20" s="1"/>
  <c r="L86" i="20"/>
  <c r="L87" i="20" s="1"/>
  <c r="M87" i="20" l="1"/>
  <c r="N87" i="20" s="1"/>
  <c r="O87" i="20" s="1"/>
  <c r="L88" i="20"/>
  <c r="L89" i="20" s="1"/>
  <c r="L90" i="20" s="1"/>
  <c r="M86" i="20"/>
  <c r="N86" i="20" s="1"/>
  <c r="O86" i="20" s="1"/>
  <c r="L91" i="20" l="1"/>
  <c r="L92" i="20" s="1"/>
  <c r="M90" i="20"/>
  <c r="N90" i="20" s="1"/>
  <c r="O90" i="20" s="1"/>
  <c r="M91" i="20"/>
  <c r="N91" i="20" s="1"/>
  <c r="O91" i="20" s="1"/>
  <c r="M88" i="20"/>
  <c r="N88" i="20" s="1"/>
  <c r="O88" i="20" s="1"/>
  <c r="F14" i="65"/>
  <c r="F151" i="35"/>
  <c r="F112" i="34"/>
  <c r="F116" i="33"/>
  <c r="M92" i="20" l="1"/>
  <c r="N92" i="20" s="1"/>
  <c r="O92" i="20" s="1"/>
  <c r="L93" i="20"/>
  <c r="M89" i="20"/>
  <c r="N89" i="20" s="1"/>
  <c r="O89" i="20" s="1"/>
  <c r="J108" i="6"/>
  <c r="F96" i="31"/>
  <c r="L51" i="52"/>
  <c r="F51" i="52"/>
  <c r="G51" i="52"/>
  <c r="H51" i="52"/>
  <c r="I51" i="52"/>
  <c r="J51" i="52"/>
  <c r="F52" i="52"/>
  <c r="G52" i="52"/>
  <c r="H52" i="52"/>
  <c r="I52" i="52"/>
  <c r="J52" i="52"/>
  <c r="L94" i="20" l="1"/>
  <c r="L95" i="20" s="1"/>
  <c r="M93" i="20"/>
  <c r="N93" i="20" s="1"/>
  <c r="O93" i="20" s="1"/>
  <c r="F146" i="35"/>
  <c r="L96" i="20" l="1"/>
  <c r="M95" i="20"/>
  <c r="N95" i="20" s="1"/>
  <c r="O95" i="20" s="1"/>
  <c r="M96" i="20"/>
  <c r="N96" i="20" s="1"/>
  <c r="O96" i="20" s="1"/>
  <c r="M94" i="20"/>
  <c r="N94" i="20" s="1"/>
  <c r="O94" i="20" s="1"/>
  <c r="F150" i="64"/>
  <c r="G150" i="64"/>
  <c r="H150" i="64"/>
  <c r="F94" i="31" l="1"/>
  <c r="F93" i="31"/>
  <c r="I67" i="20" l="1"/>
  <c r="H67" i="20"/>
  <c r="H69" i="20"/>
  <c r="J67" i="20"/>
  <c r="I65" i="20"/>
  <c r="O95" i="31"/>
  <c r="P95" i="31" s="1"/>
  <c r="O97" i="31"/>
  <c r="P97" i="31" s="1"/>
  <c r="N103" i="31" l="1"/>
  <c r="O103" i="31" s="1"/>
  <c r="P103" i="31" s="1"/>
  <c r="F103" i="31"/>
  <c r="G103" i="31"/>
  <c r="H103" i="31"/>
  <c r="I103" i="31"/>
  <c r="J103" i="31"/>
  <c r="K103" i="31"/>
  <c r="N104" i="31"/>
  <c r="O104" i="31" s="1"/>
  <c r="P104" i="31" s="1"/>
  <c r="F104" i="31"/>
  <c r="G104" i="31"/>
  <c r="H104" i="31"/>
  <c r="I104" i="31"/>
  <c r="J104" i="31"/>
  <c r="K104" i="31"/>
  <c r="I112" i="6"/>
  <c r="K37" i="65"/>
  <c r="J37" i="65"/>
  <c r="K39" i="65"/>
  <c r="J39" i="65"/>
  <c r="K28" i="65"/>
  <c r="J28" i="65"/>
  <c r="K26" i="65"/>
  <c r="J26" i="65"/>
  <c r="K24" i="65"/>
  <c r="J24" i="65"/>
  <c r="K22" i="65"/>
  <c r="J22" i="65"/>
  <c r="K20" i="65"/>
  <c r="J20" i="65"/>
  <c r="K15" i="65"/>
  <c r="J15" i="65"/>
  <c r="K13" i="65"/>
  <c r="J13" i="65"/>
  <c r="J8" i="65"/>
  <c r="K8" i="65"/>
  <c r="C85" i="65"/>
  <c r="D85" i="65"/>
  <c r="E85" i="65"/>
  <c r="G85" i="65"/>
  <c r="H85" i="65"/>
  <c r="I85" i="65"/>
  <c r="K85" i="65"/>
  <c r="L85" i="65"/>
  <c r="M85" i="65"/>
  <c r="C86" i="65"/>
  <c r="D86" i="65"/>
  <c r="E86" i="65"/>
  <c r="G86" i="65"/>
  <c r="H86" i="65"/>
  <c r="I86" i="65"/>
  <c r="K86" i="65"/>
  <c r="L86" i="65"/>
  <c r="M86" i="65"/>
  <c r="C87" i="65"/>
  <c r="D87" i="65"/>
  <c r="E87" i="65"/>
  <c r="G87" i="65"/>
  <c r="H87" i="65"/>
  <c r="I87" i="65"/>
  <c r="K87" i="65"/>
  <c r="L87" i="65"/>
  <c r="M87" i="65"/>
  <c r="C88" i="65"/>
  <c r="D88" i="65"/>
  <c r="E88" i="65"/>
  <c r="G88" i="65"/>
  <c r="H88" i="65"/>
  <c r="I88" i="65"/>
  <c r="K88" i="65"/>
  <c r="L88" i="65"/>
  <c r="M88" i="65"/>
  <c r="C89" i="65"/>
  <c r="D89" i="65"/>
  <c r="E89" i="65"/>
  <c r="G89" i="65"/>
  <c r="H89" i="65"/>
  <c r="I89" i="65"/>
  <c r="K89" i="65"/>
  <c r="L89" i="65"/>
  <c r="M89" i="65"/>
  <c r="C90" i="65"/>
  <c r="D90" i="65"/>
  <c r="E90" i="65"/>
  <c r="G90" i="65"/>
  <c r="H90" i="65"/>
  <c r="I90" i="65"/>
  <c r="K90" i="65"/>
  <c r="L90" i="65"/>
  <c r="M90" i="65"/>
  <c r="C91" i="65"/>
  <c r="D91" i="65"/>
  <c r="E91" i="65"/>
  <c r="G91" i="65"/>
  <c r="H91" i="65"/>
  <c r="I91" i="65"/>
  <c r="K91" i="65"/>
  <c r="L91" i="65"/>
  <c r="M91" i="65"/>
  <c r="C92" i="65"/>
  <c r="D92" i="65"/>
  <c r="E92" i="65"/>
  <c r="G92" i="65"/>
  <c r="H92" i="65"/>
  <c r="I92" i="65"/>
  <c r="K92" i="65"/>
  <c r="L92" i="65"/>
  <c r="M92" i="65"/>
  <c r="C93" i="65"/>
  <c r="D93" i="65"/>
  <c r="E93" i="65"/>
  <c r="C94" i="65"/>
  <c r="D94" i="65"/>
  <c r="E94" i="65"/>
  <c r="C95" i="65"/>
  <c r="D95" i="65"/>
  <c r="E95" i="65"/>
  <c r="C96" i="65"/>
  <c r="D96" i="65"/>
  <c r="E96" i="65"/>
  <c r="C97" i="65"/>
  <c r="D97" i="65"/>
  <c r="E97" i="65"/>
  <c r="C98" i="65"/>
  <c r="D98" i="65"/>
  <c r="E98" i="65"/>
  <c r="F149" i="64" l="1"/>
  <c r="G149" i="64"/>
  <c r="H149" i="64"/>
  <c r="F148" i="64"/>
  <c r="G148" i="64"/>
  <c r="H148" i="64"/>
  <c r="E231" i="12"/>
  <c r="F231" i="12"/>
  <c r="G231" i="12"/>
  <c r="H231" i="12"/>
  <c r="E227" i="12"/>
  <c r="F227" i="12"/>
  <c r="G227" i="12"/>
  <c r="H227" i="12"/>
  <c r="E228" i="12"/>
  <c r="F228" i="12"/>
  <c r="G228" i="12"/>
  <c r="H228" i="12"/>
  <c r="E229" i="12"/>
  <c r="F229" i="12"/>
  <c r="G229" i="12"/>
  <c r="H229" i="12"/>
  <c r="E230" i="12"/>
  <c r="F230" i="12"/>
  <c r="G230" i="12"/>
  <c r="H230" i="12"/>
  <c r="E228" i="11"/>
  <c r="F228" i="11"/>
  <c r="G228" i="11"/>
  <c r="E226" i="11"/>
  <c r="F226" i="11"/>
  <c r="G226" i="11"/>
  <c r="E227" i="11"/>
  <c r="F227" i="11"/>
  <c r="G227" i="11"/>
  <c r="I128" i="10"/>
  <c r="J128" i="10"/>
  <c r="I130" i="10"/>
  <c r="J130" i="10"/>
  <c r="I132" i="10"/>
  <c r="J132" i="10"/>
  <c r="I127" i="9"/>
  <c r="J127" i="9"/>
  <c r="K127" i="9"/>
  <c r="L127" i="9"/>
  <c r="M127" i="9"/>
  <c r="N127" i="9"/>
  <c r="I129" i="9"/>
  <c r="J129" i="9"/>
  <c r="K129" i="9"/>
  <c r="L129" i="9"/>
  <c r="M129" i="9"/>
  <c r="N129" i="9"/>
  <c r="I131" i="9"/>
  <c r="J131" i="9"/>
  <c r="K131" i="9"/>
  <c r="L131" i="9"/>
  <c r="M131" i="9"/>
  <c r="N131" i="9"/>
  <c r="I133" i="9"/>
  <c r="J133" i="9"/>
  <c r="K133" i="9"/>
  <c r="L133" i="9"/>
  <c r="M133" i="9"/>
  <c r="N133" i="9"/>
  <c r="I126" i="6"/>
  <c r="J126" i="6"/>
  <c r="K126" i="6"/>
  <c r="L126" i="6"/>
  <c r="I128" i="6"/>
  <c r="J128" i="6"/>
  <c r="K128" i="6"/>
  <c r="L128" i="6"/>
  <c r="I130" i="6"/>
  <c r="J130" i="6"/>
  <c r="K130" i="6"/>
  <c r="L130" i="6"/>
  <c r="I132" i="6"/>
  <c r="J132" i="6"/>
  <c r="K132" i="6"/>
  <c r="L132" i="6"/>
  <c r="I234" i="5"/>
  <c r="J234" i="5"/>
  <c r="K234" i="5"/>
  <c r="I236" i="5"/>
  <c r="J236" i="5"/>
  <c r="K236" i="5"/>
  <c r="I238" i="5"/>
  <c r="J238" i="5"/>
  <c r="K238" i="5"/>
  <c r="I127" i="4"/>
  <c r="J127" i="4"/>
  <c r="L127" i="4"/>
  <c r="M127" i="4"/>
  <c r="N127" i="4"/>
  <c r="I129" i="4"/>
  <c r="J129" i="4"/>
  <c r="L129" i="4"/>
  <c r="M129" i="4"/>
  <c r="N129" i="4"/>
  <c r="I131" i="4"/>
  <c r="J131" i="4"/>
  <c r="L131" i="4"/>
  <c r="M131" i="4"/>
  <c r="N131" i="4"/>
  <c r="I133" i="4"/>
  <c r="J133" i="4"/>
  <c r="L133" i="4"/>
  <c r="M133" i="4"/>
  <c r="N133" i="4"/>
  <c r="L43" i="23"/>
  <c r="F45" i="23"/>
  <c r="G45" i="23"/>
  <c r="H45" i="23"/>
  <c r="I45" i="23"/>
  <c r="J45" i="23"/>
  <c r="F46" i="23"/>
  <c r="G46" i="23"/>
  <c r="H46" i="23"/>
  <c r="I46" i="23"/>
  <c r="J46" i="23"/>
  <c r="L44" i="23" l="1"/>
  <c r="F140" i="64"/>
  <c r="L46" i="23" l="1"/>
  <c r="L45" i="23"/>
  <c r="G110" i="30"/>
  <c r="M120" i="30" l="1"/>
  <c r="H120" i="30"/>
  <c r="I120" i="30"/>
  <c r="J124" i="25" l="1"/>
  <c r="J125" i="25" s="1"/>
  <c r="J126" i="25" s="1"/>
  <c r="N92" i="31" l="1"/>
  <c r="K75" i="20"/>
  <c r="M75" i="20"/>
  <c r="N75" i="20" s="1"/>
  <c r="O75" i="20" s="1"/>
  <c r="M119" i="30"/>
  <c r="G119" i="30"/>
  <c r="H119" i="30"/>
  <c r="I119" i="30"/>
  <c r="M118" i="30"/>
  <c r="G118" i="30"/>
  <c r="H118" i="30"/>
  <c r="I118" i="30"/>
  <c r="L113" i="27" l="1"/>
  <c r="M113" i="27" s="1"/>
  <c r="N113" i="27" s="1"/>
  <c r="F113" i="27"/>
  <c r="G113" i="27"/>
  <c r="H113" i="27"/>
  <c r="M107" i="27"/>
  <c r="N107" i="27" s="1"/>
  <c r="O107" i="27" s="1"/>
  <c r="G107" i="27"/>
  <c r="H107" i="27"/>
  <c r="I107" i="27"/>
  <c r="J107" i="27"/>
  <c r="N102" i="31"/>
  <c r="O102" i="31" s="1"/>
  <c r="P102" i="31" s="1"/>
  <c r="F102" i="31"/>
  <c r="G102" i="31"/>
  <c r="H102" i="31"/>
  <c r="I102" i="31"/>
  <c r="J102" i="31"/>
  <c r="K102" i="31"/>
  <c r="N101" i="31"/>
  <c r="O101" i="31" s="1"/>
  <c r="P101" i="31" s="1"/>
  <c r="F101" i="31"/>
  <c r="G101" i="31"/>
  <c r="H101" i="31"/>
  <c r="I101" i="31"/>
  <c r="J101" i="31"/>
  <c r="K101" i="31"/>
  <c r="I125" i="9" l="1"/>
  <c r="J125" i="9"/>
  <c r="K125" i="9"/>
  <c r="L125" i="9"/>
  <c r="M125" i="9"/>
  <c r="N125" i="9"/>
  <c r="O10" i="29"/>
  <c r="O11" i="29"/>
  <c r="F10" i="29"/>
  <c r="G10" i="29"/>
  <c r="H10" i="29"/>
  <c r="F11" i="29"/>
  <c r="G11" i="29"/>
  <c r="H11" i="29"/>
  <c r="H64" i="20"/>
  <c r="N17" i="28" l="1"/>
  <c r="N18" i="28"/>
  <c r="N19" i="28"/>
  <c r="F17" i="28"/>
  <c r="G17" i="28"/>
  <c r="H17" i="28"/>
  <c r="I17" i="28"/>
  <c r="J17" i="28"/>
  <c r="K17" i="28"/>
  <c r="F18" i="28"/>
  <c r="G18" i="28"/>
  <c r="H18" i="28"/>
  <c r="I18" i="28"/>
  <c r="J18" i="28"/>
  <c r="K18" i="28"/>
  <c r="F19" i="28"/>
  <c r="G19" i="28"/>
  <c r="H19" i="28"/>
  <c r="I19" i="28"/>
  <c r="J19" i="28"/>
  <c r="K19" i="28"/>
  <c r="F49" i="52"/>
  <c r="G49" i="52"/>
  <c r="H49" i="52"/>
  <c r="I49" i="52"/>
  <c r="J49" i="52"/>
  <c r="L49" i="52"/>
  <c r="F50" i="52"/>
  <c r="G50" i="52"/>
  <c r="H50" i="52"/>
  <c r="I50" i="52"/>
  <c r="J50" i="52"/>
  <c r="L50" i="52"/>
  <c r="M74" i="20" l="1"/>
  <c r="N74" i="20" s="1"/>
  <c r="O74" i="20" s="1"/>
  <c r="K74" i="20"/>
  <c r="J74" i="20"/>
  <c r="M73" i="20"/>
  <c r="N73" i="20" s="1"/>
  <c r="O73" i="20" s="1"/>
  <c r="K73" i="20"/>
  <c r="J73" i="20"/>
  <c r="I73" i="20"/>
  <c r="M117" i="30"/>
  <c r="I117" i="30"/>
  <c r="H117" i="30"/>
  <c r="G117" i="30"/>
  <c r="M116" i="30"/>
  <c r="I116" i="30"/>
  <c r="H116" i="30"/>
  <c r="G116" i="30"/>
  <c r="M115" i="30"/>
  <c r="I115" i="30"/>
  <c r="H115" i="30"/>
  <c r="G115" i="30"/>
  <c r="M106" i="27" l="1"/>
  <c r="N106" i="27" s="1"/>
  <c r="O106" i="27" s="1"/>
  <c r="J106" i="27"/>
  <c r="I106" i="27"/>
  <c r="H106" i="27"/>
  <c r="G106" i="27"/>
  <c r="F147" i="64" l="1"/>
  <c r="G147" i="64"/>
  <c r="H147" i="64"/>
  <c r="F146" i="64"/>
  <c r="G146" i="64"/>
  <c r="H146" i="64"/>
  <c r="H145" i="64"/>
  <c r="F145" i="64"/>
  <c r="G145" i="64"/>
  <c r="G144" i="64"/>
  <c r="H144" i="64"/>
  <c r="F48" i="52" l="1"/>
  <c r="G48" i="52"/>
  <c r="H48" i="52"/>
  <c r="I48" i="52"/>
  <c r="J48" i="52"/>
  <c r="L48" i="52"/>
  <c r="M72" i="20" l="1"/>
  <c r="N72" i="20" s="1"/>
  <c r="O72" i="20" s="1"/>
  <c r="M113" i="30" l="1"/>
  <c r="M114" i="30"/>
  <c r="H113" i="30"/>
  <c r="I113" i="30"/>
  <c r="G114" i="30"/>
  <c r="H114" i="30"/>
  <c r="I114" i="30"/>
  <c r="H110" i="30"/>
  <c r="I110" i="30"/>
  <c r="M110" i="30"/>
  <c r="G111" i="30"/>
  <c r="H111" i="30"/>
  <c r="I111" i="30"/>
  <c r="M111" i="30"/>
  <c r="I96" i="31" l="1"/>
  <c r="G143" i="64" l="1"/>
  <c r="H143" i="64"/>
  <c r="H136" i="64" l="1"/>
  <c r="G136" i="64"/>
  <c r="F136" i="64"/>
  <c r="M104" i="27" l="1"/>
  <c r="N104" i="27" s="1"/>
  <c r="O104" i="27" s="1"/>
  <c r="L136" i="27"/>
  <c r="M136" i="27" s="1"/>
  <c r="N136" i="27" s="1"/>
  <c r="G103" i="27"/>
  <c r="H103" i="27"/>
  <c r="I103" i="27"/>
  <c r="J103" i="27"/>
  <c r="M103" i="27"/>
  <c r="N103" i="27" s="1"/>
  <c r="O103" i="27" s="1"/>
  <c r="G104" i="27"/>
  <c r="H104" i="27"/>
  <c r="I104" i="27"/>
  <c r="J104" i="27"/>
  <c r="G105" i="27"/>
  <c r="H105" i="27"/>
  <c r="I105" i="27"/>
  <c r="J105" i="27"/>
  <c r="M105" i="27"/>
  <c r="N105" i="27" s="1"/>
  <c r="O105" i="27" s="1"/>
  <c r="G136" i="27"/>
  <c r="H136" i="27"/>
  <c r="I136" i="27"/>
  <c r="J119" i="34"/>
  <c r="J123" i="34"/>
  <c r="J125" i="34"/>
  <c r="K122" i="33"/>
  <c r="L122" i="33"/>
  <c r="M122" i="33"/>
  <c r="N122" i="33"/>
  <c r="O122" i="33"/>
  <c r="P122" i="33"/>
  <c r="Q122" i="33"/>
  <c r="F222" i="12"/>
  <c r="G222" i="12"/>
  <c r="H222" i="12"/>
  <c r="E223" i="12"/>
  <c r="F223" i="12"/>
  <c r="G223" i="12"/>
  <c r="H223" i="12"/>
  <c r="E225" i="12"/>
  <c r="F225" i="12"/>
  <c r="G225" i="12"/>
  <c r="H225" i="12"/>
  <c r="E226" i="12"/>
  <c r="F226" i="12"/>
  <c r="G226" i="12"/>
  <c r="H226" i="12"/>
  <c r="E220" i="11"/>
  <c r="F220" i="11"/>
  <c r="G220" i="11"/>
  <c r="E221" i="11"/>
  <c r="F221" i="11"/>
  <c r="G221" i="11"/>
  <c r="E222" i="11"/>
  <c r="F222" i="11"/>
  <c r="G222" i="11"/>
  <c r="E223" i="11"/>
  <c r="F223" i="11"/>
  <c r="G223" i="11"/>
  <c r="E224" i="11"/>
  <c r="F224" i="11"/>
  <c r="G224" i="11"/>
  <c r="I116" i="10"/>
  <c r="J116" i="10"/>
  <c r="I118" i="10"/>
  <c r="J118" i="10"/>
  <c r="I120" i="10"/>
  <c r="J120" i="10"/>
  <c r="I122" i="10"/>
  <c r="J122" i="10"/>
  <c r="I124" i="10"/>
  <c r="J124" i="10"/>
  <c r="I115" i="9"/>
  <c r="J115" i="9"/>
  <c r="K115" i="9"/>
  <c r="L115" i="9"/>
  <c r="M115" i="9"/>
  <c r="N115" i="9"/>
  <c r="I119" i="9"/>
  <c r="J119" i="9"/>
  <c r="K119" i="9"/>
  <c r="L119" i="9"/>
  <c r="M119" i="9"/>
  <c r="N119" i="9"/>
  <c r="I121" i="9"/>
  <c r="J121" i="9"/>
  <c r="K121" i="9"/>
  <c r="L121" i="9"/>
  <c r="M121" i="9"/>
  <c r="N121" i="9"/>
  <c r="I123" i="9"/>
  <c r="J123" i="9"/>
  <c r="K123" i="9"/>
  <c r="L123" i="9"/>
  <c r="M123" i="9"/>
  <c r="N123" i="9"/>
  <c r="I55" i="7"/>
  <c r="J55" i="7"/>
  <c r="I116" i="6"/>
  <c r="J116" i="6"/>
  <c r="K116" i="6"/>
  <c r="L116" i="6"/>
  <c r="I118" i="6"/>
  <c r="J118" i="6"/>
  <c r="K118" i="6"/>
  <c r="L118" i="6"/>
  <c r="I120" i="6"/>
  <c r="J120" i="6"/>
  <c r="K120" i="6"/>
  <c r="L120" i="6"/>
  <c r="I122" i="6"/>
  <c r="J122" i="6"/>
  <c r="K122" i="6"/>
  <c r="L122" i="6"/>
  <c r="I124" i="6"/>
  <c r="J124" i="6"/>
  <c r="K124" i="6"/>
  <c r="L124" i="6"/>
  <c r="I222" i="5"/>
  <c r="J222" i="5"/>
  <c r="K222" i="5"/>
  <c r="I224" i="5"/>
  <c r="J224" i="5"/>
  <c r="K224" i="5"/>
  <c r="I226" i="5"/>
  <c r="J226" i="5"/>
  <c r="K226" i="5"/>
  <c r="I228" i="5"/>
  <c r="J228" i="5"/>
  <c r="K228" i="5"/>
  <c r="I117" i="4"/>
  <c r="J117" i="4"/>
  <c r="L117" i="4"/>
  <c r="M117" i="4"/>
  <c r="N117" i="4"/>
  <c r="I119" i="4"/>
  <c r="J119" i="4"/>
  <c r="L119" i="4"/>
  <c r="M119" i="4"/>
  <c r="N119" i="4"/>
  <c r="I121" i="4"/>
  <c r="J121" i="4"/>
  <c r="L121" i="4"/>
  <c r="M121" i="4"/>
  <c r="N121" i="4"/>
  <c r="I123" i="4"/>
  <c r="J123" i="4"/>
  <c r="L123" i="4"/>
  <c r="M123" i="4"/>
  <c r="N123" i="4"/>
  <c r="I125" i="4"/>
  <c r="J125" i="4"/>
  <c r="L125" i="4"/>
  <c r="M125" i="4"/>
  <c r="N125" i="4"/>
  <c r="F139" i="64" l="1"/>
  <c r="G139" i="64"/>
  <c r="H139" i="64"/>
  <c r="G140" i="64"/>
  <c r="H140" i="64"/>
  <c r="I141" i="64"/>
  <c r="J140" i="64"/>
  <c r="F141" i="64"/>
  <c r="G141" i="64"/>
  <c r="H141" i="64"/>
  <c r="F142" i="64"/>
  <c r="G142" i="64"/>
  <c r="H142" i="64"/>
  <c r="K140" i="64" l="1"/>
  <c r="L140" i="64" s="1"/>
  <c r="I142" i="64"/>
  <c r="I143" i="64" s="1"/>
  <c r="I144" i="64" s="1"/>
  <c r="I145" i="64" s="1"/>
  <c r="J141" i="64"/>
  <c r="J144" i="64" l="1"/>
  <c r="K144" i="64" s="1"/>
  <c r="L144" i="64" s="1"/>
  <c r="J142" i="64"/>
  <c r="K142" i="64" s="1"/>
  <c r="L142" i="64" s="1"/>
  <c r="K141" i="64"/>
  <c r="L141" i="64" s="1"/>
  <c r="I146" i="64" l="1"/>
  <c r="J145" i="64"/>
  <c r="K145" i="64" s="1"/>
  <c r="L145" i="64" s="1"/>
  <c r="J143" i="64"/>
  <c r="K143" i="64" s="1"/>
  <c r="L143" i="64" s="1"/>
  <c r="I147" i="64" l="1"/>
  <c r="I148" i="64" s="1"/>
  <c r="J146" i="64"/>
  <c r="K146" i="64" s="1"/>
  <c r="L146" i="64" s="1"/>
  <c r="N98" i="31"/>
  <c r="O98" i="31" s="1"/>
  <c r="P98" i="31" s="1"/>
  <c r="N99" i="31"/>
  <c r="O99" i="31" s="1"/>
  <c r="P99" i="31" s="1"/>
  <c r="N100" i="31"/>
  <c r="O100" i="31" s="1"/>
  <c r="P100" i="31" s="1"/>
  <c r="N128" i="31"/>
  <c r="O128" i="31" s="1"/>
  <c r="P128" i="31" s="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F128" i="31"/>
  <c r="G128" i="31"/>
  <c r="H128" i="31"/>
  <c r="I128" i="31"/>
  <c r="J128" i="31"/>
  <c r="K128" i="31"/>
  <c r="K85" i="31"/>
  <c r="J85" i="31"/>
  <c r="I85" i="31"/>
  <c r="H85" i="31"/>
  <c r="G85" i="31"/>
  <c r="F85" i="31"/>
  <c r="J148" i="64" l="1"/>
  <c r="K148" i="64" s="1"/>
  <c r="L148" i="64" s="1"/>
  <c r="I149" i="64"/>
  <c r="I150" i="64" s="1"/>
  <c r="I151" i="64" s="1"/>
  <c r="I152" i="64" s="1"/>
  <c r="J147" i="64"/>
  <c r="K147" i="64" s="1"/>
  <c r="L147" i="64" s="1"/>
  <c r="J152" i="64" l="1"/>
  <c r="K152" i="64" s="1"/>
  <c r="L152" i="64" s="1"/>
  <c r="I153" i="64"/>
  <c r="J151" i="64"/>
  <c r="K151" i="64" s="1"/>
  <c r="L151" i="64" s="1"/>
  <c r="J150" i="64"/>
  <c r="K150" i="64" s="1"/>
  <c r="L150" i="64" s="1"/>
  <c r="J149" i="64"/>
  <c r="K149" i="64" s="1"/>
  <c r="L149" i="64" s="1"/>
  <c r="I154" i="64" l="1"/>
  <c r="J153" i="64"/>
  <c r="K153" i="64" s="1"/>
  <c r="L153" i="64" s="1"/>
  <c r="K42" i="23"/>
  <c r="L42" i="23" s="1"/>
  <c r="K39" i="23"/>
  <c r="L39" i="23" s="1"/>
  <c r="L38" i="23"/>
  <c r="K36" i="23"/>
  <c r="K37" i="23" s="1"/>
  <c r="L37" i="23" s="1"/>
  <c r="G39" i="23"/>
  <c r="H38" i="23"/>
  <c r="E37" i="23"/>
  <c r="G36" i="23"/>
  <c r="H36" i="23"/>
  <c r="I36" i="23"/>
  <c r="J36" i="23"/>
  <c r="F38" i="23"/>
  <c r="G38" i="23"/>
  <c r="F39" i="23"/>
  <c r="F118" i="25"/>
  <c r="G118" i="25"/>
  <c r="H118" i="25"/>
  <c r="F119" i="25"/>
  <c r="F173" i="21"/>
  <c r="G173" i="21"/>
  <c r="H173" i="21"/>
  <c r="I173" i="21"/>
  <c r="J173" i="21"/>
  <c r="F174" i="21"/>
  <c r="G174" i="21"/>
  <c r="H174" i="21"/>
  <c r="I174" i="21"/>
  <c r="J174" i="21"/>
  <c r="L82" i="22"/>
  <c r="K82" i="22"/>
  <c r="J82" i="22"/>
  <c r="L80" i="22"/>
  <c r="K80" i="22"/>
  <c r="J80" i="22"/>
  <c r="L78" i="22"/>
  <c r="K78" i="22"/>
  <c r="J78" i="22"/>
  <c r="L76" i="22"/>
  <c r="K76" i="22"/>
  <c r="J76" i="22"/>
  <c r="L74" i="22"/>
  <c r="K74" i="22"/>
  <c r="J74" i="22"/>
  <c r="K71" i="20"/>
  <c r="K70" i="20"/>
  <c r="K67" i="20"/>
  <c r="K65" i="20"/>
  <c r="K64" i="20"/>
  <c r="K62" i="20"/>
  <c r="K63" i="20"/>
  <c r="J71" i="20"/>
  <c r="J70" i="20"/>
  <c r="J65" i="20"/>
  <c r="J64" i="20"/>
  <c r="J62" i="20"/>
  <c r="J63" i="20"/>
  <c r="I71" i="20"/>
  <c r="M69" i="20"/>
  <c r="N69" i="20" s="1"/>
  <c r="O69" i="20" s="1"/>
  <c r="I70" i="20"/>
  <c r="M70" i="20"/>
  <c r="N70" i="20" s="1"/>
  <c r="O70" i="20" s="1"/>
  <c r="M71" i="20"/>
  <c r="N71" i="20" s="1"/>
  <c r="O71" i="20" s="1"/>
  <c r="G102" i="30"/>
  <c r="H102" i="30"/>
  <c r="I102" i="30"/>
  <c r="I155" i="64" l="1"/>
  <c r="I156" i="64" s="1"/>
  <c r="I157" i="64" s="1"/>
  <c r="I158" i="64" s="1"/>
  <c r="I159" i="64" s="1"/>
  <c r="I160" i="64" s="1"/>
  <c r="I161" i="64" s="1"/>
  <c r="J154" i="64"/>
  <c r="K154" i="64" s="1"/>
  <c r="L154" i="64" s="1"/>
  <c r="K69" i="20"/>
  <c r="J69" i="20"/>
  <c r="F37" i="23"/>
  <c r="J37" i="23"/>
  <c r="L36" i="23"/>
  <c r="F36" i="23"/>
  <c r="K40" i="23"/>
  <c r="L40" i="23" s="1"/>
  <c r="J40" i="23"/>
  <c r="J39" i="23"/>
  <c r="I39" i="23"/>
  <c r="H39" i="23"/>
  <c r="J38" i="23"/>
  <c r="I38" i="23"/>
  <c r="G37" i="23"/>
  <c r="H37" i="23"/>
  <c r="I37" i="23"/>
  <c r="H70" i="20"/>
  <c r="F35" i="23"/>
  <c r="G35" i="23"/>
  <c r="H35" i="23"/>
  <c r="I35" i="23"/>
  <c r="J35" i="23"/>
  <c r="L35" i="23"/>
  <c r="I162" i="64" l="1"/>
  <c r="J161" i="64"/>
  <c r="K161" i="64" s="1"/>
  <c r="L161" i="64" s="1"/>
  <c r="J160" i="64"/>
  <c r="K160" i="64" s="1"/>
  <c r="L160" i="64" s="1"/>
  <c r="J159" i="64"/>
  <c r="K159" i="64" s="1"/>
  <c r="L159" i="64" s="1"/>
  <c r="J156" i="64"/>
  <c r="K156" i="64" s="1"/>
  <c r="L156" i="64" s="1"/>
  <c r="J155" i="64"/>
  <c r="K155" i="64" s="1"/>
  <c r="L155" i="64" s="1"/>
  <c r="L41" i="23"/>
  <c r="F40" i="23"/>
  <c r="G40" i="23"/>
  <c r="H40" i="23"/>
  <c r="I40" i="23"/>
  <c r="K128" i="35"/>
  <c r="L128" i="35"/>
  <c r="M128" i="35"/>
  <c r="N128" i="35"/>
  <c r="O128" i="35"/>
  <c r="P128" i="35"/>
  <c r="L92" i="34"/>
  <c r="N92" i="34"/>
  <c r="O92" i="34"/>
  <c r="P92" i="34"/>
  <c r="J92" i="34"/>
  <c r="K92" i="33"/>
  <c r="L92" i="33"/>
  <c r="M92" i="33"/>
  <c r="N92" i="33"/>
  <c r="O92" i="33"/>
  <c r="P92" i="33"/>
  <c r="Q92" i="33"/>
  <c r="L47" i="52"/>
  <c r="F46" i="52"/>
  <c r="G46" i="52"/>
  <c r="H46" i="52"/>
  <c r="I46" i="52"/>
  <c r="J46" i="52"/>
  <c r="L46" i="52"/>
  <c r="F47" i="52"/>
  <c r="G47" i="52"/>
  <c r="H47" i="52"/>
  <c r="I47" i="52"/>
  <c r="J47" i="52"/>
  <c r="I106" i="10"/>
  <c r="J106" i="10"/>
  <c r="I108" i="10"/>
  <c r="J108" i="10"/>
  <c r="I112" i="10"/>
  <c r="J112" i="10"/>
  <c r="I114" i="10"/>
  <c r="J114" i="10"/>
  <c r="I113" i="9"/>
  <c r="J113" i="9"/>
  <c r="K113" i="9"/>
  <c r="L113" i="9"/>
  <c r="M113" i="9"/>
  <c r="N113" i="9"/>
  <c r="I111" i="9"/>
  <c r="J111" i="9"/>
  <c r="K111" i="9"/>
  <c r="L111" i="9"/>
  <c r="M111" i="9"/>
  <c r="N111" i="9"/>
  <c r="I107" i="9"/>
  <c r="J107" i="9"/>
  <c r="K107" i="9"/>
  <c r="L107" i="9"/>
  <c r="M107" i="9"/>
  <c r="N107" i="9"/>
  <c r="I105" i="9"/>
  <c r="J105" i="9"/>
  <c r="K105" i="9"/>
  <c r="L105" i="9"/>
  <c r="M105" i="9"/>
  <c r="N105" i="9"/>
  <c r="I50" i="7"/>
  <c r="J50" i="7"/>
  <c r="K50" i="7"/>
  <c r="L50" i="7"/>
  <c r="M50" i="7"/>
  <c r="I48" i="7"/>
  <c r="J48" i="7"/>
  <c r="K48" i="7"/>
  <c r="L48" i="7"/>
  <c r="M48" i="7"/>
  <c r="I44" i="7"/>
  <c r="J44" i="7"/>
  <c r="K44" i="7"/>
  <c r="L44" i="7"/>
  <c r="M44" i="7"/>
  <c r="I42" i="7"/>
  <c r="J42" i="7"/>
  <c r="K42" i="7"/>
  <c r="L42" i="7"/>
  <c r="M42" i="7"/>
  <c r="I114" i="6"/>
  <c r="J114" i="6"/>
  <c r="K114" i="6"/>
  <c r="L114" i="6"/>
  <c r="J112" i="6"/>
  <c r="K112" i="6"/>
  <c r="L112" i="6"/>
  <c r="I108" i="6"/>
  <c r="K108" i="6"/>
  <c r="L108" i="6"/>
  <c r="I106" i="6"/>
  <c r="J106" i="6"/>
  <c r="K106" i="6"/>
  <c r="L106" i="6"/>
  <c r="I220" i="5"/>
  <c r="J220" i="5"/>
  <c r="K220" i="5"/>
  <c r="I218" i="5"/>
  <c r="J218" i="5"/>
  <c r="K218" i="5"/>
  <c r="I214" i="5"/>
  <c r="J214" i="5"/>
  <c r="K214" i="5"/>
  <c r="I212" i="5"/>
  <c r="J212" i="5"/>
  <c r="K212" i="5"/>
  <c r="L115" i="4"/>
  <c r="M115" i="4"/>
  <c r="N115" i="4"/>
  <c r="I115" i="4"/>
  <c r="J115" i="4"/>
  <c r="L113" i="4"/>
  <c r="M113" i="4"/>
  <c r="N113" i="4"/>
  <c r="I113" i="4"/>
  <c r="J113" i="4"/>
  <c r="L109" i="4"/>
  <c r="M109" i="4"/>
  <c r="N109" i="4"/>
  <c r="I109" i="4"/>
  <c r="J109" i="4"/>
  <c r="L107" i="4"/>
  <c r="M107" i="4"/>
  <c r="N107" i="4"/>
  <c r="I107" i="4"/>
  <c r="J107" i="4"/>
  <c r="M52" i="43"/>
  <c r="L52" i="43"/>
  <c r="K52" i="43"/>
  <c r="M51" i="43"/>
  <c r="L51" i="43"/>
  <c r="K51" i="43"/>
  <c r="M53" i="43"/>
  <c r="L53" i="43"/>
  <c r="K53" i="43"/>
  <c r="H138" i="64"/>
  <c r="G138" i="64"/>
  <c r="F138" i="64"/>
  <c r="H137" i="64"/>
  <c r="G137" i="64"/>
  <c r="H135" i="64"/>
  <c r="G135" i="64"/>
  <c r="F135" i="64"/>
  <c r="H134" i="64"/>
  <c r="I134" i="64"/>
  <c r="J134" i="64" s="1"/>
  <c r="E188" i="64"/>
  <c r="D188" i="64"/>
  <c r="C188" i="64"/>
  <c r="E187" i="64"/>
  <c r="D187" i="64"/>
  <c r="C187" i="64"/>
  <c r="E186" i="64"/>
  <c r="D186" i="64"/>
  <c r="C186" i="64"/>
  <c r="N185" i="64"/>
  <c r="M185" i="64"/>
  <c r="L185" i="64"/>
  <c r="E185" i="64"/>
  <c r="D185" i="64"/>
  <c r="C185" i="64"/>
  <c r="N184" i="64"/>
  <c r="M184" i="64"/>
  <c r="L184" i="64"/>
  <c r="E184" i="64"/>
  <c r="D184" i="64"/>
  <c r="C184" i="64"/>
  <c r="N183" i="64"/>
  <c r="M183" i="64"/>
  <c r="L183" i="64"/>
  <c r="I183" i="64"/>
  <c r="H183" i="64"/>
  <c r="G183" i="64"/>
  <c r="E183" i="64"/>
  <c r="D183" i="64"/>
  <c r="C183" i="64"/>
  <c r="N182" i="64"/>
  <c r="M182" i="64"/>
  <c r="L182" i="64"/>
  <c r="I182" i="64"/>
  <c r="H182" i="64"/>
  <c r="G182" i="64"/>
  <c r="E182" i="64"/>
  <c r="D182" i="64"/>
  <c r="C182" i="64"/>
  <c r="N181" i="64"/>
  <c r="M181" i="64"/>
  <c r="L181" i="64"/>
  <c r="I181" i="64"/>
  <c r="H181" i="64"/>
  <c r="G181" i="64"/>
  <c r="E181" i="64"/>
  <c r="D181" i="64"/>
  <c r="C181" i="64"/>
  <c r="N180" i="64"/>
  <c r="M180" i="64"/>
  <c r="L180" i="64"/>
  <c r="I180" i="64"/>
  <c r="H180" i="64"/>
  <c r="G180" i="64"/>
  <c r="E180" i="64"/>
  <c r="D180" i="64"/>
  <c r="C180" i="64"/>
  <c r="N179" i="64"/>
  <c r="M179" i="64"/>
  <c r="L179" i="64"/>
  <c r="I179" i="64"/>
  <c r="H179" i="64"/>
  <c r="G179" i="64"/>
  <c r="E179" i="64"/>
  <c r="D179" i="64"/>
  <c r="C179" i="64"/>
  <c r="N178" i="64"/>
  <c r="M178" i="64"/>
  <c r="L178" i="64"/>
  <c r="I178" i="64"/>
  <c r="H178" i="64"/>
  <c r="G178" i="64"/>
  <c r="E178" i="64"/>
  <c r="D178" i="64"/>
  <c r="C178" i="64"/>
  <c r="N177" i="64"/>
  <c r="M177" i="64"/>
  <c r="L177" i="64"/>
  <c r="I177" i="64"/>
  <c r="H177" i="64"/>
  <c r="G177" i="64"/>
  <c r="E177" i="64"/>
  <c r="D177" i="64"/>
  <c r="C177" i="64"/>
  <c r="N176" i="64"/>
  <c r="M176" i="64"/>
  <c r="L176" i="64"/>
  <c r="I176" i="64"/>
  <c r="G176" i="64"/>
  <c r="F176" i="64"/>
  <c r="E176" i="64"/>
  <c r="D176" i="64"/>
  <c r="C176" i="64"/>
  <c r="J133" i="64"/>
  <c r="H133" i="64"/>
  <c r="G133" i="6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L102" i="64" s="1"/>
  <c r="M102" i="64" s="1"/>
  <c r="E102" i="64"/>
  <c r="E103" i="64" s="1"/>
  <c r="I77" i="64"/>
  <c r="H77" i="64"/>
  <c r="G77" i="64"/>
  <c r="J76" i="64"/>
  <c r="K76" i="64" s="1"/>
  <c r="L76" i="64" s="1"/>
  <c r="M76" i="64" s="1"/>
  <c r="I76" i="64"/>
  <c r="G76" i="64"/>
  <c r="K75" i="64"/>
  <c r="L75" i="64" s="1"/>
  <c r="M75" i="64" s="1"/>
  <c r="I75" i="64"/>
  <c r="H75" i="64"/>
  <c r="G75" i="64"/>
  <c r="J74" i="64"/>
  <c r="K74" i="64" s="1"/>
  <c r="L74" i="64" s="1"/>
  <c r="M74" i="64" s="1"/>
  <c r="I74" i="64"/>
  <c r="H74" i="64"/>
  <c r="G74" i="64"/>
  <c r="J73" i="64"/>
  <c r="K73" i="64" s="1"/>
  <c r="L73" i="64" s="1"/>
  <c r="M73" i="64" s="1"/>
  <c r="I73" i="64"/>
  <c r="H73" i="64"/>
  <c r="G73" i="64"/>
  <c r="I72" i="64"/>
  <c r="H72" i="64"/>
  <c r="G72" i="64"/>
  <c r="I71" i="64"/>
  <c r="H71" i="64"/>
  <c r="G71" i="64"/>
  <c r="I70" i="64"/>
  <c r="H70" i="64"/>
  <c r="G70" i="64"/>
  <c r="J69" i="64"/>
  <c r="J70" i="64" s="1"/>
  <c r="K70" i="64" s="1"/>
  <c r="L70" i="64" s="1"/>
  <c r="M70" i="64" s="1"/>
  <c r="I69" i="64"/>
  <c r="H69" i="64"/>
  <c r="G69" i="64"/>
  <c r="K68" i="64"/>
  <c r="L68" i="64" s="1"/>
  <c r="M68" i="64" s="1"/>
  <c r="I68" i="64"/>
  <c r="H68" i="64"/>
  <c r="G68" i="64"/>
  <c r="K67" i="64"/>
  <c r="L67" i="64" s="1"/>
  <c r="M67" i="64" s="1"/>
  <c r="G67" i="64"/>
  <c r="K66" i="64"/>
  <c r="L66" i="64" s="1"/>
  <c r="M66" i="64" s="1"/>
  <c r="I66" i="64"/>
  <c r="H66" i="64"/>
  <c r="G66" i="64"/>
  <c r="K65" i="64"/>
  <c r="L65" i="64" s="1"/>
  <c r="M65" i="64" s="1"/>
  <c r="I65" i="64"/>
  <c r="H65" i="64"/>
  <c r="G65" i="64"/>
  <c r="K64" i="64"/>
  <c r="I64" i="64"/>
  <c r="H64" i="64"/>
  <c r="G64" i="64"/>
  <c r="J63" i="64"/>
  <c r="K63" i="64" s="1"/>
  <c r="I63" i="64"/>
  <c r="H63" i="64"/>
  <c r="G63" i="64"/>
  <c r="K62" i="64"/>
  <c r="I62" i="64"/>
  <c r="H62" i="64"/>
  <c r="G62" i="64"/>
  <c r="E61" i="64"/>
  <c r="I61" i="64" s="1"/>
  <c r="J60" i="64"/>
  <c r="K60" i="64" s="1"/>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J35" i="52"/>
  <c r="I35" i="52"/>
  <c r="H35" i="52"/>
  <c r="G35" i="52"/>
  <c r="F35" i="52"/>
  <c r="J33" i="52"/>
  <c r="I33" i="52"/>
  <c r="H33" i="52"/>
  <c r="G33" i="52"/>
  <c r="G32" i="52"/>
  <c r="F33" i="52"/>
  <c r="J162" i="64" l="1"/>
  <c r="K162" i="64" s="1"/>
  <c r="L162" i="64" s="1"/>
  <c r="I163" i="64"/>
  <c r="J158" i="64"/>
  <c r="K158" i="64" s="1"/>
  <c r="L158" i="64" s="1"/>
  <c r="J157" i="64"/>
  <c r="K157" i="64" s="1"/>
  <c r="L157" i="64" s="1"/>
  <c r="K133" i="64"/>
  <c r="L133" i="64" s="1"/>
  <c r="K134" i="64"/>
  <c r="L134" i="64" s="1"/>
  <c r="I9" i="64"/>
  <c r="K69" i="64"/>
  <c r="L69" i="64" s="1"/>
  <c r="M69" i="64" s="1"/>
  <c r="H9" i="64"/>
  <c r="I20" i="64"/>
  <c r="J71" i="64"/>
  <c r="J77" i="64"/>
  <c r="I136" i="64"/>
  <c r="I137" i="64" s="1"/>
  <c r="I138" i="64" s="1"/>
  <c r="I139" i="64" s="1"/>
  <c r="J139" i="64" s="1"/>
  <c r="G14" i="64"/>
  <c r="H14" i="64"/>
  <c r="G61" i="64"/>
  <c r="I14" i="64"/>
  <c r="H61" i="64"/>
  <c r="K119" i="64"/>
  <c r="L119" i="64" s="1"/>
  <c r="M119" i="64" s="1"/>
  <c r="I11" i="64"/>
  <c r="F41" i="23"/>
  <c r="J41" i="23"/>
  <c r="H41" i="23"/>
  <c r="G41" i="23"/>
  <c r="I41" i="23"/>
  <c r="G134" i="64"/>
  <c r="K120" i="64"/>
  <c r="L120" i="64" s="1"/>
  <c r="M120" i="64" s="1"/>
  <c r="J121" i="64"/>
  <c r="E16" i="64"/>
  <c r="I15" i="64"/>
  <c r="H15" i="64"/>
  <c r="G15" i="64"/>
  <c r="E104" i="64"/>
  <c r="I103" i="64"/>
  <c r="G103" i="64"/>
  <c r="H103" i="64"/>
  <c r="G102" i="64"/>
  <c r="H128" i="64"/>
  <c r="J61" i="64"/>
  <c r="K61" i="64" s="1"/>
  <c r="H102" i="64"/>
  <c r="I128" i="64"/>
  <c r="I102" i="64"/>
  <c r="G11" i="64"/>
  <c r="G20" i="64"/>
  <c r="J103" i="64"/>
  <c r="E129" i="64"/>
  <c r="J54" i="20"/>
  <c r="J163" i="64" l="1"/>
  <c r="K163" i="64" s="1"/>
  <c r="L163" i="64" s="1"/>
  <c r="I164" i="64"/>
  <c r="K139" i="64"/>
  <c r="L139" i="64" s="1"/>
  <c r="K77" i="64"/>
  <c r="L77" i="64" s="1"/>
  <c r="M77" i="64" s="1"/>
  <c r="J78" i="64"/>
  <c r="K78" i="64" s="1"/>
  <c r="L78" i="64" s="1"/>
  <c r="M78" i="64" s="1"/>
  <c r="K71" i="64"/>
  <c r="L71" i="64" s="1"/>
  <c r="M71" i="64" s="1"/>
  <c r="J72" i="64"/>
  <c r="K72" i="64" s="1"/>
  <c r="L72" i="64" s="1"/>
  <c r="M72" i="64" s="1"/>
  <c r="J135" i="64"/>
  <c r="K103" i="64"/>
  <c r="L103" i="64" s="1"/>
  <c r="M103" i="64" s="1"/>
  <c r="J104" i="64"/>
  <c r="I16" i="64"/>
  <c r="H16" i="64"/>
  <c r="G16" i="64"/>
  <c r="E17" i="64"/>
  <c r="J122" i="64"/>
  <c r="K121" i="64"/>
  <c r="L121" i="64" s="1"/>
  <c r="M121" i="64" s="1"/>
  <c r="E105" i="64"/>
  <c r="I104" i="64"/>
  <c r="H104" i="64"/>
  <c r="G104" i="64"/>
  <c r="G129" i="64"/>
  <c r="E130" i="64"/>
  <c r="H129" i="64"/>
  <c r="I129" i="64"/>
  <c r="J164" i="64" l="1"/>
  <c r="K164" i="64" s="1"/>
  <c r="L164" i="64" s="1"/>
  <c r="I165" i="64"/>
  <c r="I166" i="64" s="1"/>
  <c r="K135" i="64"/>
  <c r="L135" i="64" s="1"/>
  <c r="K104" i="64"/>
  <c r="L104" i="64" s="1"/>
  <c r="M104" i="64" s="1"/>
  <c r="J105" i="64"/>
  <c r="E106" i="64"/>
  <c r="I105" i="64"/>
  <c r="G105" i="64"/>
  <c r="H105" i="64"/>
  <c r="J123" i="64"/>
  <c r="K122" i="64"/>
  <c r="L122" i="64" s="1"/>
  <c r="M122" i="64" s="1"/>
  <c r="J136" i="64"/>
  <c r="G130" i="64"/>
  <c r="I130" i="64"/>
  <c r="H130" i="64"/>
  <c r="I17" i="64"/>
  <c r="H17" i="64"/>
  <c r="G17" i="64"/>
  <c r="I167" i="64" l="1"/>
  <c r="J166" i="64"/>
  <c r="K166" i="64" s="1"/>
  <c r="L166" i="64" s="1"/>
  <c r="J165" i="64"/>
  <c r="K165" i="64" s="1"/>
  <c r="L165" i="64" s="1"/>
  <c r="K136" i="64"/>
  <c r="L136" i="64" s="1"/>
  <c r="I106" i="64"/>
  <c r="H106" i="64"/>
  <c r="G106" i="64"/>
  <c r="J137" i="64"/>
  <c r="J138" i="64"/>
  <c r="K105" i="64"/>
  <c r="L105" i="64" s="1"/>
  <c r="M105" i="64" s="1"/>
  <c r="J106" i="64"/>
  <c r="K106" i="64" s="1"/>
  <c r="L106" i="64" s="1"/>
  <c r="M106" i="64" s="1"/>
  <c r="K123" i="64"/>
  <c r="L123" i="64" s="1"/>
  <c r="M123" i="64" s="1"/>
  <c r="J124" i="64"/>
  <c r="J167" i="64" l="1"/>
  <c r="K167" i="64" s="1"/>
  <c r="L167" i="64" s="1"/>
  <c r="I168" i="64"/>
  <c r="K138" i="64"/>
  <c r="L138" i="64" s="1"/>
  <c r="K137" i="64"/>
  <c r="L137" i="64" s="1"/>
  <c r="K124" i="64"/>
  <c r="L124" i="64" s="1"/>
  <c r="M124" i="64" s="1"/>
  <c r="J125" i="64"/>
  <c r="J26" i="23"/>
  <c r="J27" i="23"/>
  <c r="I26" i="23"/>
  <c r="I27" i="23"/>
  <c r="J34" i="23"/>
  <c r="J33" i="23"/>
  <c r="I34" i="23"/>
  <c r="I33" i="23"/>
  <c r="J29" i="23"/>
  <c r="I29" i="23"/>
  <c r="I169" i="64" l="1"/>
  <c r="J168" i="64"/>
  <c r="K168" i="64" s="1"/>
  <c r="L168" i="64" s="1"/>
  <c r="K125" i="64"/>
  <c r="L125" i="64" s="1"/>
  <c r="M125" i="64" s="1"/>
  <c r="J126" i="64"/>
  <c r="I102" i="10"/>
  <c r="J102" i="10"/>
  <c r="I100" i="10"/>
  <c r="J100" i="10"/>
  <c r="I98" i="10"/>
  <c r="J98" i="10"/>
  <c r="I96" i="10"/>
  <c r="J96" i="10"/>
  <c r="I94" i="10"/>
  <c r="J94" i="10"/>
  <c r="I92" i="10"/>
  <c r="J92" i="10"/>
  <c r="J90" i="10"/>
  <c r="I90" i="10"/>
  <c r="I103" i="9"/>
  <c r="J103" i="9"/>
  <c r="K103" i="9"/>
  <c r="L103" i="9"/>
  <c r="M103" i="9"/>
  <c r="N103" i="9"/>
  <c r="I100" i="9"/>
  <c r="J100" i="9"/>
  <c r="K100" i="9"/>
  <c r="L100" i="9"/>
  <c r="M100" i="9"/>
  <c r="N100" i="9"/>
  <c r="I98" i="9"/>
  <c r="J98" i="9"/>
  <c r="K98" i="9"/>
  <c r="L98" i="9"/>
  <c r="M98" i="9"/>
  <c r="N98" i="9"/>
  <c r="I96" i="9"/>
  <c r="J96" i="9"/>
  <c r="K96" i="9"/>
  <c r="L96" i="9"/>
  <c r="M96" i="9"/>
  <c r="N96" i="9"/>
  <c r="I94" i="9"/>
  <c r="J94" i="9"/>
  <c r="K94" i="9"/>
  <c r="L94" i="9"/>
  <c r="M94" i="9"/>
  <c r="N94" i="9"/>
  <c r="I92" i="9"/>
  <c r="J92" i="9"/>
  <c r="K92" i="9"/>
  <c r="L92" i="9"/>
  <c r="M92" i="9"/>
  <c r="N92" i="9"/>
  <c r="I90" i="9"/>
  <c r="J90" i="9"/>
  <c r="K90" i="9"/>
  <c r="L90" i="9"/>
  <c r="M90" i="9"/>
  <c r="N90" i="9"/>
  <c r="I84" i="9"/>
  <c r="J84" i="9"/>
  <c r="K84" i="9"/>
  <c r="L84" i="9"/>
  <c r="M84" i="9"/>
  <c r="N84" i="9"/>
  <c r="N86" i="9"/>
  <c r="M86" i="9"/>
  <c r="L86" i="9"/>
  <c r="K86" i="9"/>
  <c r="J86" i="9"/>
  <c r="I86" i="9"/>
  <c r="I75" i="6"/>
  <c r="J75" i="6"/>
  <c r="K75" i="6"/>
  <c r="L75" i="6"/>
  <c r="I104" i="6"/>
  <c r="J104" i="6"/>
  <c r="K104" i="6"/>
  <c r="L104" i="6"/>
  <c r="I102" i="6"/>
  <c r="J102" i="6"/>
  <c r="K102" i="6"/>
  <c r="L102" i="6"/>
  <c r="I99" i="6"/>
  <c r="J99" i="6"/>
  <c r="K99" i="6"/>
  <c r="L99" i="6"/>
  <c r="I97" i="6"/>
  <c r="J97" i="6"/>
  <c r="K97" i="6"/>
  <c r="L97" i="6"/>
  <c r="I95" i="6"/>
  <c r="J95" i="6"/>
  <c r="K95" i="6"/>
  <c r="L95" i="6"/>
  <c r="I93" i="6"/>
  <c r="J93" i="6"/>
  <c r="K93" i="6"/>
  <c r="L93" i="6"/>
  <c r="I91" i="6"/>
  <c r="J91" i="6"/>
  <c r="K91" i="6"/>
  <c r="L91" i="6"/>
  <c r="I81" i="6"/>
  <c r="J81" i="6"/>
  <c r="K81" i="6"/>
  <c r="L81" i="6"/>
  <c r="I87" i="6"/>
  <c r="J87" i="6"/>
  <c r="K87" i="6"/>
  <c r="L87" i="6"/>
  <c r="I210" i="5"/>
  <c r="J210" i="5"/>
  <c r="K210" i="5"/>
  <c r="I208" i="5"/>
  <c r="J208" i="5"/>
  <c r="K208" i="5"/>
  <c r="I205" i="5"/>
  <c r="J205" i="5"/>
  <c r="K205" i="5"/>
  <c r="I203" i="5"/>
  <c r="J203" i="5"/>
  <c r="K203" i="5"/>
  <c r="I201" i="5"/>
  <c r="J201" i="5"/>
  <c r="K201" i="5"/>
  <c r="I199" i="5"/>
  <c r="J199" i="5"/>
  <c r="K199" i="5"/>
  <c r="I197" i="5"/>
  <c r="J197" i="5"/>
  <c r="K197" i="5"/>
  <c r="I195" i="5"/>
  <c r="J195" i="5"/>
  <c r="K195" i="5"/>
  <c r="I189" i="5"/>
  <c r="J189" i="5"/>
  <c r="K189" i="5"/>
  <c r="I191" i="5"/>
  <c r="J191" i="5"/>
  <c r="K191" i="5"/>
  <c r="K193" i="5"/>
  <c r="J193" i="5"/>
  <c r="I193" i="5"/>
  <c r="L105" i="4"/>
  <c r="M105" i="4"/>
  <c r="N105" i="4"/>
  <c r="I105" i="4"/>
  <c r="J105" i="4"/>
  <c r="L103" i="4"/>
  <c r="M103" i="4"/>
  <c r="N103" i="4"/>
  <c r="I103" i="4"/>
  <c r="J103" i="4"/>
  <c r="L100" i="4"/>
  <c r="M100" i="4"/>
  <c r="N100" i="4"/>
  <c r="I100" i="4"/>
  <c r="J100" i="4"/>
  <c r="L98" i="4"/>
  <c r="M98" i="4"/>
  <c r="N98" i="4"/>
  <c r="I98" i="4"/>
  <c r="J98" i="4"/>
  <c r="L96" i="4"/>
  <c r="M96" i="4"/>
  <c r="N96" i="4"/>
  <c r="I96" i="4"/>
  <c r="J96" i="4"/>
  <c r="L94" i="4"/>
  <c r="M94" i="4"/>
  <c r="N94" i="4"/>
  <c r="I94" i="4"/>
  <c r="J94" i="4"/>
  <c r="L92" i="4"/>
  <c r="M92" i="4"/>
  <c r="N92" i="4"/>
  <c r="I92" i="4"/>
  <c r="J92" i="4"/>
  <c r="L90" i="4"/>
  <c r="M90" i="4"/>
  <c r="N90" i="4"/>
  <c r="I90" i="4"/>
  <c r="J90" i="4"/>
  <c r="L88" i="4"/>
  <c r="M88" i="4"/>
  <c r="N88" i="4"/>
  <c r="I88" i="4"/>
  <c r="J88" i="4"/>
  <c r="N86" i="4"/>
  <c r="M86" i="4"/>
  <c r="L86" i="4"/>
  <c r="J86" i="4"/>
  <c r="I86" i="4"/>
  <c r="I82" i="4"/>
  <c r="J82" i="4"/>
  <c r="I17" i="7"/>
  <c r="J17" i="7"/>
  <c r="K17" i="7"/>
  <c r="L17" i="7"/>
  <c r="M17" i="7"/>
  <c r="I19" i="7"/>
  <c r="J19" i="7"/>
  <c r="K19" i="7"/>
  <c r="L19" i="7"/>
  <c r="M19" i="7"/>
  <c r="I40" i="7"/>
  <c r="J40" i="7"/>
  <c r="K40" i="7"/>
  <c r="L40" i="7"/>
  <c r="M40" i="7"/>
  <c r="I38" i="7"/>
  <c r="J38" i="7"/>
  <c r="K38" i="7"/>
  <c r="L38" i="7"/>
  <c r="M38" i="7"/>
  <c r="I35" i="7"/>
  <c r="J35" i="7"/>
  <c r="K35" i="7"/>
  <c r="L35" i="7"/>
  <c r="M35" i="7"/>
  <c r="I33" i="7"/>
  <c r="J33" i="7"/>
  <c r="K33" i="7"/>
  <c r="L33" i="7"/>
  <c r="M33" i="7"/>
  <c r="I31" i="7"/>
  <c r="J31" i="7"/>
  <c r="K31" i="7"/>
  <c r="L31" i="7"/>
  <c r="M31" i="7"/>
  <c r="I29" i="7"/>
  <c r="J29" i="7"/>
  <c r="K29" i="7"/>
  <c r="L29" i="7"/>
  <c r="M29" i="7"/>
  <c r="I27" i="7"/>
  <c r="J27" i="7"/>
  <c r="K27" i="7"/>
  <c r="L27" i="7"/>
  <c r="M27" i="7"/>
  <c r="M25" i="7"/>
  <c r="L25" i="7"/>
  <c r="K25" i="7"/>
  <c r="J25" i="7"/>
  <c r="I25" i="7"/>
  <c r="J169" i="64" l="1"/>
  <c r="K169" i="64" s="1"/>
  <c r="L169" i="64" s="1"/>
  <c r="I170" i="64"/>
  <c r="J170" i="64" s="1"/>
  <c r="K170" i="64" s="1"/>
  <c r="L170" i="64" s="1"/>
  <c r="K126" i="64"/>
  <c r="L126" i="64" s="1"/>
  <c r="M126" i="64" s="1"/>
  <c r="J127" i="64"/>
  <c r="K127" i="64" l="1"/>
  <c r="L127" i="64" s="1"/>
  <c r="M127" i="64" s="1"/>
  <c r="J128" i="64"/>
  <c r="K128" i="64" l="1"/>
  <c r="L128" i="64" s="1"/>
  <c r="M128" i="64" s="1"/>
  <c r="J129" i="64"/>
  <c r="K135" i="35"/>
  <c r="L135" i="35"/>
  <c r="M135" i="35"/>
  <c r="N135" i="35"/>
  <c r="O135" i="35"/>
  <c r="P135" i="35"/>
  <c r="K137" i="35"/>
  <c r="L137" i="35"/>
  <c r="M137" i="35"/>
  <c r="N137" i="35"/>
  <c r="O137" i="35"/>
  <c r="P137" i="35"/>
  <c r="K140" i="35"/>
  <c r="L140" i="35"/>
  <c r="M140" i="35"/>
  <c r="N140" i="35"/>
  <c r="O140" i="35"/>
  <c r="P140" i="35"/>
  <c r="K142" i="35"/>
  <c r="L142" i="35"/>
  <c r="M142" i="35"/>
  <c r="N142" i="35"/>
  <c r="O142" i="35"/>
  <c r="P142" i="35"/>
  <c r="K144" i="35"/>
  <c r="L144" i="35"/>
  <c r="M144" i="35"/>
  <c r="N144" i="35"/>
  <c r="O144" i="35"/>
  <c r="P144" i="35"/>
  <c r="K148" i="35"/>
  <c r="L148" i="35"/>
  <c r="M148" i="35"/>
  <c r="N148" i="35"/>
  <c r="O148" i="35"/>
  <c r="P148" i="35"/>
  <c r="K150" i="35"/>
  <c r="L150" i="35"/>
  <c r="M150" i="35"/>
  <c r="N150" i="35"/>
  <c r="O150" i="35"/>
  <c r="P150" i="35"/>
  <c r="J99" i="34"/>
  <c r="L99" i="34"/>
  <c r="N99" i="34"/>
  <c r="O99" i="34"/>
  <c r="P99" i="34"/>
  <c r="J101" i="34"/>
  <c r="L101" i="34"/>
  <c r="N101" i="34"/>
  <c r="O101" i="34"/>
  <c r="P101" i="34"/>
  <c r="J104" i="34"/>
  <c r="L104" i="34"/>
  <c r="N104" i="34"/>
  <c r="O104" i="34"/>
  <c r="P104" i="34"/>
  <c r="J106" i="34"/>
  <c r="L106" i="34"/>
  <c r="N106" i="34"/>
  <c r="O106" i="34"/>
  <c r="P106" i="34"/>
  <c r="J108" i="34"/>
  <c r="L108" i="34"/>
  <c r="N108" i="34"/>
  <c r="O108" i="34"/>
  <c r="P108" i="34"/>
  <c r="J110" i="34"/>
  <c r="L110" i="34"/>
  <c r="N110" i="34"/>
  <c r="O110" i="34"/>
  <c r="P110" i="34"/>
  <c r="J113" i="34"/>
  <c r="L113" i="34"/>
  <c r="N113" i="34"/>
  <c r="O113" i="34"/>
  <c r="P113" i="34"/>
  <c r="J115" i="34"/>
  <c r="L115" i="34"/>
  <c r="N115" i="34"/>
  <c r="O115" i="34"/>
  <c r="P115" i="34"/>
  <c r="J117" i="34"/>
  <c r="K100" i="33"/>
  <c r="L100" i="33"/>
  <c r="M100" i="33"/>
  <c r="N100" i="33"/>
  <c r="O100" i="33"/>
  <c r="P100" i="33"/>
  <c r="Q100" i="33"/>
  <c r="K102" i="33"/>
  <c r="L102" i="33"/>
  <c r="M102" i="33"/>
  <c r="N102" i="33"/>
  <c r="O102" i="33"/>
  <c r="P102" i="33"/>
  <c r="Q102" i="33"/>
  <c r="K104" i="33"/>
  <c r="L104" i="33"/>
  <c r="M104" i="33"/>
  <c r="N104" i="33"/>
  <c r="O104" i="33"/>
  <c r="P104" i="33"/>
  <c r="Q104" i="33"/>
  <c r="K106" i="33"/>
  <c r="L106" i="33"/>
  <c r="M106" i="33"/>
  <c r="N106" i="33"/>
  <c r="O106" i="33"/>
  <c r="P106" i="33"/>
  <c r="Q106" i="33"/>
  <c r="K108" i="33"/>
  <c r="L108" i="33"/>
  <c r="M108" i="33"/>
  <c r="N108" i="33"/>
  <c r="O108" i="33"/>
  <c r="P108" i="33"/>
  <c r="Q108" i="33"/>
  <c r="K110" i="33"/>
  <c r="L110" i="33"/>
  <c r="M110" i="33"/>
  <c r="N110" i="33"/>
  <c r="O110" i="33"/>
  <c r="P110" i="33"/>
  <c r="Q110" i="33"/>
  <c r="K114" i="33"/>
  <c r="L114" i="33"/>
  <c r="M114" i="33"/>
  <c r="N114" i="33"/>
  <c r="O114" i="33"/>
  <c r="P114" i="33"/>
  <c r="Q114" i="33"/>
  <c r="K117" i="33"/>
  <c r="L117" i="33"/>
  <c r="M117" i="33"/>
  <c r="N117" i="33"/>
  <c r="O117" i="33"/>
  <c r="P117" i="33"/>
  <c r="Q117" i="33"/>
  <c r="K119" i="33"/>
  <c r="L119" i="33"/>
  <c r="M119" i="33"/>
  <c r="N119" i="33"/>
  <c r="O119" i="33"/>
  <c r="P119" i="33"/>
  <c r="Q119" i="33"/>
  <c r="K129" i="64" l="1"/>
  <c r="L129" i="64" s="1"/>
  <c r="M129" i="64" s="1"/>
  <c r="J130" i="64"/>
  <c r="K130" i="64" s="1"/>
  <c r="L130" i="64" s="1"/>
  <c r="M130" i="64" s="1"/>
  <c r="L72" i="22"/>
  <c r="K72" i="22"/>
  <c r="J72" i="22"/>
  <c r="L70" i="22"/>
  <c r="K70" i="22"/>
  <c r="J70" i="22"/>
  <c r="L68" i="22"/>
  <c r="K68" i="22"/>
  <c r="J68" i="22"/>
  <c r="L66" i="22"/>
  <c r="K66" i="22"/>
  <c r="J66" i="22"/>
  <c r="L64" i="22"/>
  <c r="K64" i="22"/>
  <c r="J64" i="22"/>
  <c r="L62" i="22"/>
  <c r="K62" i="22"/>
  <c r="J62" i="22"/>
  <c r="L60" i="22"/>
  <c r="K60" i="22"/>
  <c r="J60" i="22"/>
  <c r="L58" i="22"/>
  <c r="K58" i="22"/>
  <c r="J58" i="22"/>
  <c r="L56" i="22"/>
  <c r="K56" i="22"/>
  <c r="J56" i="22"/>
  <c r="L54" i="22"/>
  <c r="K54" i="22"/>
  <c r="J54" i="22"/>
  <c r="L52" i="22"/>
  <c r="K52" i="22"/>
  <c r="J52" i="22"/>
  <c r="F117" i="25"/>
  <c r="G117" i="25"/>
  <c r="H117" i="25"/>
  <c r="F114" i="25"/>
  <c r="G114" i="25"/>
  <c r="H114" i="25"/>
  <c r="F115" i="25"/>
  <c r="G115" i="25"/>
  <c r="H115" i="25"/>
  <c r="F116" i="25"/>
  <c r="G116" i="25"/>
  <c r="H116" i="25"/>
  <c r="F171" i="21"/>
  <c r="G171" i="21"/>
  <c r="H171" i="21"/>
  <c r="I171" i="21"/>
  <c r="J171" i="21"/>
  <c r="F172" i="21"/>
  <c r="G172" i="21"/>
  <c r="H172" i="21"/>
  <c r="I172" i="21"/>
  <c r="J172" i="21"/>
  <c r="G102" i="27"/>
  <c r="H102" i="27"/>
  <c r="I102" i="27"/>
  <c r="J102" i="27"/>
  <c r="M102" i="27"/>
  <c r="N102" i="27" s="1"/>
  <c r="O102" i="27" s="1"/>
  <c r="G101" i="27"/>
  <c r="H101" i="27"/>
  <c r="I101" i="27"/>
  <c r="J101" i="27"/>
  <c r="M101" i="27"/>
  <c r="N101" i="27" s="1"/>
  <c r="O101" i="27" s="1"/>
  <c r="M68" i="20"/>
  <c r="N68" i="20" s="1"/>
  <c r="O68" i="20" s="1"/>
  <c r="F43" i="52"/>
  <c r="G43" i="52"/>
  <c r="H43" i="52"/>
  <c r="I43" i="52"/>
  <c r="J43" i="52"/>
  <c r="L43" i="52"/>
  <c r="F44" i="52"/>
  <c r="G44" i="52"/>
  <c r="H44" i="52"/>
  <c r="I44" i="52"/>
  <c r="J44" i="52"/>
  <c r="L44" i="52"/>
  <c r="F45" i="52"/>
  <c r="G45" i="52"/>
  <c r="H45" i="52"/>
  <c r="I45" i="52"/>
  <c r="J45" i="52"/>
  <c r="L45" i="52"/>
  <c r="N93" i="31" l="1"/>
  <c r="O93" i="31" s="1"/>
  <c r="P93" i="31" s="1"/>
  <c r="N94" i="31"/>
  <c r="O94" i="31" s="1"/>
  <c r="P94" i="31" s="1"/>
  <c r="N96" i="31"/>
  <c r="O96" i="31" s="1"/>
  <c r="P96" i="31" s="1"/>
  <c r="F169" i="21" l="1"/>
  <c r="G169" i="21"/>
  <c r="H169" i="21"/>
  <c r="I169" i="21"/>
  <c r="J169" i="21"/>
  <c r="F170" i="21"/>
  <c r="G170" i="21"/>
  <c r="H170" i="21"/>
  <c r="I170" i="21"/>
  <c r="J170" i="21"/>
  <c r="M66" i="20"/>
  <c r="N66" i="20" s="1"/>
  <c r="O66" i="20" s="1"/>
  <c r="M67" i="20"/>
  <c r="N67" i="20" s="1"/>
  <c r="O67" i="20" s="1"/>
  <c r="G99" i="27"/>
  <c r="H99" i="27"/>
  <c r="I99" i="27"/>
  <c r="J99" i="27"/>
  <c r="M99" i="27"/>
  <c r="N99" i="27" s="1"/>
  <c r="O99" i="27" s="1"/>
  <c r="M100" i="27"/>
  <c r="N100" i="27" s="1"/>
  <c r="O100" i="27" s="1"/>
  <c r="M97" i="27"/>
  <c r="G98" i="27"/>
  <c r="H98" i="27"/>
  <c r="I98" i="27"/>
  <c r="J98" i="27"/>
  <c r="M98" i="27"/>
  <c r="N98" i="27" s="1"/>
  <c r="O98" i="27" s="1"/>
  <c r="E218" i="12" l="1"/>
  <c r="F218" i="12"/>
  <c r="G218" i="12"/>
  <c r="H218" i="12"/>
  <c r="E219" i="12"/>
  <c r="F219" i="12"/>
  <c r="G219" i="12"/>
  <c r="H219" i="12"/>
  <c r="E220" i="12"/>
  <c r="F220" i="12"/>
  <c r="G220" i="12"/>
  <c r="H220" i="12"/>
  <c r="E221" i="12"/>
  <c r="F221" i="12"/>
  <c r="G221" i="12"/>
  <c r="H221" i="12"/>
  <c r="E215" i="11"/>
  <c r="F215" i="11"/>
  <c r="G215" i="11"/>
  <c r="E216" i="11"/>
  <c r="F216" i="11"/>
  <c r="G216" i="11"/>
  <c r="E217" i="11"/>
  <c r="F217" i="11"/>
  <c r="G217" i="11"/>
  <c r="E218" i="11"/>
  <c r="F218" i="11"/>
  <c r="G218" i="11"/>
  <c r="E219" i="11"/>
  <c r="F219" i="11"/>
  <c r="G219" i="11"/>
  <c r="N89" i="31" l="1"/>
  <c r="N90" i="31"/>
  <c r="N91" i="31"/>
  <c r="M100" i="30"/>
  <c r="M101" i="30"/>
  <c r="M102" i="30"/>
  <c r="M103" i="30"/>
  <c r="M104" i="30"/>
  <c r="M105" i="30"/>
  <c r="M106" i="30"/>
  <c r="M107" i="30"/>
  <c r="M108" i="30"/>
  <c r="M109" i="30"/>
  <c r="M112" i="30"/>
  <c r="G112" i="30"/>
  <c r="H112" i="30"/>
  <c r="I112" i="30"/>
  <c r="G143" i="30"/>
  <c r="H143" i="30"/>
  <c r="I143" i="30"/>
  <c r="G105" i="30"/>
  <c r="H105" i="30"/>
  <c r="I105" i="30"/>
  <c r="G106" i="30"/>
  <c r="H106" i="30"/>
  <c r="I106" i="30"/>
  <c r="G107" i="30"/>
  <c r="H107" i="30"/>
  <c r="I107" i="30"/>
  <c r="G108" i="30"/>
  <c r="H108" i="30"/>
  <c r="I108" i="30"/>
  <c r="G109" i="30"/>
  <c r="H109" i="30"/>
  <c r="I109" i="30"/>
  <c r="G104" i="30"/>
  <c r="H104" i="30"/>
  <c r="I104" i="30"/>
  <c r="I96" i="30"/>
  <c r="I97" i="30"/>
  <c r="I98" i="30"/>
  <c r="I99" i="30"/>
  <c r="I100" i="30"/>
  <c r="I103" i="30"/>
  <c r="H96" i="30"/>
  <c r="H97" i="30"/>
  <c r="H98" i="30"/>
  <c r="H99" i="30"/>
  <c r="H100" i="30"/>
  <c r="H103" i="30"/>
  <c r="G100" i="30"/>
  <c r="G103" i="30"/>
  <c r="G96" i="30"/>
  <c r="G97" i="30"/>
  <c r="G98" i="30"/>
  <c r="G99" i="30"/>
  <c r="K132" i="35" l="1"/>
  <c r="L132" i="35"/>
  <c r="M132" i="35"/>
  <c r="N132" i="35"/>
  <c r="O132" i="35"/>
  <c r="P132" i="35"/>
  <c r="L96" i="34"/>
  <c r="N96" i="34"/>
  <c r="O96" i="34"/>
  <c r="P96" i="34"/>
  <c r="J96" i="34"/>
  <c r="K96" i="33"/>
  <c r="L96" i="33"/>
  <c r="M96" i="33"/>
  <c r="N96" i="33"/>
  <c r="O96" i="33"/>
  <c r="P96" i="33"/>
  <c r="Q96" i="33"/>
  <c r="F52" i="22"/>
  <c r="M65" i="20"/>
  <c r="N65" i="20" s="1"/>
  <c r="O65" i="20" s="1"/>
  <c r="F42" i="52" l="1"/>
  <c r="G42" i="52"/>
  <c r="H42" i="52"/>
  <c r="I42" i="52"/>
  <c r="J42" i="52"/>
  <c r="L42" i="52"/>
  <c r="E210" i="12" l="1"/>
  <c r="F210" i="12"/>
  <c r="H210" i="12"/>
  <c r="E211" i="12"/>
  <c r="F211" i="12"/>
  <c r="G211" i="12"/>
  <c r="H211" i="12"/>
  <c r="E212" i="12"/>
  <c r="F212" i="12"/>
  <c r="G212" i="12"/>
  <c r="H212" i="12"/>
  <c r="E213" i="12"/>
  <c r="F213" i="12"/>
  <c r="G213" i="12"/>
  <c r="H213" i="12"/>
  <c r="E214" i="12"/>
  <c r="F214" i="12"/>
  <c r="G214" i="12"/>
  <c r="H214" i="12"/>
  <c r="E215" i="12"/>
  <c r="F215" i="12"/>
  <c r="G215" i="12"/>
  <c r="H215" i="12"/>
  <c r="E216" i="12"/>
  <c r="F216" i="12"/>
  <c r="G216" i="12"/>
  <c r="H216" i="12"/>
  <c r="E217" i="12"/>
  <c r="F217" i="12"/>
  <c r="G217" i="12"/>
  <c r="H217" i="12"/>
  <c r="G207" i="12" l="1"/>
  <c r="F207" i="12"/>
  <c r="E207" i="12"/>
  <c r="H207" i="12"/>
  <c r="G214" i="11"/>
  <c r="F214" i="11"/>
  <c r="E214" i="11"/>
  <c r="G213" i="11"/>
  <c r="F213" i="11"/>
  <c r="E213" i="11"/>
  <c r="G212" i="11"/>
  <c r="F212" i="11"/>
  <c r="E212" i="11"/>
  <c r="G211" i="11"/>
  <c r="F211" i="11"/>
  <c r="E211" i="11"/>
  <c r="G210" i="11"/>
  <c r="F210" i="11"/>
  <c r="E210" i="11"/>
  <c r="G209" i="11"/>
  <c r="F209" i="11"/>
  <c r="E209" i="11"/>
  <c r="G208" i="11"/>
  <c r="F208" i="11"/>
  <c r="E208" i="11"/>
  <c r="G207" i="11"/>
  <c r="F207" i="11"/>
  <c r="E207" i="11"/>
  <c r="G206" i="11"/>
  <c r="F206" i="11"/>
  <c r="E206" i="11"/>
  <c r="L32" i="23" l="1"/>
  <c r="F33" i="23"/>
  <c r="G33" i="23"/>
  <c r="H33" i="23"/>
  <c r="L33" i="23"/>
  <c r="F34" i="23"/>
  <c r="G34" i="23"/>
  <c r="H34" i="23"/>
  <c r="L34" i="23"/>
  <c r="F166" i="21"/>
  <c r="G166" i="21"/>
  <c r="H166" i="21"/>
  <c r="I166" i="21"/>
  <c r="J166" i="21"/>
  <c r="F110" i="25"/>
  <c r="G110" i="25"/>
  <c r="H110" i="25"/>
  <c r="F111" i="25"/>
  <c r="G111" i="25"/>
  <c r="H111" i="25"/>
  <c r="F112" i="25"/>
  <c r="G112" i="25"/>
  <c r="H112" i="25"/>
  <c r="F113" i="25"/>
  <c r="G113" i="25"/>
  <c r="H113" i="25"/>
  <c r="F163" i="21"/>
  <c r="G163" i="21"/>
  <c r="H163" i="21"/>
  <c r="I163" i="21"/>
  <c r="J163" i="21"/>
  <c r="F164" i="21"/>
  <c r="G164" i="21"/>
  <c r="H164" i="21"/>
  <c r="I164" i="21"/>
  <c r="J164" i="21"/>
  <c r="F165" i="21"/>
  <c r="G165" i="21"/>
  <c r="H165" i="21"/>
  <c r="I165" i="21"/>
  <c r="J165" i="21"/>
  <c r="I56" i="20"/>
  <c r="J56" i="20"/>
  <c r="L56" i="20"/>
  <c r="J57" i="20"/>
  <c r="L57" i="20"/>
  <c r="I62" i="20"/>
  <c r="M62" i="20"/>
  <c r="H63" i="20"/>
  <c r="I63" i="20"/>
  <c r="M63" i="20"/>
  <c r="I64" i="20"/>
  <c r="M64" i="20"/>
  <c r="F38" i="52"/>
  <c r="G38" i="52"/>
  <c r="H38" i="52"/>
  <c r="I38" i="52"/>
  <c r="J38" i="52"/>
  <c r="L38" i="52"/>
  <c r="F39" i="52"/>
  <c r="G39" i="52"/>
  <c r="H39" i="52"/>
  <c r="I39" i="52"/>
  <c r="J39" i="52"/>
  <c r="L39" i="52"/>
  <c r="F40" i="52"/>
  <c r="G40" i="52"/>
  <c r="H40" i="52"/>
  <c r="I40" i="52"/>
  <c r="J40" i="52"/>
  <c r="L40" i="52"/>
  <c r="F41" i="52"/>
  <c r="G41" i="52"/>
  <c r="H41" i="52"/>
  <c r="I41" i="52"/>
  <c r="J41" i="52"/>
  <c r="L41" i="52"/>
  <c r="G95" i="27"/>
  <c r="H95" i="27"/>
  <c r="I95" i="27"/>
  <c r="J95" i="27"/>
  <c r="M95" i="27"/>
  <c r="G96" i="27"/>
  <c r="H96" i="27"/>
  <c r="I96" i="27"/>
  <c r="J96" i="27"/>
  <c r="M96" i="27"/>
  <c r="J32" i="52" l="1"/>
  <c r="I32" i="52"/>
  <c r="H32" i="52"/>
  <c r="F32" i="52"/>
  <c r="H55" i="20" l="1"/>
  <c r="I55" i="20"/>
  <c r="J55" i="20"/>
  <c r="L55" i="20"/>
  <c r="I53" i="20"/>
  <c r="J53" i="20"/>
  <c r="L53" i="20"/>
  <c r="H54" i="20"/>
  <c r="I54" i="20"/>
  <c r="L54" i="20"/>
  <c r="K130" i="35"/>
  <c r="L130" i="35"/>
  <c r="M130" i="35"/>
  <c r="N130" i="35"/>
  <c r="O130" i="35"/>
  <c r="P130" i="35"/>
  <c r="K126" i="35"/>
  <c r="L126" i="35"/>
  <c r="M126" i="35"/>
  <c r="N126" i="35"/>
  <c r="O126" i="35"/>
  <c r="P126" i="35"/>
  <c r="K124" i="35"/>
  <c r="L124" i="35"/>
  <c r="M124" i="35"/>
  <c r="N124" i="35"/>
  <c r="O124" i="35"/>
  <c r="P124" i="35"/>
  <c r="L94" i="34"/>
  <c r="N94" i="34"/>
  <c r="O94" i="34"/>
  <c r="P94" i="34"/>
  <c r="J94" i="34"/>
  <c r="L90" i="34"/>
  <c r="N90" i="34"/>
  <c r="O90" i="34"/>
  <c r="P90" i="34"/>
  <c r="J90" i="34"/>
  <c r="L88" i="34"/>
  <c r="N88" i="34"/>
  <c r="O88" i="34"/>
  <c r="P88" i="34"/>
  <c r="J88" i="34"/>
  <c r="K90" i="33"/>
  <c r="L90" i="33"/>
  <c r="M90" i="33"/>
  <c r="N90" i="33"/>
  <c r="O90" i="33"/>
  <c r="P90" i="33"/>
  <c r="Q90" i="33"/>
  <c r="K88" i="33"/>
  <c r="L88" i="33"/>
  <c r="M88" i="33"/>
  <c r="N88" i="33"/>
  <c r="O88" i="33"/>
  <c r="P88" i="33"/>
  <c r="Q88" i="33"/>
  <c r="L35" i="52"/>
  <c r="F36" i="52"/>
  <c r="G36" i="52"/>
  <c r="H36" i="52"/>
  <c r="I36" i="52"/>
  <c r="J36" i="52"/>
  <c r="L36" i="52"/>
  <c r="F37" i="52"/>
  <c r="G37" i="52"/>
  <c r="H37" i="52"/>
  <c r="I37" i="52"/>
  <c r="J37" i="52"/>
  <c r="L37" i="52"/>
  <c r="E54" i="22" l="1"/>
  <c r="E56" i="22" s="1"/>
  <c r="F56" i="22" l="1"/>
  <c r="F54" i="22"/>
  <c r="L11" i="18"/>
  <c r="I78" i="4" l="1"/>
  <c r="J78" i="4"/>
  <c r="K78" i="4"/>
  <c r="L78" i="4"/>
  <c r="M78" i="4"/>
  <c r="N78" i="4"/>
  <c r="L31" i="23"/>
  <c r="L30" i="23"/>
  <c r="L28" i="23"/>
  <c r="F29" i="23"/>
  <c r="G29" i="23"/>
  <c r="H29" i="23"/>
  <c r="L29" i="23"/>
  <c r="F60" i="22" l="1"/>
  <c r="F70" i="22" l="1"/>
  <c r="F62" i="22"/>
  <c r="F72" i="22" l="1"/>
  <c r="F64" i="22"/>
  <c r="F74" i="22" l="1"/>
  <c r="F66" i="22"/>
  <c r="K31" i="32"/>
  <c r="L31" i="32"/>
  <c r="M31" i="32"/>
  <c r="K32" i="32"/>
  <c r="L32" i="32"/>
  <c r="M32" i="32"/>
  <c r="K33" i="32"/>
  <c r="L33" i="32"/>
  <c r="M33" i="32"/>
  <c r="K34" i="32"/>
  <c r="L34" i="32"/>
  <c r="M34" i="32"/>
  <c r="K35" i="32"/>
  <c r="L35" i="32"/>
  <c r="M35" i="32"/>
  <c r="K36" i="32"/>
  <c r="L36" i="32"/>
  <c r="M36" i="32"/>
  <c r="K37" i="32"/>
  <c r="L37" i="32"/>
  <c r="M37" i="32"/>
  <c r="K38" i="32"/>
  <c r="L38" i="32"/>
  <c r="M38" i="32"/>
  <c r="K39" i="32"/>
  <c r="L39" i="32"/>
  <c r="M39" i="32"/>
  <c r="L30" i="32"/>
  <c r="M30" i="32"/>
  <c r="K30" i="32"/>
  <c r="K211" i="21" s="1"/>
  <c r="F31" i="32"/>
  <c r="G31" i="32"/>
  <c r="H31" i="32"/>
  <c r="F32" i="32"/>
  <c r="G32" i="32"/>
  <c r="H32" i="32"/>
  <c r="F33" i="32"/>
  <c r="G33" i="32"/>
  <c r="H33" i="32"/>
  <c r="F34" i="32"/>
  <c r="G34" i="32"/>
  <c r="H34" i="32"/>
  <c r="F35" i="32"/>
  <c r="G35" i="32"/>
  <c r="H35" i="32"/>
  <c r="F36" i="32"/>
  <c r="G36" i="32"/>
  <c r="H36" i="32"/>
  <c r="F37" i="32"/>
  <c r="G37" i="32"/>
  <c r="H37" i="32"/>
  <c r="G30" i="32"/>
  <c r="H30" i="32"/>
  <c r="F30" i="32"/>
  <c r="G211" i="21" s="1"/>
  <c r="D31" i="32"/>
  <c r="D32" i="32"/>
  <c r="D33" i="32"/>
  <c r="D34" i="32"/>
  <c r="D35" i="32"/>
  <c r="D36" i="32"/>
  <c r="D37" i="32"/>
  <c r="D38" i="32"/>
  <c r="D39" i="32"/>
  <c r="D40" i="32"/>
  <c r="D41" i="32"/>
  <c r="D42" i="32"/>
  <c r="E30" i="32"/>
  <c r="B31" i="32"/>
  <c r="C31" i="32"/>
  <c r="B32" i="32"/>
  <c r="C32" i="32"/>
  <c r="B33" i="32"/>
  <c r="C33" i="32"/>
  <c r="B34" i="32"/>
  <c r="C34" i="32"/>
  <c r="B35" i="32"/>
  <c r="C35" i="32"/>
  <c r="B36" i="32"/>
  <c r="C36" i="32"/>
  <c r="B37" i="32"/>
  <c r="C37" i="32"/>
  <c r="B38" i="32"/>
  <c r="C38" i="32"/>
  <c r="B39" i="32"/>
  <c r="C39" i="32"/>
  <c r="B40" i="32"/>
  <c r="C40" i="32"/>
  <c r="B41" i="32"/>
  <c r="C41" i="32"/>
  <c r="B42" i="32"/>
  <c r="C42" i="32"/>
  <c r="C30" i="32"/>
  <c r="D30" i="32"/>
  <c r="B30" i="32"/>
  <c r="F76" i="22" l="1"/>
  <c r="P26" i="49" l="1"/>
  <c r="Q26" i="49"/>
  <c r="R26" i="49" s="1"/>
  <c r="F78" i="22"/>
  <c r="M90" i="27"/>
  <c r="M91" i="27"/>
  <c r="M92" i="27"/>
  <c r="M93" i="27"/>
  <c r="M94" i="27"/>
  <c r="G91" i="27"/>
  <c r="H91" i="27"/>
  <c r="I91" i="27"/>
  <c r="J91" i="27"/>
  <c r="G92" i="27"/>
  <c r="H92" i="27"/>
  <c r="I92" i="27"/>
  <c r="J92" i="27"/>
  <c r="G93" i="27"/>
  <c r="H93" i="27"/>
  <c r="I93" i="27"/>
  <c r="J93" i="27"/>
  <c r="G94" i="27"/>
  <c r="H94" i="27"/>
  <c r="I94" i="27"/>
  <c r="J94" i="27"/>
  <c r="G204" i="12"/>
  <c r="G202" i="12"/>
  <c r="P30" i="49" l="1"/>
  <c r="Q30" i="49"/>
  <c r="R30" i="49" s="1"/>
  <c r="J46" i="22"/>
  <c r="K46" i="22"/>
  <c r="L46" i="22"/>
  <c r="I50" i="22"/>
  <c r="Q32" i="49" l="1"/>
  <c r="R32" i="49" s="1"/>
  <c r="O36" i="49"/>
  <c r="P32" i="49"/>
  <c r="J50" i="22"/>
  <c r="L50" i="22"/>
  <c r="K50" i="22"/>
  <c r="F161" i="21"/>
  <c r="G161" i="21"/>
  <c r="H161" i="21"/>
  <c r="I161" i="21"/>
  <c r="J161" i="21"/>
  <c r="F162" i="21"/>
  <c r="G162" i="21"/>
  <c r="H162" i="21"/>
  <c r="I162" i="21"/>
  <c r="J162" i="21"/>
  <c r="F109" i="25"/>
  <c r="G109" i="25"/>
  <c r="H109" i="25"/>
  <c r="F108" i="25"/>
  <c r="G108" i="25"/>
  <c r="H108" i="25"/>
  <c r="F104" i="25"/>
  <c r="G104" i="25"/>
  <c r="H104" i="25"/>
  <c r="F105" i="25"/>
  <c r="G105" i="25"/>
  <c r="H105" i="25"/>
  <c r="F106" i="25"/>
  <c r="G106" i="25"/>
  <c r="H106" i="25"/>
  <c r="F107" i="25"/>
  <c r="G107" i="25"/>
  <c r="H107" i="25"/>
  <c r="Q36" i="49" l="1"/>
  <c r="R36" i="49" s="1"/>
  <c r="O38" i="49"/>
  <c r="P36" i="49"/>
  <c r="Q34" i="49"/>
  <c r="R34" i="49" s="1"/>
  <c r="P34" i="49"/>
  <c r="N85" i="31"/>
  <c r="N86" i="31"/>
  <c r="N87" i="31"/>
  <c r="N88" i="31"/>
  <c r="P38" i="49" l="1"/>
  <c r="Q38" i="49"/>
  <c r="R38" i="49" s="1"/>
  <c r="O40" i="49"/>
  <c r="I11" i="7"/>
  <c r="J11" i="7"/>
  <c r="K11" i="7"/>
  <c r="L11" i="7"/>
  <c r="M11" i="7"/>
  <c r="I13" i="7"/>
  <c r="J13" i="7"/>
  <c r="K13" i="7"/>
  <c r="L13" i="7"/>
  <c r="M13" i="7"/>
  <c r="I15" i="7"/>
  <c r="J15" i="7"/>
  <c r="K15" i="7"/>
  <c r="L15" i="7"/>
  <c r="M15" i="7"/>
  <c r="M7" i="7"/>
  <c r="L7" i="7"/>
  <c r="K7" i="7"/>
  <c r="J7" i="7"/>
  <c r="I7" i="7"/>
  <c r="Q40" i="49" l="1"/>
  <c r="R40" i="49" s="1"/>
  <c r="O42" i="49"/>
  <c r="O44" i="49" s="1"/>
  <c r="P40" i="49"/>
  <c r="L41" i="22"/>
  <c r="K41" i="22"/>
  <c r="J41" i="22"/>
  <c r="F13" i="28"/>
  <c r="G13" i="28"/>
  <c r="H13" i="28"/>
  <c r="I13" i="28"/>
  <c r="J13" i="28"/>
  <c r="K13" i="28"/>
  <c r="F14" i="28"/>
  <c r="G14" i="28"/>
  <c r="H14" i="28"/>
  <c r="I14" i="28"/>
  <c r="J14" i="28"/>
  <c r="K14" i="28"/>
  <c r="F15" i="28"/>
  <c r="G15" i="28"/>
  <c r="H15" i="28"/>
  <c r="I15" i="28"/>
  <c r="J15" i="28"/>
  <c r="K15" i="28"/>
  <c r="N13" i="28"/>
  <c r="N14" i="28"/>
  <c r="N15" i="28"/>
  <c r="H51" i="20"/>
  <c r="H49" i="20"/>
  <c r="H48" i="20"/>
  <c r="H47" i="20"/>
  <c r="H46" i="20"/>
  <c r="J45" i="20"/>
  <c r="I45" i="20"/>
  <c r="H45" i="20"/>
  <c r="O46" i="49" l="1"/>
  <c r="P44" i="49"/>
  <c r="Q44" i="49"/>
  <c r="R44" i="49" s="1"/>
  <c r="Q42" i="49"/>
  <c r="R42" i="49" s="1"/>
  <c r="P42" i="49"/>
  <c r="L27" i="23"/>
  <c r="L26" i="23"/>
  <c r="H27" i="23"/>
  <c r="G27" i="23"/>
  <c r="F27" i="23"/>
  <c r="H26" i="23"/>
  <c r="G26" i="23"/>
  <c r="F26" i="23"/>
  <c r="F158" i="21"/>
  <c r="G158" i="21"/>
  <c r="H158" i="21"/>
  <c r="I158" i="21"/>
  <c r="J158" i="21"/>
  <c r="F159" i="21"/>
  <c r="G159" i="21"/>
  <c r="H159" i="21"/>
  <c r="I159" i="21"/>
  <c r="J159" i="21"/>
  <c r="F31" i="52"/>
  <c r="G31" i="52"/>
  <c r="H31" i="52"/>
  <c r="I31" i="52"/>
  <c r="J31" i="52"/>
  <c r="L31" i="52"/>
  <c r="L32" i="52"/>
  <c r="L33" i="52"/>
  <c r="L34" i="52"/>
  <c r="Q46" i="49" l="1"/>
  <c r="R46" i="49" s="1"/>
  <c r="O48" i="49"/>
  <c r="P46" i="49"/>
  <c r="E194" i="12"/>
  <c r="F194" i="12"/>
  <c r="G194" i="12"/>
  <c r="H194" i="12"/>
  <c r="I194" i="12"/>
  <c r="E195" i="12"/>
  <c r="F195" i="12"/>
  <c r="G195" i="12"/>
  <c r="H195" i="12"/>
  <c r="I195" i="12"/>
  <c r="J92" i="35"/>
  <c r="K92" i="35"/>
  <c r="L92" i="35"/>
  <c r="M92" i="35"/>
  <c r="N92" i="35"/>
  <c r="O92" i="35"/>
  <c r="P92" i="35"/>
  <c r="Q48" i="49" l="1"/>
  <c r="R48" i="49" s="1"/>
  <c r="O50" i="49"/>
  <c r="O52" i="49" s="1"/>
  <c r="P48" i="49"/>
  <c r="G55" i="37"/>
  <c r="H55" i="37"/>
  <c r="I55" i="37"/>
  <c r="K55" i="37"/>
  <c r="L55" i="37"/>
  <c r="M55" i="37"/>
  <c r="G56" i="37"/>
  <c r="H56" i="37"/>
  <c r="I56" i="37"/>
  <c r="K56" i="37"/>
  <c r="L56" i="37"/>
  <c r="M56" i="37"/>
  <c r="G57" i="37"/>
  <c r="H57" i="37"/>
  <c r="I57" i="37"/>
  <c r="K57" i="37"/>
  <c r="L57" i="37"/>
  <c r="M57" i="37"/>
  <c r="G58" i="37"/>
  <c r="H58" i="37"/>
  <c r="I58" i="37"/>
  <c r="K58" i="37"/>
  <c r="L58" i="37"/>
  <c r="M58" i="37"/>
  <c r="P52" i="49" l="1"/>
  <c r="Q52" i="49"/>
  <c r="R52" i="49" s="1"/>
  <c r="Q50" i="49"/>
  <c r="R50" i="49" s="1"/>
  <c r="P50" i="49"/>
  <c r="F30" i="52"/>
  <c r="G30" i="52"/>
  <c r="H30" i="52"/>
  <c r="I30" i="52"/>
  <c r="J30" i="52"/>
  <c r="L30" i="52"/>
  <c r="K122" i="35" l="1"/>
  <c r="L122" i="35"/>
  <c r="M122" i="35"/>
  <c r="N122" i="35"/>
  <c r="O122" i="35"/>
  <c r="P122" i="35"/>
  <c r="K120" i="35"/>
  <c r="L120" i="35"/>
  <c r="M120" i="35"/>
  <c r="N120" i="35"/>
  <c r="O120" i="35"/>
  <c r="P120" i="35"/>
  <c r="K116" i="35"/>
  <c r="L116" i="35"/>
  <c r="M116" i="35"/>
  <c r="N116" i="35"/>
  <c r="O116" i="35"/>
  <c r="P116" i="35"/>
  <c r="L86" i="34"/>
  <c r="M86" i="34"/>
  <c r="N86" i="34"/>
  <c r="O86" i="34"/>
  <c r="P86" i="34"/>
  <c r="J86" i="34"/>
  <c r="L84" i="34"/>
  <c r="M84" i="34"/>
  <c r="N84" i="34"/>
  <c r="O84" i="34"/>
  <c r="P84" i="34"/>
  <c r="J84" i="34"/>
  <c r="L82" i="34"/>
  <c r="M82" i="34"/>
  <c r="N82" i="34"/>
  <c r="O82" i="34"/>
  <c r="P82" i="34"/>
  <c r="J82" i="34"/>
  <c r="K86" i="33"/>
  <c r="L86" i="33"/>
  <c r="M86" i="33"/>
  <c r="N86" i="33"/>
  <c r="O86" i="33"/>
  <c r="P86" i="33"/>
  <c r="Q86" i="33"/>
  <c r="K84" i="33"/>
  <c r="L84" i="33"/>
  <c r="M84" i="33"/>
  <c r="N84" i="33"/>
  <c r="O84" i="33"/>
  <c r="P84" i="33"/>
  <c r="Q84" i="33"/>
  <c r="K82" i="33"/>
  <c r="L82" i="33"/>
  <c r="M82" i="33"/>
  <c r="N82" i="33"/>
  <c r="O82" i="33"/>
  <c r="P82" i="33"/>
  <c r="Q82" i="33"/>
  <c r="I80" i="10"/>
  <c r="J80" i="10"/>
  <c r="I78" i="9"/>
  <c r="K78" i="9"/>
  <c r="L78" i="9"/>
  <c r="M78" i="9"/>
  <c r="N78" i="9"/>
  <c r="I80" i="9"/>
  <c r="K80" i="9"/>
  <c r="L80" i="9"/>
  <c r="M80" i="9"/>
  <c r="N80" i="9"/>
  <c r="I77" i="6"/>
  <c r="J77" i="6"/>
  <c r="K77" i="6"/>
  <c r="L77" i="6"/>
  <c r="I79" i="6"/>
  <c r="J79" i="6"/>
  <c r="K79" i="6"/>
  <c r="L79" i="6"/>
  <c r="I183" i="5"/>
  <c r="J183" i="5"/>
  <c r="K183" i="5"/>
  <c r="I185" i="5"/>
  <c r="J185" i="5"/>
  <c r="K185" i="5"/>
  <c r="I187" i="5"/>
  <c r="K187" i="5"/>
  <c r="I80" i="4"/>
  <c r="J80" i="4"/>
  <c r="K80" i="4"/>
  <c r="L80" i="4"/>
  <c r="M80" i="4"/>
  <c r="N80" i="4"/>
  <c r="L82" i="4"/>
  <c r="M82" i="4"/>
  <c r="N82" i="4"/>
  <c r="I84" i="4"/>
  <c r="J84" i="4"/>
  <c r="L84" i="4"/>
  <c r="M84" i="4"/>
  <c r="N84" i="4"/>
  <c r="E204" i="12"/>
  <c r="H204" i="12"/>
  <c r="I204" i="12"/>
  <c r="E200" i="11"/>
  <c r="F200" i="11"/>
  <c r="G200" i="11"/>
  <c r="H200" i="11"/>
  <c r="E201" i="11"/>
  <c r="F201" i="11"/>
  <c r="G201" i="11"/>
  <c r="H201" i="11"/>
  <c r="E202" i="11"/>
  <c r="F202" i="11"/>
  <c r="G202" i="11"/>
  <c r="H202" i="11"/>
  <c r="J83" i="31" l="1"/>
  <c r="J46" i="33" l="1"/>
  <c r="J48" i="33"/>
  <c r="J50" i="33"/>
  <c r="J52" i="33"/>
  <c r="J54" i="33"/>
  <c r="J56" i="33"/>
  <c r="L25" i="23" l="1"/>
  <c r="L38" i="22"/>
  <c r="K38" i="22"/>
  <c r="J38" i="22"/>
  <c r="F102" i="25"/>
  <c r="G102" i="25"/>
  <c r="H102" i="25"/>
  <c r="F103" i="25"/>
  <c r="G103" i="25"/>
  <c r="H103" i="25"/>
  <c r="F154" i="21"/>
  <c r="G154" i="21"/>
  <c r="H154" i="21"/>
  <c r="I154" i="21"/>
  <c r="J154" i="21"/>
  <c r="F156" i="21"/>
  <c r="G156" i="21"/>
  <c r="H156" i="21"/>
  <c r="I156" i="21"/>
  <c r="J156" i="21"/>
  <c r="L52" i="20"/>
  <c r="L49" i="20"/>
  <c r="L50" i="20"/>
  <c r="L51" i="20"/>
  <c r="H38" i="20" l="1"/>
  <c r="M86" i="27"/>
  <c r="M87" i="27"/>
  <c r="M88" i="27"/>
  <c r="M89" i="27"/>
  <c r="G86" i="27"/>
  <c r="H86" i="27"/>
  <c r="I86" i="27"/>
  <c r="J86" i="27"/>
  <c r="G87" i="27"/>
  <c r="H87" i="27"/>
  <c r="I87" i="27"/>
  <c r="J87" i="27"/>
  <c r="G89" i="27"/>
  <c r="H89" i="27"/>
  <c r="I89" i="27"/>
  <c r="J89" i="27"/>
  <c r="M95" i="30"/>
  <c r="M96" i="30"/>
  <c r="M97" i="30"/>
  <c r="M98" i="30"/>
  <c r="M99" i="30"/>
  <c r="G95" i="30"/>
  <c r="H95" i="30"/>
  <c r="I95" i="30"/>
  <c r="I90" i="30"/>
  <c r="I91" i="30"/>
  <c r="I92" i="30"/>
  <c r="I93" i="30"/>
  <c r="I94" i="30"/>
  <c r="I72" i="30"/>
  <c r="H90" i="30"/>
  <c r="H91" i="30"/>
  <c r="H92" i="30"/>
  <c r="H93" i="30"/>
  <c r="H94" i="30"/>
  <c r="G90" i="30"/>
  <c r="G91" i="30"/>
  <c r="G92" i="30"/>
  <c r="G93" i="30"/>
  <c r="G94" i="30"/>
  <c r="G72" i="30"/>
  <c r="M90" i="30"/>
  <c r="M91" i="30"/>
  <c r="M92" i="30"/>
  <c r="M93" i="30"/>
  <c r="M94" i="30"/>
  <c r="N82" i="31"/>
  <c r="N83" i="31"/>
  <c r="N84" i="31"/>
  <c r="F84" i="27" l="1"/>
  <c r="G84" i="27"/>
  <c r="H84" i="27"/>
  <c r="I84" i="27"/>
  <c r="J84" i="27"/>
  <c r="M84" i="27"/>
  <c r="F85" i="27"/>
  <c r="G85" i="27"/>
  <c r="H85" i="27"/>
  <c r="I85" i="27"/>
  <c r="J85" i="27"/>
  <c r="M85" i="27"/>
  <c r="J18" i="23" l="1"/>
  <c r="I18" i="23"/>
  <c r="H18" i="23"/>
  <c r="G18" i="23"/>
  <c r="F18" i="23"/>
  <c r="H24" i="23"/>
  <c r="F24" i="23"/>
  <c r="G24" i="23"/>
  <c r="L24" i="23"/>
  <c r="L23" i="23"/>
  <c r="J24" i="23" l="1"/>
  <c r="I24" i="23"/>
  <c r="L29" i="52"/>
  <c r="J29" i="52"/>
  <c r="I29" i="52"/>
  <c r="H29" i="52"/>
  <c r="G29" i="52"/>
  <c r="F29" i="52"/>
  <c r="F27" i="52"/>
  <c r="G27" i="52"/>
  <c r="H27" i="52"/>
  <c r="I27" i="52"/>
  <c r="J27" i="52"/>
  <c r="L27" i="52"/>
  <c r="F28" i="52"/>
  <c r="G28" i="52"/>
  <c r="H28" i="52"/>
  <c r="I28" i="52"/>
  <c r="J28" i="52"/>
  <c r="L28" i="52"/>
  <c r="N10" i="28"/>
  <c r="N11" i="28"/>
  <c r="N12" i="28"/>
  <c r="F10" i="28"/>
  <c r="G10" i="28"/>
  <c r="H10" i="28"/>
  <c r="I10" i="28"/>
  <c r="J10" i="28"/>
  <c r="K10" i="28"/>
  <c r="F11" i="28"/>
  <c r="G11" i="28"/>
  <c r="H11" i="28"/>
  <c r="I11" i="28"/>
  <c r="J11" i="28"/>
  <c r="K11" i="28"/>
  <c r="F12" i="28"/>
  <c r="G12" i="28"/>
  <c r="H12" i="28"/>
  <c r="I12" i="28"/>
  <c r="J12" i="28"/>
  <c r="K12" i="28"/>
  <c r="L8" i="23" l="1"/>
  <c r="L11" i="23"/>
  <c r="L12" i="23"/>
  <c r="L13" i="23"/>
  <c r="L14" i="23"/>
  <c r="L15" i="23"/>
  <c r="L16" i="23"/>
  <c r="L17" i="23"/>
  <c r="L18" i="23"/>
  <c r="L19" i="23"/>
  <c r="L20" i="23"/>
  <c r="L21" i="23"/>
  <c r="L22" i="23"/>
  <c r="L10" i="23"/>
  <c r="L9" i="23"/>
  <c r="J22" i="23"/>
  <c r="I22" i="23"/>
  <c r="H22" i="23"/>
  <c r="G22" i="23"/>
  <c r="F22" i="23"/>
  <c r="J21" i="23"/>
  <c r="I21" i="23"/>
  <c r="H21" i="23"/>
  <c r="G21" i="23"/>
  <c r="F21" i="23"/>
  <c r="F28" i="22"/>
  <c r="F34" i="22"/>
  <c r="F98" i="25"/>
  <c r="G98" i="25"/>
  <c r="H98" i="25"/>
  <c r="F99" i="25"/>
  <c r="G99" i="25"/>
  <c r="H99" i="25"/>
  <c r="F100" i="25"/>
  <c r="G100" i="25"/>
  <c r="H100" i="25"/>
  <c r="F101" i="25"/>
  <c r="G101" i="25"/>
  <c r="H101" i="25"/>
  <c r="F152" i="21"/>
  <c r="G152" i="21"/>
  <c r="H152" i="21"/>
  <c r="I152" i="21"/>
  <c r="J152" i="21"/>
  <c r="F150" i="21"/>
  <c r="G150" i="21"/>
  <c r="H150" i="21"/>
  <c r="I150" i="21"/>
  <c r="J150" i="21"/>
  <c r="F151" i="21"/>
  <c r="G151" i="21"/>
  <c r="H151" i="21"/>
  <c r="I151" i="21"/>
  <c r="J151" i="21"/>
  <c r="F30" i="22"/>
  <c r="L36" i="22"/>
  <c r="K36" i="22"/>
  <c r="J36" i="22"/>
  <c r="L34" i="22"/>
  <c r="K34" i="22"/>
  <c r="J34" i="22"/>
  <c r="L32" i="22"/>
  <c r="K32" i="22"/>
  <c r="J32" i="22"/>
  <c r="F32" i="22"/>
  <c r="L30" i="22"/>
  <c r="K30" i="22"/>
  <c r="J30" i="22"/>
  <c r="L28" i="22"/>
  <c r="K28" i="22"/>
  <c r="J28" i="22"/>
  <c r="L60" i="24"/>
  <c r="G61" i="24"/>
  <c r="H61" i="24"/>
  <c r="I61" i="24"/>
  <c r="L61" i="24"/>
  <c r="F25" i="52"/>
  <c r="G25" i="52"/>
  <c r="H25" i="52"/>
  <c r="I25" i="52"/>
  <c r="J25" i="52"/>
  <c r="L25" i="52"/>
  <c r="F26" i="52"/>
  <c r="G26" i="52"/>
  <c r="H26" i="52"/>
  <c r="I26" i="52"/>
  <c r="J26" i="52"/>
  <c r="L26" i="52"/>
  <c r="H35" i="20"/>
  <c r="I35" i="20"/>
  <c r="H36" i="20"/>
  <c r="I36" i="20"/>
  <c r="H37" i="20"/>
  <c r="I37" i="20"/>
  <c r="I38" i="20"/>
  <c r="H39" i="20"/>
  <c r="I39" i="20"/>
  <c r="H40" i="20"/>
  <c r="I40" i="20"/>
  <c r="I44" i="20"/>
  <c r="J44" i="20"/>
  <c r="I34" i="20"/>
  <c r="H32" i="20"/>
  <c r="H34" i="20"/>
  <c r="I33" i="20"/>
  <c r="I32" i="20"/>
  <c r="J63" i="27"/>
  <c r="I63" i="27"/>
  <c r="H63" i="27"/>
  <c r="J64" i="27"/>
  <c r="I64" i="27"/>
  <c r="H64" i="27"/>
  <c r="J65" i="27"/>
  <c r="I65" i="27"/>
  <c r="H65" i="27"/>
  <c r="J66" i="27"/>
  <c r="I66" i="27"/>
  <c r="H66" i="27"/>
  <c r="G66" i="27"/>
  <c r="J67" i="27"/>
  <c r="I67" i="27"/>
  <c r="H67" i="27"/>
  <c r="G67" i="27"/>
  <c r="J68" i="27"/>
  <c r="I68" i="27"/>
  <c r="H68" i="27"/>
  <c r="G68" i="27"/>
  <c r="J69" i="27"/>
  <c r="I69" i="27"/>
  <c r="H69" i="27"/>
  <c r="G69" i="27"/>
  <c r="J71" i="27"/>
  <c r="I71" i="27"/>
  <c r="H71" i="27"/>
  <c r="G71" i="27"/>
  <c r="J72" i="27"/>
  <c r="I72" i="27"/>
  <c r="H72" i="27"/>
  <c r="G72" i="27"/>
  <c r="J73" i="27"/>
  <c r="I73" i="27"/>
  <c r="H73" i="27"/>
  <c r="G73" i="27"/>
  <c r="J83" i="27"/>
  <c r="I83" i="27"/>
  <c r="H83" i="27"/>
  <c r="G83" i="27"/>
  <c r="J82" i="27"/>
  <c r="I82" i="27"/>
  <c r="H82" i="27"/>
  <c r="G82" i="27"/>
  <c r="J81" i="27"/>
  <c r="I81" i="27"/>
  <c r="H81" i="27"/>
  <c r="G81" i="27"/>
  <c r="J80" i="27"/>
  <c r="I80" i="27"/>
  <c r="H80" i="27"/>
  <c r="G80" i="27"/>
  <c r="J79" i="27"/>
  <c r="I79" i="27"/>
  <c r="H79" i="27"/>
  <c r="G79" i="27"/>
  <c r="J78" i="27"/>
  <c r="I78" i="27"/>
  <c r="H78" i="27"/>
  <c r="G78" i="27"/>
  <c r="J77" i="27"/>
  <c r="I77" i="27"/>
  <c r="H77" i="27"/>
  <c r="G77" i="27"/>
  <c r="J76" i="27"/>
  <c r="I76" i="27"/>
  <c r="H76" i="27"/>
  <c r="G76" i="27"/>
  <c r="J75" i="27"/>
  <c r="I75" i="27"/>
  <c r="H75" i="27"/>
  <c r="G75" i="27"/>
  <c r="J74" i="27"/>
  <c r="I74" i="27"/>
  <c r="H74" i="27"/>
  <c r="F82" i="27"/>
  <c r="M82" i="27"/>
  <c r="F83" i="27"/>
  <c r="M83" i="27"/>
  <c r="I54" i="9"/>
  <c r="K54" i="9"/>
  <c r="L54" i="9"/>
  <c r="M54" i="9"/>
  <c r="N54" i="9"/>
  <c r="K106" i="35"/>
  <c r="L106" i="35"/>
  <c r="M106" i="35"/>
  <c r="N106" i="35"/>
  <c r="O106" i="35"/>
  <c r="P106" i="35"/>
  <c r="K108" i="35"/>
  <c r="L108" i="35"/>
  <c r="M108" i="35"/>
  <c r="N108" i="35"/>
  <c r="O108" i="35"/>
  <c r="P108" i="35"/>
  <c r="K110" i="35"/>
  <c r="L110" i="35"/>
  <c r="M110" i="35"/>
  <c r="N110" i="35"/>
  <c r="O110" i="35"/>
  <c r="P110" i="35"/>
  <c r="K112" i="35"/>
  <c r="L112" i="35"/>
  <c r="M112" i="35"/>
  <c r="N112" i="35"/>
  <c r="O112" i="35"/>
  <c r="P112" i="35"/>
  <c r="K114" i="35"/>
  <c r="L114" i="35"/>
  <c r="M114" i="35"/>
  <c r="N114" i="35"/>
  <c r="O114" i="35"/>
  <c r="P114" i="35"/>
  <c r="J70" i="34"/>
  <c r="L70" i="34"/>
  <c r="M70" i="34"/>
  <c r="N70" i="34"/>
  <c r="O70" i="34"/>
  <c r="P70" i="34"/>
  <c r="J72" i="34"/>
  <c r="L72" i="34"/>
  <c r="M72" i="34"/>
  <c r="N72" i="34"/>
  <c r="O72" i="34"/>
  <c r="P72" i="34"/>
  <c r="J74" i="34"/>
  <c r="L74" i="34"/>
  <c r="M74" i="34"/>
  <c r="N74" i="34"/>
  <c r="O74" i="34"/>
  <c r="P74" i="34"/>
  <c r="J76" i="34"/>
  <c r="L76" i="34"/>
  <c r="M76" i="34"/>
  <c r="N76" i="34"/>
  <c r="O76" i="34"/>
  <c r="P76" i="34"/>
  <c r="J78" i="34"/>
  <c r="L78" i="34"/>
  <c r="M78" i="34"/>
  <c r="N78" i="34"/>
  <c r="O78" i="34"/>
  <c r="P78" i="34"/>
  <c r="K72" i="33"/>
  <c r="L72" i="33"/>
  <c r="M72" i="33"/>
  <c r="N72" i="33"/>
  <c r="O72" i="33"/>
  <c r="P72" i="33"/>
  <c r="Q72" i="33"/>
  <c r="K74" i="33"/>
  <c r="L74" i="33"/>
  <c r="M74" i="33"/>
  <c r="N74" i="33"/>
  <c r="O74" i="33"/>
  <c r="P74" i="33"/>
  <c r="Q74" i="33"/>
  <c r="K76" i="33"/>
  <c r="L76" i="33"/>
  <c r="M76" i="33"/>
  <c r="N76" i="33"/>
  <c r="O76" i="33"/>
  <c r="P76" i="33"/>
  <c r="Q76" i="33"/>
  <c r="K78" i="33"/>
  <c r="L78" i="33"/>
  <c r="M78" i="33"/>
  <c r="N78" i="33"/>
  <c r="O78" i="33"/>
  <c r="P78" i="33"/>
  <c r="Q78" i="33"/>
  <c r="I72" i="10"/>
  <c r="J72" i="10"/>
  <c r="I74" i="10"/>
  <c r="J74" i="10"/>
  <c r="I76" i="10"/>
  <c r="J76" i="10"/>
  <c r="I78" i="10"/>
  <c r="J78" i="10"/>
  <c r="I70" i="9"/>
  <c r="K70" i="9"/>
  <c r="L70" i="9"/>
  <c r="M70" i="9"/>
  <c r="N70" i="9"/>
  <c r="I72" i="9"/>
  <c r="K72" i="9"/>
  <c r="L72" i="9"/>
  <c r="M72" i="9"/>
  <c r="N72" i="9"/>
  <c r="I74" i="9"/>
  <c r="K74" i="9"/>
  <c r="L74" i="9"/>
  <c r="M74" i="9"/>
  <c r="N74" i="9"/>
  <c r="I76" i="9"/>
  <c r="K76" i="9"/>
  <c r="L76" i="9"/>
  <c r="M76" i="9"/>
  <c r="N76" i="9"/>
  <c r="I69" i="6"/>
  <c r="J69" i="6"/>
  <c r="K69" i="6"/>
  <c r="L69" i="6"/>
  <c r="I71" i="6"/>
  <c r="J71" i="6"/>
  <c r="K71" i="6"/>
  <c r="L71" i="6"/>
  <c r="I73" i="6"/>
  <c r="J73" i="6"/>
  <c r="K73" i="6"/>
  <c r="L73" i="6"/>
  <c r="I175" i="5"/>
  <c r="J175" i="5"/>
  <c r="K175" i="5"/>
  <c r="I177" i="5"/>
  <c r="J177" i="5"/>
  <c r="K177" i="5"/>
  <c r="I179" i="5"/>
  <c r="J179" i="5"/>
  <c r="K179" i="5"/>
  <c r="I181" i="5"/>
  <c r="J181" i="5"/>
  <c r="K181" i="5"/>
  <c r="I70" i="4"/>
  <c r="J70" i="4"/>
  <c r="K70" i="4"/>
  <c r="L70" i="4"/>
  <c r="M70" i="4"/>
  <c r="N70" i="4"/>
  <c r="I72" i="4"/>
  <c r="J72" i="4"/>
  <c r="K72" i="4"/>
  <c r="L72" i="4"/>
  <c r="M72" i="4"/>
  <c r="N72" i="4"/>
  <c r="I74" i="4"/>
  <c r="J74" i="4"/>
  <c r="K74" i="4"/>
  <c r="L74" i="4"/>
  <c r="M74" i="4"/>
  <c r="N74" i="4"/>
  <c r="I76" i="4"/>
  <c r="J76" i="4"/>
  <c r="K76" i="4"/>
  <c r="L76" i="4"/>
  <c r="M76" i="4"/>
  <c r="N76" i="4"/>
  <c r="I46" i="20"/>
  <c r="L45" i="20"/>
  <c r="L46" i="20"/>
  <c r="L47" i="20"/>
  <c r="L48" i="20"/>
  <c r="J46" i="20" l="1"/>
  <c r="F36" i="22"/>
  <c r="I47" i="20" l="1"/>
  <c r="J47" i="20"/>
  <c r="J49" i="20" l="1"/>
  <c r="I49" i="20"/>
  <c r="I48" i="20"/>
  <c r="J48" i="20"/>
  <c r="I50" i="20" l="1"/>
  <c r="J50" i="20"/>
  <c r="I51" i="20" l="1"/>
  <c r="J51" i="20"/>
  <c r="H54" i="24"/>
  <c r="K70" i="33" l="1"/>
  <c r="L70" i="33"/>
  <c r="M70" i="33"/>
  <c r="N70" i="33"/>
  <c r="O70" i="33"/>
  <c r="P70" i="33"/>
  <c r="Q70" i="33"/>
  <c r="H53" i="24"/>
  <c r="L22" i="52"/>
  <c r="L23" i="52"/>
  <c r="L24" i="52"/>
  <c r="I52" i="24"/>
  <c r="H52" i="24"/>
  <c r="I59" i="24"/>
  <c r="H59" i="24"/>
  <c r="I58" i="24"/>
  <c r="G58" i="24"/>
  <c r="G57" i="24"/>
  <c r="I56" i="24"/>
  <c r="H56" i="24"/>
  <c r="I55" i="24"/>
  <c r="G55" i="24"/>
  <c r="I54" i="24"/>
  <c r="I49" i="24"/>
  <c r="H49" i="24"/>
  <c r="G49" i="24"/>
  <c r="I48" i="24"/>
  <c r="H48" i="24"/>
  <c r="G48" i="24"/>
  <c r="G47" i="24"/>
  <c r="I47" i="24"/>
  <c r="H47" i="24"/>
  <c r="F24" i="52"/>
  <c r="G24" i="52"/>
  <c r="H24" i="52"/>
  <c r="I24" i="52"/>
  <c r="J24" i="52"/>
  <c r="F22" i="52"/>
  <c r="G22" i="52"/>
  <c r="H22" i="52"/>
  <c r="I22" i="52"/>
  <c r="J22" i="52"/>
  <c r="F23" i="52"/>
  <c r="G23" i="52"/>
  <c r="H23" i="52"/>
  <c r="I23" i="52"/>
  <c r="J23" i="52"/>
  <c r="K31" i="20" l="1"/>
  <c r="N9" i="28" l="1"/>
  <c r="F9" i="28"/>
  <c r="G9" i="28"/>
  <c r="H9" i="28"/>
  <c r="I9" i="28"/>
  <c r="J9" i="28"/>
  <c r="K9" i="28"/>
  <c r="E198" i="12" l="1"/>
  <c r="F198" i="12"/>
  <c r="H198" i="12"/>
  <c r="I198" i="12"/>
  <c r="E199" i="12"/>
  <c r="H199" i="12"/>
  <c r="I199" i="12"/>
  <c r="E200" i="12"/>
  <c r="H200" i="12"/>
  <c r="I200" i="12"/>
  <c r="E201" i="12"/>
  <c r="H201" i="12"/>
  <c r="I201" i="12"/>
  <c r="E202" i="12"/>
  <c r="H202" i="12"/>
  <c r="I202" i="12"/>
  <c r="F196" i="11"/>
  <c r="G196" i="11"/>
  <c r="H196" i="11"/>
  <c r="F197" i="11"/>
  <c r="G197" i="11"/>
  <c r="H197" i="11"/>
  <c r="E198" i="11"/>
  <c r="F198" i="11"/>
  <c r="G198" i="11"/>
  <c r="H198" i="11"/>
  <c r="E199" i="11"/>
  <c r="F199" i="11"/>
  <c r="G199" i="11"/>
  <c r="H199" i="11"/>
  <c r="K104" i="35"/>
  <c r="L104" i="35"/>
  <c r="M104" i="35"/>
  <c r="N104" i="35"/>
  <c r="O104" i="35"/>
  <c r="P104" i="35"/>
  <c r="K102" i="35"/>
  <c r="L102" i="35"/>
  <c r="M102" i="35"/>
  <c r="N102" i="35"/>
  <c r="O102" i="35"/>
  <c r="P102" i="35"/>
  <c r="K100" i="35"/>
  <c r="L100" i="35"/>
  <c r="M100" i="35"/>
  <c r="N100" i="35"/>
  <c r="O100" i="35"/>
  <c r="P100" i="35"/>
  <c r="K98" i="35"/>
  <c r="L98" i="35"/>
  <c r="M98" i="35"/>
  <c r="N98" i="35"/>
  <c r="O98" i="35"/>
  <c r="P98" i="35"/>
  <c r="J68" i="34"/>
  <c r="L68" i="34"/>
  <c r="M68" i="34"/>
  <c r="N68" i="34"/>
  <c r="O68" i="34"/>
  <c r="P68" i="34"/>
  <c r="J66" i="34"/>
  <c r="L66" i="34"/>
  <c r="M66" i="34"/>
  <c r="N66" i="34"/>
  <c r="O66" i="34"/>
  <c r="P66" i="34"/>
  <c r="J64" i="34"/>
  <c r="L64" i="34"/>
  <c r="M64" i="34"/>
  <c r="N64" i="34"/>
  <c r="O64" i="34"/>
  <c r="P64" i="34"/>
  <c r="J62" i="34"/>
  <c r="L62" i="34"/>
  <c r="M62" i="34"/>
  <c r="N62" i="34"/>
  <c r="O62" i="34"/>
  <c r="P62" i="34"/>
  <c r="K68" i="33"/>
  <c r="L68" i="33"/>
  <c r="M68" i="33"/>
  <c r="N68" i="33"/>
  <c r="O68" i="33"/>
  <c r="P68" i="33"/>
  <c r="Q68" i="33"/>
  <c r="K66" i="33"/>
  <c r="L66" i="33"/>
  <c r="M66" i="33"/>
  <c r="N66" i="33"/>
  <c r="O66" i="33"/>
  <c r="P66" i="33"/>
  <c r="Q66" i="33"/>
  <c r="K64" i="33"/>
  <c r="L64" i="33"/>
  <c r="M64" i="33"/>
  <c r="N64" i="33"/>
  <c r="O64" i="33"/>
  <c r="P64" i="33"/>
  <c r="Q64" i="33"/>
  <c r="Q62" i="33"/>
  <c r="K62" i="33"/>
  <c r="L62" i="33"/>
  <c r="M62" i="33"/>
  <c r="N62" i="33"/>
  <c r="O62" i="33"/>
  <c r="P62" i="33"/>
  <c r="J14" i="52"/>
  <c r="I14" i="52"/>
  <c r="H14" i="52"/>
  <c r="G14" i="52"/>
  <c r="F14" i="52"/>
  <c r="I64" i="10" l="1"/>
  <c r="J64" i="10"/>
  <c r="I66" i="10"/>
  <c r="J66" i="10"/>
  <c r="I68" i="10"/>
  <c r="J68" i="10"/>
  <c r="I70" i="10"/>
  <c r="J70" i="10"/>
  <c r="K68" i="9"/>
  <c r="L68" i="9"/>
  <c r="M68" i="9"/>
  <c r="N68" i="9"/>
  <c r="I68" i="9"/>
  <c r="K66" i="9"/>
  <c r="L66" i="9"/>
  <c r="M66" i="9"/>
  <c r="N66" i="9"/>
  <c r="I66" i="9"/>
  <c r="K64" i="9"/>
  <c r="L64" i="9"/>
  <c r="M64" i="9"/>
  <c r="N64" i="9"/>
  <c r="I64" i="9"/>
  <c r="K62" i="9"/>
  <c r="L62" i="9"/>
  <c r="M62" i="9"/>
  <c r="N62" i="9"/>
  <c r="I62" i="9"/>
  <c r="K60" i="9"/>
  <c r="L60" i="9"/>
  <c r="M60" i="9"/>
  <c r="N60" i="9"/>
  <c r="I60" i="9"/>
  <c r="I67" i="6"/>
  <c r="J67" i="6"/>
  <c r="K67" i="6"/>
  <c r="L67" i="6"/>
  <c r="I65" i="6"/>
  <c r="J65" i="6"/>
  <c r="K65" i="6"/>
  <c r="L65" i="6"/>
  <c r="I61" i="6"/>
  <c r="J61" i="6"/>
  <c r="K61" i="6"/>
  <c r="L61" i="6"/>
  <c r="I173" i="5"/>
  <c r="J173" i="5"/>
  <c r="K173" i="5"/>
  <c r="I171" i="5"/>
  <c r="J171" i="5"/>
  <c r="K171" i="5"/>
  <c r="I169" i="5"/>
  <c r="J169" i="5"/>
  <c r="K169" i="5"/>
  <c r="I167" i="5"/>
  <c r="J167" i="5"/>
  <c r="K167" i="5"/>
  <c r="I165" i="5"/>
  <c r="J165" i="5"/>
  <c r="K165" i="5"/>
  <c r="I68" i="4"/>
  <c r="J68" i="4"/>
  <c r="K68" i="4"/>
  <c r="L68" i="4"/>
  <c r="M68" i="4"/>
  <c r="N68" i="4"/>
  <c r="I66" i="4"/>
  <c r="J66" i="4"/>
  <c r="K66" i="4"/>
  <c r="L66" i="4"/>
  <c r="M66" i="4"/>
  <c r="N66" i="4"/>
  <c r="I64" i="4"/>
  <c r="J64" i="4"/>
  <c r="K64" i="4"/>
  <c r="L64" i="4"/>
  <c r="M64" i="4"/>
  <c r="N64" i="4"/>
  <c r="I62" i="4"/>
  <c r="J62" i="4"/>
  <c r="K62" i="4"/>
  <c r="L62" i="4"/>
  <c r="M62" i="4"/>
  <c r="N62" i="4"/>
  <c r="I60" i="4"/>
  <c r="J60" i="4"/>
  <c r="K60" i="4"/>
  <c r="L60" i="4"/>
  <c r="M60" i="4"/>
  <c r="N60" i="4"/>
  <c r="F19" i="23"/>
  <c r="G19" i="23"/>
  <c r="H19" i="23"/>
  <c r="I19" i="23"/>
  <c r="J19" i="23"/>
  <c r="F15" i="23"/>
  <c r="G15" i="23"/>
  <c r="H15" i="23"/>
  <c r="I15" i="23"/>
  <c r="J15" i="23"/>
  <c r="F17" i="23"/>
  <c r="G17" i="23"/>
  <c r="H17" i="23"/>
  <c r="I17" i="23"/>
  <c r="J17" i="23"/>
  <c r="F26" i="22"/>
  <c r="J26" i="22"/>
  <c r="K26" i="22"/>
  <c r="L26" i="22"/>
  <c r="F24" i="22"/>
  <c r="J24" i="22"/>
  <c r="K24" i="22"/>
  <c r="L24" i="22"/>
  <c r="F96" i="25"/>
  <c r="G96" i="25"/>
  <c r="H96" i="25"/>
  <c r="F95" i="25"/>
  <c r="G95" i="25"/>
  <c r="H95" i="25"/>
  <c r="F97" i="25"/>
  <c r="G97" i="25"/>
  <c r="H97" i="25"/>
  <c r="F148" i="21"/>
  <c r="G148" i="21"/>
  <c r="H148" i="21"/>
  <c r="I148" i="21"/>
  <c r="J148" i="21"/>
  <c r="F149" i="21"/>
  <c r="G149" i="21"/>
  <c r="H149" i="21"/>
  <c r="I149" i="21"/>
  <c r="J149" i="21"/>
  <c r="L59" i="24" l="1"/>
  <c r="L56" i="24"/>
  <c r="L57" i="24"/>
  <c r="L58" i="24"/>
  <c r="L53" i="24"/>
  <c r="L54" i="24"/>
  <c r="L55" i="24"/>
  <c r="F13" i="23"/>
  <c r="G13" i="23"/>
  <c r="H13" i="23"/>
  <c r="I13" i="23"/>
  <c r="J13" i="23"/>
  <c r="F14" i="23"/>
  <c r="G14" i="23"/>
  <c r="H14" i="23"/>
  <c r="I14" i="23"/>
  <c r="J14" i="23"/>
  <c r="L44" i="20" l="1"/>
  <c r="K40" i="20"/>
  <c r="L40" i="20" s="1"/>
  <c r="K39" i="20"/>
  <c r="L39" i="20" s="1"/>
  <c r="K38" i="20"/>
  <c r="L38" i="20" s="1"/>
  <c r="M81" i="27"/>
  <c r="M80" i="27"/>
  <c r="M79" i="27"/>
  <c r="F81" i="27"/>
  <c r="F80" i="27"/>
  <c r="F79" i="27"/>
  <c r="F28" i="27"/>
  <c r="G28" i="27"/>
  <c r="F29" i="27"/>
  <c r="G29" i="27"/>
  <c r="F31" i="27"/>
  <c r="G31" i="27"/>
  <c r="F32" i="27"/>
  <c r="G32" i="27"/>
  <c r="F33" i="27"/>
  <c r="G33" i="27"/>
  <c r="F34" i="27"/>
  <c r="G34" i="27"/>
  <c r="G35" i="27"/>
  <c r="F36" i="27"/>
  <c r="G36" i="27"/>
  <c r="F37" i="27"/>
  <c r="G37" i="27"/>
  <c r="F38" i="27"/>
  <c r="G38" i="27"/>
  <c r="F39" i="27"/>
  <c r="F40" i="27"/>
  <c r="G41" i="27"/>
  <c r="F43" i="27"/>
  <c r="G43" i="27"/>
  <c r="G44" i="27"/>
  <c r="G45" i="27"/>
  <c r="F46" i="27"/>
  <c r="G46" i="27"/>
  <c r="G47" i="27"/>
  <c r="F48" i="27"/>
  <c r="G48" i="27"/>
  <c r="F49" i="27"/>
  <c r="G49" i="27"/>
  <c r="F50" i="27"/>
  <c r="F51" i="27"/>
  <c r="F52" i="27"/>
  <c r="G52" i="27"/>
  <c r="F53" i="27"/>
  <c r="F54" i="27"/>
  <c r="G54" i="27"/>
  <c r="F55" i="27"/>
  <c r="F56" i="27"/>
  <c r="G56" i="27"/>
  <c r="F57" i="27"/>
  <c r="F58" i="27"/>
  <c r="G58" i="27"/>
  <c r="F63" i="27"/>
  <c r="F64" i="27"/>
  <c r="F65" i="27"/>
  <c r="F66" i="27"/>
  <c r="F67" i="27"/>
  <c r="F68" i="27"/>
  <c r="F69" i="27"/>
  <c r="F70" i="27"/>
  <c r="G70" i="27"/>
  <c r="F71" i="27"/>
  <c r="F72" i="27"/>
  <c r="G51" i="24"/>
  <c r="F17" i="52" l="1"/>
  <c r="G17" i="52"/>
  <c r="H17" i="52"/>
  <c r="I17" i="52"/>
  <c r="J17" i="52"/>
  <c r="F18" i="52"/>
  <c r="G18" i="52"/>
  <c r="H18" i="52"/>
  <c r="I18" i="52"/>
  <c r="J18" i="52"/>
  <c r="J16" i="52"/>
  <c r="I16" i="52"/>
  <c r="H16" i="52"/>
  <c r="G16" i="52"/>
  <c r="F16" i="52"/>
  <c r="J15" i="52"/>
  <c r="I15" i="52"/>
  <c r="H15" i="52"/>
  <c r="G15" i="52"/>
  <c r="F15" i="52"/>
  <c r="F22" i="22"/>
  <c r="J22" i="22"/>
  <c r="K22" i="22"/>
  <c r="L22" i="22"/>
  <c r="F21" i="52" l="1"/>
  <c r="L18" i="52"/>
  <c r="F19" i="52"/>
  <c r="G19" i="52"/>
  <c r="H19" i="52"/>
  <c r="I19" i="52"/>
  <c r="J19" i="52"/>
  <c r="L19" i="52"/>
  <c r="F20" i="52"/>
  <c r="G20" i="52"/>
  <c r="H20" i="52"/>
  <c r="I20" i="52"/>
  <c r="J20" i="52"/>
  <c r="L20" i="52"/>
  <c r="L21" i="52"/>
  <c r="F91" i="25"/>
  <c r="G91" i="25"/>
  <c r="H91" i="25"/>
  <c r="F92" i="25"/>
  <c r="G92" i="25"/>
  <c r="H92" i="25"/>
  <c r="F93" i="25"/>
  <c r="G93" i="25"/>
  <c r="H93" i="25"/>
  <c r="F94" i="25"/>
  <c r="G94" i="25"/>
  <c r="H94" i="25"/>
  <c r="F146" i="21"/>
  <c r="G146" i="21"/>
  <c r="H146" i="21"/>
  <c r="I146" i="21"/>
  <c r="J146" i="21"/>
  <c r="F147" i="21"/>
  <c r="G147" i="21"/>
  <c r="H147" i="21"/>
  <c r="I147" i="21"/>
  <c r="J147" i="21"/>
  <c r="F145" i="21"/>
  <c r="G145" i="21"/>
  <c r="H145" i="21"/>
  <c r="I145" i="21"/>
  <c r="J145" i="21"/>
  <c r="I21" i="52" l="1"/>
  <c r="J21" i="52"/>
  <c r="H21" i="52"/>
  <c r="G21" i="52"/>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L15" i="52"/>
  <c r="L16" i="52"/>
  <c r="L17" i="52"/>
  <c r="F76" i="23" l="1"/>
  <c r="K96" i="35" l="1"/>
  <c r="L96" i="35"/>
  <c r="M96" i="35"/>
  <c r="N96" i="35"/>
  <c r="O96" i="35"/>
  <c r="P96" i="35"/>
  <c r="K94" i="35"/>
  <c r="L94" i="35"/>
  <c r="M94" i="35"/>
  <c r="N94" i="35"/>
  <c r="O94" i="35"/>
  <c r="P94" i="35"/>
  <c r="J88" i="35"/>
  <c r="K88" i="35"/>
  <c r="L88" i="35"/>
  <c r="M88" i="35"/>
  <c r="N88" i="35"/>
  <c r="O88" i="35"/>
  <c r="P88" i="35"/>
  <c r="J60" i="34"/>
  <c r="L60" i="34"/>
  <c r="M60" i="34"/>
  <c r="N60" i="34"/>
  <c r="O60" i="34"/>
  <c r="P60" i="34"/>
  <c r="J58" i="34"/>
  <c r="L58" i="34"/>
  <c r="M58" i="34"/>
  <c r="N58" i="34"/>
  <c r="O58" i="34"/>
  <c r="P58" i="34"/>
  <c r="J56" i="34"/>
  <c r="K56" i="34"/>
  <c r="L56" i="34"/>
  <c r="M56" i="34"/>
  <c r="N56" i="34"/>
  <c r="O56" i="34"/>
  <c r="P56" i="34"/>
  <c r="J54" i="34"/>
  <c r="K54" i="34"/>
  <c r="L54" i="34"/>
  <c r="M54" i="34"/>
  <c r="N54" i="34"/>
  <c r="O54" i="34"/>
  <c r="P54" i="34"/>
  <c r="Q60" i="33"/>
  <c r="K60" i="33"/>
  <c r="L60" i="33"/>
  <c r="M60" i="33"/>
  <c r="N60" i="33"/>
  <c r="O60" i="33"/>
  <c r="P60" i="33"/>
  <c r="K58" i="33"/>
  <c r="L58" i="33"/>
  <c r="M58" i="33"/>
  <c r="N58" i="33"/>
  <c r="O58" i="33"/>
  <c r="P58" i="33"/>
  <c r="Q58" i="33"/>
  <c r="K56" i="33"/>
  <c r="L56" i="33"/>
  <c r="M56" i="33"/>
  <c r="N56" i="33"/>
  <c r="O56" i="33"/>
  <c r="P56" i="33"/>
  <c r="Q56" i="33"/>
  <c r="Q54" i="33"/>
  <c r="K54" i="33"/>
  <c r="L54" i="33"/>
  <c r="M54" i="33"/>
  <c r="N54" i="33"/>
  <c r="O54" i="33"/>
  <c r="P54" i="33"/>
  <c r="E196" i="12"/>
  <c r="F196" i="12"/>
  <c r="H196" i="12"/>
  <c r="I196" i="12"/>
  <c r="E197" i="12"/>
  <c r="F197" i="12"/>
  <c r="H197" i="12"/>
  <c r="I197" i="12"/>
  <c r="E192" i="11"/>
  <c r="F192" i="11"/>
  <c r="G192" i="11"/>
  <c r="H192" i="11"/>
  <c r="E193" i="11"/>
  <c r="F193" i="11"/>
  <c r="G193" i="11"/>
  <c r="H193" i="11"/>
  <c r="E194" i="11"/>
  <c r="F194" i="11"/>
  <c r="G194" i="11"/>
  <c r="H194" i="11"/>
  <c r="E195" i="11"/>
  <c r="F195" i="11"/>
  <c r="G195" i="11"/>
  <c r="H195" i="11"/>
  <c r="K56" i="9"/>
  <c r="L56" i="9"/>
  <c r="M56" i="9"/>
  <c r="N56" i="9"/>
  <c r="I56" i="9"/>
  <c r="K52" i="9"/>
  <c r="L52" i="9"/>
  <c r="M52" i="9"/>
  <c r="N52" i="9"/>
  <c r="I52" i="9"/>
  <c r="I57" i="6"/>
  <c r="J57" i="6"/>
  <c r="K57" i="6"/>
  <c r="L57" i="6"/>
  <c r="I55" i="6"/>
  <c r="J55" i="6"/>
  <c r="K55" i="6"/>
  <c r="L55" i="6"/>
  <c r="I53" i="6"/>
  <c r="J53" i="6"/>
  <c r="K53" i="6"/>
  <c r="L53" i="6"/>
  <c r="I51" i="6"/>
  <c r="J51" i="6"/>
  <c r="K51" i="6"/>
  <c r="L51" i="6"/>
  <c r="I163" i="5"/>
  <c r="J163" i="5"/>
  <c r="K163" i="5"/>
  <c r="I161" i="5"/>
  <c r="J161" i="5"/>
  <c r="K161" i="5"/>
  <c r="I159" i="5"/>
  <c r="J159" i="5"/>
  <c r="K159" i="5"/>
  <c r="I157" i="5"/>
  <c r="J157" i="5"/>
  <c r="K157" i="5"/>
  <c r="I58" i="4"/>
  <c r="J58" i="4"/>
  <c r="K58" i="4"/>
  <c r="L58" i="4"/>
  <c r="M58" i="4"/>
  <c r="N58" i="4"/>
  <c r="I56" i="4"/>
  <c r="J56" i="4"/>
  <c r="K56" i="4"/>
  <c r="L56" i="4"/>
  <c r="M56" i="4"/>
  <c r="N56" i="4"/>
  <c r="I54" i="4"/>
  <c r="J54" i="4"/>
  <c r="K54" i="4"/>
  <c r="L54" i="4"/>
  <c r="M54" i="4"/>
  <c r="N54" i="4"/>
  <c r="I52" i="4"/>
  <c r="J52" i="4"/>
  <c r="K52" i="4"/>
  <c r="L52" i="4"/>
  <c r="M52" i="4"/>
  <c r="N52" i="4"/>
  <c r="I54" i="10"/>
  <c r="J54" i="10"/>
  <c r="I58" i="10"/>
  <c r="J58" i="10"/>
  <c r="I60" i="10"/>
  <c r="J60" i="10"/>
  <c r="E188" i="12"/>
  <c r="F188" i="12"/>
  <c r="G188" i="12"/>
  <c r="H188" i="12"/>
  <c r="I188" i="12"/>
  <c r="E189" i="12"/>
  <c r="F189" i="12"/>
  <c r="G189" i="12"/>
  <c r="H189" i="12"/>
  <c r="I189" i="12"/>
  <c r="E190" i="12"/>
  <c r="F190" i="12"/>
  <c r="G190" i="12"/>
  <c r="H190" i="12"/>
  <c r="I190" i="12"/>
  <c r="E191" i="12"/>
  <c r="F191" i="12"/>
  <c r="G191" i="12"/>
  <c r="H191" i="12"/>
  <c r="I191" i="12"/>
  <c r="E187" i="11"/>
  <c r="F187" i="11"/>
  <c r="G187" i="11"/>
  <c r="H187" i="11"/>
  <c r="E188" i="11"/>
  <c r="F188" i="11"/>
  <c r="G188" i="11"/>
  <c r="H188" i="11"/>
  <c r="E189" i="11"/>
  <c r="F189" i="11"/>
  <c r="G189" i="11"/>
  <c r="H189" i="11"/>
  <c r="E190" i="11"/>
  <c r="F190" i="11"/>
  <c r="G190" i="11"/>
  <c r="H190" i="11"/>
  <c r="E191" i="11"/>
  <c r="F191" i="11"/>
  <c r="G191" i="11"/>
  <c r="H191" i="11"/>
  <c r="F93" i="59" l="1"/>
  <c r="L20" i="22" l="1"/>
  <c r="K20" i="22"/>
  <c r="J20" i="22"/>
  <c r="F20" i="22"/>
  <c r="L18" i="22"/>
  <c r="K18" i="22"/>
  <c r="J18" i="22"/>
  <c r="F18" i="22"/>
  <c r="L16" i="22"/>
  <c r="K16" i="22"/>
  <c r="J16" i="22"/>
  <c r="F16" i="22"/>
  <c r="L14" i="22"/>
  <c r="K14" i="22"/>
  <c r="J14" i="22"/>
  <c r="L12" i="22"/>
  <c r="K12" i="22"/>
  <c r="J12" i="22"/>
  <c r="L10" i="22"/>
  <c r="K10" i="22"/>
  <c r="J10" i="22"/>
  <c r="L8" i="22"/>
  <c r="K8" i="22"/>
  <c r="J8" i="22"/>
  <c r="F90" i="25"/>
  <c r="G90" i="25"/>
  <c r="H90" i="25"/>
  <c r="F144" i="21"/>
  <c r="G144" i="21"/>
  <c r="H144" i="21"/>
  <c r="I144" i="21"/>
  <c r="J144" i="21"/>
  <c r="L50" i="24"/>
  <c r="L51" i="24"/>
  <c r="L52" i="24"/>
  <c r="M78" i="27" l="1"/>
  <c r="M77" i="27"/>
  <c r="M76" i="27"/>
  <c r="M75" i="27"/>
  <c r="M74" i="27"/>
  <c r="M73" i="27"/>
  <c r="F78" i="27"/>
  <c r="F77" i="27"/>
  <c r="F76" i="27"/>
  <c r="F75" i="27"/>
  <c r="G74" i="27"/>
  <c r="F74" i="27"/>
  <c r="F73" i="27"/>
  <c r="K32" i="20" l="1"/>
  <c r="L32" i="20" s="1"/>
  <c r="K33" i="20"/>
  <c r="L33" i="20" s="1"/>
  <c r="K34" i="20"/>
  <c r="L34" i="20" s="1"/>
  <c r="K35" i="20"/>
  <c r="L35" i="20" s="1"/>
  <c r="L49" i="24" l="1"/>
  <c r="L48" i="24"/>
  <c r="F140" i="21" l="1"/>
  <c r="G140" i="21"/>
  <c r="H140" i="21"/>
  <c r="I140" i="21"/>
  <c r="J140" i="21"/>
  <c r="F141" i="21"/>
  <c r="G141" i="21"/>
  <c r="H141" i="21"/>
  <c r="I141" i="21"/>
  <c r="J141" i="21"/>
  <c r="F142" i="21"/>
  <c r="G142" i="21"/>
  <c r="H142" i="21"/>
  <c r="I142" i="21"/>
  <c r="J142" i="21"/>
  <c r="F143" i="21"/>
  <c r="G143" i="21"/>
  <c r="H143" i="21"/>
  <c r="I143" i="21"/>
  <c r="J143" i="21"/>
  <c r="G88" i="25"/>
  <c r="F85" i="25"/>
  <c r="G85" i="25"/>
  <c r="H85" i="25"/>
  <c r="F86" i="25"/>
  <c r="G86" i="25"/>
  <c r="H86" i="25"/>
  <c r="F87" i="25"/>
  <c r="G87" i="25"/>
  <c r="H87" i="25"/>
  <c r="H88" i="25"/>
  <c r="F89" i="25"/>
  <c r="G89" i="25"/>
  <c r="H89" i="25"/>
  <c r="F9" i="23"/>
  <c r="G9" i="23"/>
  <c r="H9" i="23"/>
  <c r="I9" i="23"/>
  <c r="J9" i="23"/>
  <c r="F88" i="25" l="1"/>
  <c r="F89" i="59" l="1"/>
  <c r="F139" i="21" l="1"/>
  <c r="G139" i="21"/>
  <c r="H139" i="21"/>
  <c r="I139" i="21"/>
  <c r="J139" i="21"/>
  <c r="I89" i="59" l="1"/>
  <c r="K89" i="59" s="1"/>
  <c r="F13" i="52"/>
  <c r="G13" i="52"/>
  <c r="H13" i="52"/>
  <c r="I13" i="52"/>
  <c r="J13" i="52"/>
  <c r="L13" i="52"/>
  <c r="L14" i="52"/>
  <c r="I91" i="59" l="1"/>
  <c r="J89" i="59"/>
  <c r="E95" i="59"/>
  <c r="E97" i="59" s="1"/>
  <c r="L92" i="59"/>
  <c r="F97" i="59" l="1"/>
  <c r="J91" i="59"/>
  <c r="K91" i="59"/>
  <c r="I93" i="59"/>
  <c r="L91" i="59"/>
  <c r="L90" i="59"/>
  <c r="L89" i="59"/>
  <c r="F95" i="59"/>
  <c r="L96" i="59" s="1"/>
  <c r="L94" i="59"/>
  <c r="J93" i="59" l="1"/>
  <c r="L93" i="59"/>
  <c r="I95" i="59"/>
  <c r="K93" i="59"/>
  <c r="I46" i="10"/>
  <c r="J46" i="10"/>
  <c r="I50" i="10"/>
  <c r="J50" i="10"/>
  <c r="K50" i="9"/>
  <c r="L50" i="9"/>
  <c r="M50" i="9"/>
  <c r="N50" i="9"/>
  <c r="I50" i="9"/>
  <c r="K48" i="9"/>
  <c r="L48" i="9"/>
  <c r="M48" i="9"/>
  <c r="N48" i="9"/>
  <c r="I48" i="9"/>
  <c r="I47" i="6"/>
  <c r="J47" i="6"/>
  <c r="K47" i="6"/>
  <c r="L47" i="6"/>
  <c r="I43" i="6"/>
  <c r="J43" i="6"/>
  <c r="K43" i="6"/>
  <c r="L43" i="6"/>
  <c r="I155" i="5"/>
  <c r="J155" i="5"/>
  <c r="K155" i="5"/>
  <c r="I153" i="5"/>
  <c r="J153" i="5"/>
  <c r="K153" i="5"/>
  <c r="I151" i="5"/>
  <c r="J151" i="5"/>
  <c r="K151" i="5"/>
  <c r="I149" i="5"/>
  <c r="J149" i="5"/>
  <c r="K149" i="5"/>
  <c r="I147" i="5"/>
  <c r="J147" i="5"/>
  <c r="K147" i="5"/>
  <c r="I50" i="4"/>
  <c r="J50" i="4"/>
  <c r="K50" i="4"/>
  <c r="L50" i="4"/>
  <c r="M50" i="4"/>
  <c r="N50" i="4"/>
  <c r="I48" i="4"/>
  <c r="J48" i="4"/>
  <c r="K48" i="4"/>
  <c r="L48" i="4"/>
  <c r="M48" i="4"/>
  <c r="N48" i="4"/>
  <c r="I46" i="4"/>
  <c r="J46" i="4"/>
  <c r="K46" i="4"/>
  <c r="L46" i="4"/>
  <c r="M46" i="4"/>
  <c r="N46" i="4"/>
  <c r="I44" i="4"/>
  <c r="J44" i="4"/>
  <c r="K44" i="4"/>
  <c r="L44" i="4"/>
  <c r="M44" i="4"/>
  <c r="N44"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J52" i="34"/>
  <c r="K52" i="34"/>
  <c r="L52" i="34"/>
  <c r="M52" i="34"/>
  <c r="N52" i="34"/>
  <c r="O52" i="34"/>
  <c r="P52" i="34"/>
  <c r="J50" i="34"/>
  <c r="K50" i="34"/>
  <c r="L50" i="34"/>
  <c r="M50" i="34"/>
  <c r="N50" i="34"/>
  <c r="O50" i="34"/>
  <c r="P50" i="34"/>
  <c r="J48" i="34"/>
  <c r="K48" i="34"/>
  <c r="L48" i="34"/>
  <c r="M48" i="34"/>
  <c r="N48" i="34"/>
  <c r="O48" i="34"/>
  <c r="P48" i="34"/>
  <c r="J46" i="34"/>
  <c r="K46" i="34"/>
  <c r="L46" i="34"/>
  <c r="M46" i="34"/>
  <c r="N46" i="34"/>
  <c r="O46" i="34"/>
  <c r="P46" i="34"/>
  <c r="J44" i="34"/>
  <c r="K44" i="34"/>
  <c r="L44" i="34"/>
  <c r="M44" i="34"/>
  <c r="N44" i="34"/>
  <c r="O44" i="34"/>
  <c r="P44" i="34"/>
  <c r="Q52" i="33"/>
  <c r="K52" i="33"/>
  <c r="L52" i="33"/>
  <c r="M52" i="33"/>
  <c r="N52" i="33"/>
  <c r="O52" i="33"/>
  <c r="P52" i="33"/>
  <c r="K50" i="33"/>
  <c r="L50" i="33"/>
  <c r="M50" i="33"/>
  <c r="N50" i="33"/>
  <c r="O50" i="33"/>
  <c r="P50" i="33"/>
  <c r="Q50" i="33"/>
  <c r="Q48" i="33"/>
  <c r="K48" i="33"/>
  <c r="L48" i="33"/>
  <c r="M48" i="33"/>
  <c r="N48" i="33"/>
  <c r="O48" i="33"/>
  <c r="P48" i="33"/>
  <c r="Q46" i="33"/>
  <c r="K46" i="33"/>
  <c r="L46" i="33"/>
  <c r="M46" i="33"/>
  <c r="N46" i="33"/>
  <c r="O46" i="33"/>
  <c r="P46" i="33"/>
  <c r="J44" i="33"/>
  <c r="Q44" i="33" s="1"/>
  <c r="K44" i="33"/>
  <c r="L44" i="33"/>
  <c r="M44" i="33"/>
  <c r="N44" i="33"/>
  <c r="O44" i="33"/>
  <c r="P44" i="33"/>
  <c r="J131" i="5"/>
  <c r="I37" i="24"/>
  <c r="G36" i="24"/>
  <c r="H36" i="24"/>
  <c r="I36" i="24"/>
  <c r="K36" i="24"/>
  <c r="K37" i="24"/>
  <c r="K38" i="24"/>
  <c r="L47" i="24"/>
  <c r="L100" i="59" l="1"/>
  <c r="E103" i="59"/>
  <c r="F101" i="59"/>
  <c r="J95" i="59"/>
  <c r="L95" i="59"/>
  <c r="I97" i="59"/>
  <c r="I99" i="59" s="1"/>
  <c r="K95" i="59"/>
  <c r="G38" i="24"/>
  <c r="H37" i="24"/>
  <c r="G37" i="24"/>
  <c r="F103" i="59" l="1"/>
  <c r="L104" i="59" s="1"/>
  <c r="E105" i="59"/>
  <c r="J99" i="59"/>
  <c r="I101" i="59"/>
  <c r="L101" i="59" s="1"/>
  <c r="K99" i="59"/>
  <c r="L99" i="59"/>
  <c r="L102" i="59"/>
  <c r="K97" i="59"/>
  <c r="J97" i="59"/>
  <c r="E107" i="59" l="1"/>
  <c r="F107" i="59" s="1"/>
  <c r="F105" i="59"/>
  <c r="I103" i="59"/>
  <c r="I105" i="59" s="1"/>
  <c r="J101" i="59"/>
  <c r="K101" i="59"/>
  <c r="L11" i="52"/>
  <c r="F11" i="52"/>
  <c r="G11" i="52"/>
  <c r="H11" i="52"/>
  <c r="I11" i="52"/>
  <c r="J11" i="52"/>
  <c r="F12" i="52"/>
  <c r="G12" i="52"/>
  <c r="H12" i="52"/>
  <c r="I12" i="52"/>
  <c r="J12" i="52"/>
  <c r="L12" i="52"/>
  <c r="K105" i="59" l="1"/>
  <c r="I107" i="59"/>
  <c r="J105" i="59"/>
  <c r="L106" i="59"/>
  <c r="L105" i="59"/>
  <c r="L108" i="59"/>
  <c r="L107" i="59"/>
  <c r="J103" i="59"/>
  <c r="K103" i="59"/>
  <c r="L103" i="59"/>
  <c r="L10" i="52"/>
  <c r="I8" i="52"/>
  <c r="L8" i="52"/>
  <c r="L9" i="52"/>
  <c r="J107" i="59" l="1"/>
  <c r="K107" i="59"/>
  <c r="H8" i="52"/>
  <c r="G8" i="52"/>
  <c r="F8" i="52"/>
  <c r="J8" i="52"/>
  <c r="F83" i="25"/>
  <c r="G83" i="25"/>
  <c r="H83" i="25"/>
  <c r="F136" i="21"/>
  <c r="G136" i="21"/>
  <c r="H136" i="21"/>
  <c r="I136" i="21"/>
  <c r="J136" i="21"/>
  <c r="F137" i="21"/>
  <c r="G137" i="21"/>
  <c r="H137" i="21"/>
  <c r="I137" i="21"/>
  <c r="J137" i="21"/>
  <c r="F9" i="52" l="1"/>
  <c r="G9" i="52"/>
  <c r="H9" i="52"/>
  <c r="I9" i="52"/>
  <c r="J9" i="52"/>
  <c r="G10" i="52" l="1"/>
  <c r="H10" i="52"/>
  <c r="I10" i="52"/>
  <c r="J10" i="52"/>
  <c r="F10" i="52"/>
  <c r="L31" i="20"/>
  <c r="K30" i="20"/>
  <c r="L30" i="20" s="1"/>
  <c r="I31" i="20"/>
  <c r="H31" i="20"/>
  <c r="I30" i="20"/>
  <c r="H30" i="20"/>
  <c r="M72" i="27"/>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J42" i="34"/>
  <c r="K42" i="34"/>
  <c r="L42" i="34"/>
  <c r="M42" i="34"/>
  <c r="N42" i="34"/>
  <c r="O42" i="34"/>
  <c r="P42" i="34"/>
  <c r="J40" i="34"/>
  <c r="K40" i="34"/>
  <c r="L40" i="34"/>
  <c r="M40" i="34"/>
  <c r="N40" i="34"/>
  <c r="O40" i="34"/>
  <c r="P40" i="34"/>
  <c r="J38" i="34"/>
  <c r="K38" i="34"/>
  <c r="L38" i="34"/>
  <c r="M38" i="34"/>
  <c r="N38" i="34"/>
  <c r="O38" i="34"/>
  <c r="P38" i="34"/>
  <c r="J36" i="34"/>
  <c r="K36" i="34"/>
  <c r="L36" i="34"/>
  <c r="M36" i="34"/>
  <c r="N36" i="34"/>
  <c r="O36" i="34"/>
  <c r="P36" i="34"/>
  <c r="J40" i="33"/>
  <c r="Q40" i="33" s="1"/>
  <c r="K40" i="33"/>
  <c r="L40" i="33"/>
  <c r="M40" i="33"/>
  <c r="N40" i="33"/>
  <c r="O40" i="33"/>
  <c r="P40" i="33"/>
  <c r="J38" i="33"/>
  <c r="Q38" i="33" s="1"/>
  <c r="K38" i="33"/>
  <c r="L38" i="33"/>
  <c r="M38" i="33"/>
  <c r="N38" i="33"/>
  <c r="O38" i="33"/>
  <c r="P38" i="33"/>
  <c r="J36" i="33"/>
  <c r="Q36" i="33" s="1"/>
  <c r="K36" i="33"/>
  <c r="L36" i="33"/>
  <c r="M36" i="33"/>
  <c r="N36" i="33"/>
  <c r="O36" i="33"/>
  <c r="P36" i="33"/>
  <c r="E183" i="12"/>
  <c r="F183" i="12"/>
  <c r="G183" i="12"/>
  <c r="H183" i="12"/>
  <c r="I183" i="12"/>
  <c r="E184" i="12"/>
  <c r="F184" i="12"/>
  <c r="G184" i="12"/>
  <c r="H184" i="12"/>
  <c r="I184" i="12"/>
  <c r="E185" i="12"/>
  <c r="F185" i="12"/>
  <c r="G185" i="12"/>
  <c r="H185" i="12"/>
  <c r="I185" i="12"/>
  <c r="E187" i="12"/>
  <c r="F187" i="12"/>
  <c r="G187" i="12"/>
  <c r="H187" i="12"/>
  <c r="I187" i="12"/>
  <c r="E181" i="11"/>
  <c r="F181" i="11"/>
  <c r="G181" i="11"/>
  <c r="H181" i="11"/>
  <c r="E182" i="11"/>
  <c r="F182" i="11"/>
  <c r="G182" i="11"/>
  <c r="H182" i="11"/>
  <c r="E183" i="11"/>
  <c r="F183" i="11"/>
  <c r="G183" i="11"/>
  <c r="H183" i="11"/>
  <c r="E184" i="11"/>
  <c r="F184" i="11"/>
  <c r="G184" i="11"/>
  <c r="H184" i="11"/>
  <c r="E185" i="11"/>
  <c r="F185" i="11"/>
  <c r="G185" i="11"/>
  <c r="H185" i="11"/>
  <c r="E186" i="11"/>
  <c r="F186" i="11"/>
  <c r="G186" i="11"/>
  <c r="H186" i="11"/>
  <c r="I34" i="10"/>
  <c r="J34" i="10"/>
  <c r="I36" i="10"/>
  <c r="J36" i="10"/>
  <c r="I38" i="10"/>
  <c r="J38" i="10"/>
  <c r="I40" i="10"/>
  <c r="J40" i="10"/>
  <c r="I42" i="10"/>
  <c r="J42" i="10"/>
  <c r="K44" i="9"/>
  <c r="L44" i="9"/>
  <c r="M44" i="9"/>
  <c r="N44" i="9"/>
  <c r="I44" i="9"/>
  <c r="K42" i="9"/>
  <c r="L42" i="9"/>
  <c r="M42" i="9"/>
  <c r="N42" i="9"/>
  <c r="I42" i="9"/>
  <c r="K40" i="9"/>
  <c r="L40" i="9"/>
  <c r="M40" i="9"/>
  <c r="N40" i="9"/>
  <c r="I40" i="9"/>
  <c r="K38" i="9"/>
  <c r="L38" i="9"/>
  <c r="M38" i="9"/>
  <c r="N38" i="9"/>
  <c r="I38" i="9"/>
  <c r="K36" i="9"/>
  <c r="L36" i="9"/>
  <c r="M36" i="9"/>
  <c r="N36" i="9"/>
  <c r="I36" i="9"/>
  <c r="I39" i="6"/>
  <c r="J39" i="6"/>
  <c r="K39" i="6"/>
  <c r="L39" i="6"/>
  <c r="I37" i="6"/>
  <c r="J37" i="6"/>
  <c r="K37" i="6"/>
  <c r="L37" i="6"/>
  <c r="I35" i="6"/>
  <c r="J35" i="6"/>
  <c r="K35" i="6"/>
  <c r="L35" i="6"/>
  <c r="I33" i="6"/>
  <c r="J33" i="6"/>
  <c r="K33" i="6"/>
  <c r="L33" i="6"/>
  <c r="I145" i="5"/>
  <c r="J145" i="5"/>
  <c r="K145" i="5"/>
  <c r="I143" i="5"/>
  <c r="J143" i="5"/>
  <c r="K143" i="5"/>
  <c r="I141" i="5"/>
  <c r="J141" i="5"/>
  <c r="K141" i="5"/>
  <c r="I139" i="5"/>
  <c r="J139" i="5"/>
  <c r="K139" i="5"/>
  <c r="I42" i="4"/>
  <c r="J42" i="4"/>
  <c r="K42" i="4"/>
  <c r="L42" i="4"/>
  <c r="M42" i="4"/>
  <c r="N42" i="4"/>
  <c r="I40" i="4"/>
  <c r="J40" i="4"/>
  <c r="K40" i="4"/>
  <c r="L40" i="4"/>
  <c r="M40" i="4"/>
  <c r="N40" i="4"/>
  <c r="I38" i="4"/>
  <c r="J38" i="4"/>
  <c r="K38" i="4"/>
  <c r="L38" i="4"/>
  <c r="M38" i="4"/>
  <c r="N38" i="4"/>
  <c r="I36" i="4"/>
  <c r="J36" i="4"/>
  <c r="K36" i="4"/>
  <c r="L36" i="4"/>
  <c r="M36" i="4"/>
  <c r="N36" i="4"/>
  <c r="I34" i="4"/>
  <c r="J34" i="4"/>
  <c r="K34" i="4"/>
  <c r="L34" i="4"/>
  <c r="M34" i="4"/>
  <c r="N34" i="4"/>
  <c r="E110" i="14" l="1"/>
  <c r="E108" i="14"/>
  <c r="I34" i="9"/>
  <c r="K34" i="9"/>
  <c r="L34" i="9"/>
  <c r="M34" i="9"/>
  <c r="N34" i="9"/>
  <c r="J84" i="30" l="1"/>
  <c r="I84" i="30"/>
  <c r="H84" i="30"/>
  <c r="G84" i="30"/>
  <c r="J83" i="30"/>
  <c r="I83" i="30"/>
  <c r="H83" i="30"/>
  <c r="G83" i="30"/>
  <c r="J82" i="30"/>
  <c r="I82" i="30"/>
  <c r="H82" i="30"/>
  <c r="G82" i="30"/>
  <c r="K81" i="31" l="1"/>
  <c r="J81" i="31"/>
  <c r="I81" i="31"/>
  <c r="H81" i="31"/>
  <c r="G81" i="31"/>
  <c r="F81" i="31"/>
  <c r="K80" i="31"/>
  <c r="J80" i="31"/>
  <c r="I80" i="31"/>
  <c r="H80" i="31"/>
  <c r="G80" i="31"/>
  <c r="F80" i="31"/>
  <c r="M71" i="27"/>
  <c r="K29" i="20"/>
  <c r="L29" i="20" s="1"/>
  <c r="K28" i="20"/>
  <c r="L28" i="20" s="1"/>
  <c r="K27" i="20"/>
  <c r="L27" i="20" s="1"/>
  <c r="K26" i="20"/>
  <c r="L26" i="20" s="1"/>
  <c r="K25" i="20"/>
  <c r="L25" i="20" s="1"/>
  <c r="I25" i="20"/>
  <c r="I26" i="20"/>
  <c r="I27" i="20"/>
  <c r="I28" i="20"/>
  <c r="I29" i="20"/>
  <c r="H25" i="20"/>
  <c r="H26" i="20"/>
  <c r="H27" i="20"/>
  <c r="H28" i="20"/>
  <c r="H29" i="20"/>
  <c r="L66" i="25" l="1"/>
  <c r="K66" i="25"/>
  <c r="J66" i="25"/>
  <c r="F72" i="25"/>
  <c r="G72" i="25"/>
  <c r="H72" i="25"/>
  <c r="I72" i="25"/>
  <c r="E114" i="14" l="1"/>
  <c r="E116" i="14" s="1"/>
  <c r="E118" i="14" s="1"/>
  <c r="E120" i="14" s="1"/>
  <c r="M70" i="27" l="1"/>
  <c r="M69" i="27"/>
  <c r="M68" i="27"/>
  <c r="M67" i="27"/>
  <c r="J70" i="27"/>
  <c r="I70" i="27"/>
  <c r="H70" i="27"/>
  <c r="H8" i="20"/>
  <c r="H9" i="20"/>
  <c r="H10" i="20"/>
  <c r="H11" i="20"/>
  <c r="H12" i="20"/>
  <c r="H14" i="20"/>
  <c r="H15" i="20"/>
  <c r="H16" i="20"/>
  <c r="F133" i="21"/>
  <c r="G133" i="21"/>
  <c r="H133" i="21"/>
  <c r="I133" i="21"/>
  <c r="J133" i="21"/>
  <c r="F134" i="21"/>
  <c r="G134" i="21"/>
  <c r="H134" i="21"/>
  <c r="I134" i="21"/>
  <c r="J134" i="21"/>
  <c r="F135" i="21"/>
  <c r="G135" i="21"/>
  <c r="H135" i="21"/>
  <c r="I135" i="21"/>
  <c r="J135" i="21"/>
  <c r="F82" i="25"/>
  <c r="G82" i="25"/>
  <c r="H82" i="25"/>
  <c r="F79" i="25"/>
  <c r="G79" i="25"/>
  <c r="H79" i="25"/>
  <c r="F80" i="25"/>
  <c r="G80" i="25"/>
  <c r="H80" i="25"/>
  <c r="F81" i="25"/>
  <c r="G81" i="25"/>
  <c r="H81" i="25"/>
  <c r="G35" i="24"/>
  <c r="H35" i="24"/>
  <c r="I35" i="24"/>
  <c r="K35" i="24"/>
  <c r="G34" i="24"/>
  <c r="H34" i="24"/>
  <c r="I34" i="24"/>
  <c r="K34" i="24"/>
  <c r="K32" i="9" l="1"/>
  <c r="L32" i="9"/>
  <c r="M32" i="9"/>
  <c r="N32" i="9"/>
  <c r="I32" i="9"/>
  <c r="K30" i="9"/>
  <c r="L30" i="9"/>
  <c r="M30" i="9"/>
  <c r="N30" i="9"/>
  <c r="I30" i="9"/>
  <c r="K28" i="9"/>
  <c r="L28" i="9"/>
  <c r="M28" i="9"/>
  <c r="N28" i="9"/>
  <c r="I28" i="9"/>
  <c r="K26" i="9"/>
  <c r="L26" i="9"/>
  <c r="M26" i="9"/>
  <c r="N26" i="9"/>
  <c r="I26" i="9"/>
  <c r="I31" i="6"/>
  <c r="J31" i="6"/>
  <c r="K31" i="6"/>
  <c r="L31" i="6"/>
  <c r="I29" i="6"/>
  <c r="J29" i="6"/>
  <c r="K29" i="6"/>
  <c r="L29" i="6"/>
  <c r="I27" i="6"/>
  <c r="J27" i="6"/>
  <c r="K27" i="6"/>
  <c r="L27" i="6"/>
  <c r="I137" i="5"/>
  <c r="J137" i="5"/>
  <c r="K137" i="5"/>
  <c r="I135" i="5"/>
  <c r="J135" i="5"/>
  <c r="K135" i="5"/>
  <c r="I133" i="5"/>
  <c r="J133" i="5"/>
  <c r="K133" i="5"/>
  <c r="I32" i="4"/>
  <c r="J32" i="4"/>
  <c r="K32" i="4"/>
  <c r="L32" i="4"/>
  <c r="M32" i="4"/>
  <c r="N32" i="4"/>
  <c r="I30" i="4"/>
  <c r="J30" i="4"/>
  <c r="K30" i="4"/>
  <c r="L30" i="4"/>
  <c r="M30" i="4"/>
  <c r="N30" i="4"/>
  <c r="I28" i="4"/>
  <c r="J28" i="4"/>
  <c r="K28" i="4"/>
  <c r="L28" i="4"/>
  <c r="M28" i="4"/>
  <c r="N28" i="4"/>
  <c r="I26" i="4"/>
  <c r="J26" i="4"/>
  <c r="K26" i="4"/>
  <c r="L26" i="4"/>
  <c r="M26" i="4"/>
  <c r="N26" i="4"/>
  <c r="I28" i="10" l="1"/>
  <c r="J28" i="10"/>
  <c r="I30" i="10"/>
  <c r="J30" i="10"/>
  <c r="I32" i="10"/>
  <c r="J32" i="10"/>
  <c r="F62" i="25"/>
  <c r="F60" i="25"/>
  <c r="F61" i="25"/>
  <c r="F59" i="25"/>
  <c r="F55" i="25"/>
  <c r="F56" i="25"/>
  <c r="F57" i="25"/>
  <c r="F58" i="25"/>
  <c r="J81" i="30" l="1"/>
  <c r="I81" i="30"/>
  <c r="H81" i="30"/>
  <c r="G81" i="30"/>
  <c r="J80" i="30"/>
  <c r="I80" i="30"/>
  <c r="H80" i="30"/>
  <c r="G80" i="30"/>
  <c r="J79" i="30"/>
  <c r="I79" i="30"/>
  <c r="H79" i="30"/>
  <c r="G79" i="30"/>
  <c r="J78" i="30"/>
  <c r="I78" i="30"/>
  <c r="H78" i="30"/>
  <c r="G78" i="30"/>
  <c r="J77" i="30"/>
  <c r="I77" i="30"/>
  <c r="H77" i="30"/>
  <c r="G77" i="30"/>
  <c r="H104" i="14" l="1"/>
  <c r="H106" i="14" s="1"/>
  <c r="I104" i="14"/>
  <c r="I102" i="14"/>
  <c r="I100" i="14"/>
  <c r="I98" i="14"/>
  <c r="I96" i="14"/>
  <c r="I94" i="14"/>
  <c r="H108" i="14" l="1"/>
  <c r="I106" i="14"/>
  <c r="H110" i="14" l="1"/>
  <c r="I108" i="14"/>
  <c r="I110" i="14" l="1"/>
  <c r="H112" i="14"/>
  <c r="I112" i="14" l="1"/>
  <c r="H114" i="14"/>
  <c r="K33" i="24"/>
  <c r="G32" i="24"/>
  <c r="H32" i="24"/>
  <c r="I32" i="24"/>
  <c r="K32" i="24"/>
  <c r="M66" i="27"/>
  <c r="M65" i="27"/>
  <c r="M64" i="27"/>
  <c r="M63" i="27"/>
  <c r="M58" i="27"/>
  <c r="J58" i="27"/>
  <c r="I58" i="27"/>
  <c r="H58" i="27"/>
  <c r="L21" i="20"/>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F34" i="43" l="1"/>
  <c r="G34" i="43"/>
  <c r="H116" i="14"/>
  <c r="I114" i="14"/>
  <c r="D112" i="14"/>
  <c r="D114" i="14" s="1"/>
  <c r="D116" i="14" s="1"/>
  <c r="D118" i="14" s="1"/>
  <c r="I116" i="14" l="1"/>
  <c r="H118" i="14"/>
  <c r="D141" i="7"/>
  <c r="C141" i="7"/>
  <c r="D140" i="7"/>
  <c r="C140" i="7"/>
  <c r="D139" i="7"/>
  <c r="C139" i="7"/>
  <c r="D138" i="7"/>
  <c r="C138" i="7"/>
  <c r="B141" i="7"/>
  <c r="B140" i="7"/>
  <c r="B139" i="7"/>
  <c r="B138" i="7"/>
  <c r="B137" i="7"/>
  <c r="G37" i="43" l="1"/>
  <c r="F37" i="43"/>
  <c r="H120" i="14"/>
  <c r="I120" i="14" s="1"/>
  <c r="I118" i="14"/>
  <c r="H172" i="13"/>
  <c r="G172" i="13"/>
  <c r="F172" i="13"/>
  <c r="H171" i="13"/>
  <c r="G171" i="13"/>
  <c r="F171" i="13"/>
  <c r="H170" i="13"/>
  <c r="G170" i="13"/>
  <c r="F170" i="13"/>
  <c r="H169" i="13"/>
  <c r="G169" i="13"/>
  <c r="F169" i="13"/>
  <c r="H168" i="13"/>
  <c r="G168" i="13"/>
  <c r="F168" i="13"/>
  <c r="H167" i="13"/>
  <c r="G167" i="13"/>
  <c r="F167" i="13"/>
  <c r="H166" i="13"/>
  <c r="G166" i="13"/>
  <c r="F166" i="13"/>
  <c r="H165" i="13"/>
  <c r="G165" i="13"/>
  <c r="F165" i="13"/>
  <c r="H164" i="13"/>
  <c r="G164" i="13"/>
  <c r="F164" i="13"/>
  <c r="F259" i="11"/>
  <c r="G259" i="11"/>
  <c r="H259" i="11"/>
  <c r="H138" i="7"/>
  <c r="G138" i="7"/>
  <c r="F138" i="7"/>
  <c r="H137" i="7"/>
  <c r="G137" i="7"/>
  <c r="F137" i="7"/>
  <c r="H136" i="7"/>
  <c r="G136" i="7"/>
  <c r="F136" i="7"/>
  <c r="H135" i="7"/>
  <c r="G135" i="7"/>
  <c r="F135" i="7"/>
  <c r="H134" i="7"/>
  <c r="G134" i="7"/>
  <c r="F134" i="7"/>
  <c r="H133" i="7"/>
  <c r="G133" i="7"/>
  <c r="F133" i="7"/>
  <c r="H132" i="7"/>
  <c r="G132" i="7"/>
  <c r="F132" i="7"/>
  <c r="H131" i="7"/>
  <c r="G131" i="7"/>
  <c r="F131" i="7"/>
  <c r="H130" i="7"/>
  <c r="G130" i="7"/>
  <c r="F130" i="7"/>
  <c r="G38" i="43" l="1"/>
  <c r="F38" i="43"/>
  <c r="F76" i="25"/>
  <c r="G76" i="25"/>
  <c r="H76" i="25"/>
  <c r="F77" i="25"/>
  <c r="G77" i="25"/>
  <c r="H77" i="25"/>
  <c r="F78" i="25"/>
  <c r="G78" i="25"/>
  <c r="H78" i="25"/>
  <c r="F132" i="21"/>
  <c r="G132" i="21"/>
  <c r="H132" i="21"/>
  <c r="I132" i="21"/>
  <c r="J132" i="21"/>
  <c r="F128" i="21"/>
  <c r="G128" i="21"/>
  <c r="H128" i="21"/>
  <c r="I128" i="21"/>
  <c r="J128" i="21"/>
  <c r="F129" i="21"/>
  <c r="G129" i="21"/>
  <c r="H129" i="21"/>
  <c r="I129" i="21"/>
  <c r="J129" i="21"/>
  <c r="F130" i="21"/>
  <c r="G130" i="21"/>
  <c r="H130" i="21"/>
  <c r="I130" i="21"/>
  <c r="J130" i="21"/>
  <c r="F131" i="21"/>
  <c r="G131" i="21"/>
  <c r="H131" i="21"/>
  <c r="I131" i="21"/>
  <c r="J131" i="21"/>
  <c r="F41" i="43" l="1"/>
  <c r="G41" i="43"/>
  <c r="F40" i="43"/>
  <c r="G40" i="43"/>
  <c r="F39" i="43"/>
  <c r="G39" i="43"/>
  <c r="D120" i="14"/>
  <c r="K79" i="3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F42" i="43" l="1"/>
  <c r="G42" i="43"/>
  <c r="I66" i="59"/>
  <c r="L67" i="59" s="1"/>
  <c r="F66" i="59"/>
  <c r="F68" i="59" s="1"/>
  <c r="E66" i="59"/>
  <c r="E68" i="59" s="1"/>
  <c r="M45" i="59"/>
  <c r="M44" i="59"/>
  <c r="M43" i="59"/>
  <c r="M42" i="59"/>
  <c r="L24" i="59"/>
  <c r="K24" i="59"/>
  <c r="J24" i="59"/>
  <c r="L22" i="59"/>
  <c r="K22" i="59"/>
  <c r="J22" i="59"/>
  <c r="L20" i="59"/>
  <c r="F20" i="59"/>
  <c r="M20" i="59" s="1"/>
  <c r="I16" i="59"/>
  <c r="M16" i="59" s="1"/>
  <c r="M14" i="59"/>
  <c r="M12" i="59"/>
  <c r="M10" i="59"/>
  <c r="M8" i="59"/>
  <c r="J8" i="59"/>
  <c r="F43" i="43" l="1"/>
  <c r="G43" i="43"/>
  <c r="E44" i="43"/>
  <c r="K66" i="59"/>
  <c r="I68" i="59"/>
  <c r="K68" i="59" s="1"/>
  <c r="L66" i="59"/>
  <c r="J66" i="59"/>
  <c r="F44" i="43" l="1"/>
  <c r="G44" i="43"/>
  <c r="E45" i="43"/>
  <c r="E46" i="43" s="1"/>
  <c r="I35" i="43"/>
  <c r="J35" i="43"/>
  <c r="K35" i="43" s="1"/>
  <c r="I34" i="43"/>
  <c r="J34" i="43"/>
  <c r="K34" i="43" s="1"/>
  <c r="J68" i="59"/>
  <c r="L68" i="59"/>
  <c r="L69" i="59"/>
  <c r="F46" i="43" l="1"/>
  <c r="G46" i="43"/>
  <c r="E47" i="43"/>
  <c r="F45" i="43"/>
  <c r="G45" i="43"/>
  <c r="I36" i="43"/>
  <c r="J36" i="43"/>
  <c r="K36" i="43" s="1"/>
  <c r="I18" i="10"/>
  <c r="J18" i="10"/>
  <c r="I22" i="10"/>
  <c r="J22" i="10"/>
  <c r="I24" i="10"/>
  <c r="J24" i="10"/>
  <c r="K24" i="9"/>
  <c r="L24" i="9"/>
  <c r="M24" i="9"/>
  <c r="N24" i="9"/>
  <c r="I24" i="9"/>
  <c r="K22" i="9"/>
  <c r="L22" i="9"/>
  <c r="M22" i="9"/>
  <c r="N22" i="9"/>
  <c r="I22" i="9"/>
  <c r="K20" i="9"/>
  <c r="L20" i="9"/>
  <c r="M20" i="9"/>
  <c r="N20" i="9"/>
  <c r="I20" i="9"/>
  <c r="K18" i="9"/>
  <c r="L18" i="9"/>
  <c r="M18" i="9"/>
  <c r="N18" i="9"/>
  <c r="I18" i="9"/>
  <c r="I25" i="6"/>
  <c r="J25" i="6"/>
  <c r="K25" i="6"/>
  <c r="L25" i="6"/>
  <c r="I23" i="6"/>
  <c r="J23" i="6"/>
  <c r="K23" i="6"/>
  <c r="L23" i="6"/>
  <c r="I21" i="6"/>
  <c r="J21" i="6"/>
  <c r="K21" i="6"/>
  <c r="L21" i="6"/>
  <c r="I19" i="6"/>
  <c r="J19" i="6"/>
  <c r="K19" i="6"/>
  <c r="L19" i="6"/>
  <c r="I131" i="5"/>
  <c r="K131" i="5"/>
  <c r="I129" i="5"/>
  <c r="J129" i="5"/>
  <c r="K129" i="5"/>
  <c r="I127" i="5"/>
  <c r="J127" i="5"/>
  <c r="K127" i="5"/>
  <c r="I125" i="5"/>
  <c r="J125" i="5"/>
  <c r="K125" i="5"/>
  <c r="I24" i="4"/>
  <c r="J24" i="4"/>
  <c r="K24" i="4"/>
  <c r="L24" i="4"/>
  <c r="M24" i="4"/>
  <c r="N24" i="4"/>
  <c r="I22" i="4"/>
  <c r="J22" i="4"/>
  <c r="K22" i="4"/>
  <c r="L22" i="4"/>
  <c r="M22" i="4"/>
  <c r="N22" i="4"/>
  <c r="I20" i="4"/>
  <c r="J20" i="4"/>
  <c r="K20" i="4"/>
  <c r="L20" i="4"/>
  <c r="M20" i="4"/>
  <c r="N20" i="4"/>
  <c r="I18" i="4"/>
  <c r="J18" i="4"/>
  <c r="K18" i="4"/>
  <c r="L18" i="4"/>
  <c r="M18" i="4"/>
  <c r="N18" i="4"/>
  <c r="E179" i="12"/>
  <c r="F179" i="12"/>
  <c r="G179" i="12"/>
  <c r="H179" i="12"/>
  <c r="I179" i="12"/>
  <c r="E180" i="12"/>
  <c r="F180" i="12"/>
  <c r="G180" i="12"/>
  <c r="H180" i="12"/>
  <c r="I180" i="12"/>
  <c r="E181" i="12"/>
  <c r="F181" i="12"/>
  <c r="G181" i="12"/>
  <c r="H181" i="12"/>
  <c r="I181" i="12"/>
  <c r="E182" i="12"/>
  <c r="F182" i="12"/>
  <c r="G182" i="12"/>
  <c r="H182" i="12"/>
  <c r="I182" i="12"/>
  <c r="E174" i="11"/>
  <c r="F174" i="11"/>
  <c r="G174" i="11"/>
  <c r="H174" i="11"/>
  <c r="E175" i="11"/>
  <c r="F175" i="11"/>
  <c r="G175" i="11"/>
  <c r="H175" i="11"/>
  <c r="E176" i="11"/>
  <c r="F176" i="11"/>
  <c r="G176" i="11"/>
  <c r="H176" i="11"/>
  <c r="E177" i="11"/>
  <c r="F177" i="11"/>
  <c r="G177" i="11"/>
  <c r="H177" i="11"/>
  <c r="E178" i="11"/>
  <c r="F178" i="11"/>
  <c r="G178" i="11"/>
  <c r="H178" i="11"/>
  <c r="E179" i="11"/>
  <c r="F179" i="11"/>
  <c r="G179" i="11"/>
  <c r="H179" i="11"/>
  <c r="E180" i="11"/>
  <c r="F180" i="11"/>
  <c r="G180" i="11"/>
  <c r="H180" i="11"/>
  <c r="F47" i="43" l="1"/>
  <c r="G47" i="43"/>
  <c r="I37" i="43"/>
  <c r="J37" i="43"/>
  <c r="K37" i="43" s="1"/>
  <c r="F8" i="22"/>
  <c r="G61" i="25"/>
  <c r="H61" i="25"/>
  <c r="I61" i="25"/>
  <c r="G62" i="25"/>
  <c r="H62" i="25"/>
  <c r="I62" i="25"/>
  <c r="I92" i="14"/>
  <c r="I38" i="43" l="1"/>
  <c r="J38" i="43"/>
  <c r="K38" i="43" s="1"/>
  <c r="H40" i="43"/>
  <c r="H41" i="43" s="1"/>
  <c r="F10" i="22"/>
  <c r="I41" i="43" l="1"/>
  <c r="J41" i="43"/>
  <c r="K41" i="43" s="1"/>
  <c r="H42" i="43"/>
  <c r="I40" i="43"/>
  <c r="J40" i="43"/>
  <c r="K40" i="43" s="1"/>
  <c r="I26" i="49"/>
  <c r="I39" i="43"/>
  <c r="J39" i="43"/>
  <c r="K39" i="43" s="1"/>
  <c r="F14" i="22"/>
  <c r="F12" i="22"/>
  <c r="G23" i="24"/>
  <c r="H23" i="24"/>
  <c r="I23" i="24"/>
  <c r="K23" i="24"/>
  <c r="H43" i="43" l="1"/>
  <c r="I42" i="43"/>
  <c r="J42" i="43"/>
  <c r="K42" i="43" s="1"/>
  <c r="K26" i="49"/>
  <c r="J26" i="49"/>
  <c r="I30" i="49"/>
  <c r="L26" i="49"/>
  <c r="N26" i="49"/>
  <c r="C231" i="35"/>
  <c r="D231" i="35"/>
  <c r="E231" i="35"/>
  <c r="C232" i="35"/>
  <c r="D232" i="35"/>
  <c r="E232" i="35"/>
  <c r="C233" i="35"/>
  <c r="D233" i="35"/>
  <c r="E233" i="35"/>
  <c r="C234" i="35"/>
  <c r="D234" i="35"/>
  <c r="E234" i="35"/>
  <c r="C235" i="35"/>
  <c r="D235" i="35"/>
  <c r="E235" i="35"/>
  <c r="E230" i="35"/>
  <c r="D230" i="35"/>
  <c r="C230" i="35"/>
  <c r="C189" i="34"/>
  <c r="D189" i="34"/>
  <c r="E189" i="34"/>
  <c r="C190" i="34"/>
  <c r="D190" i="34"/>
  <c r="E190" i="34"/>
  <c r="C191" i="34"/>
  <c r="D191" i="34"/>
  <c r="E191" i="34"/>
  <c r="C192" i="34"/>
  <c r="D192" i="34"/>
  <c r="E192" i="34"/>
  <c r="E188" i="34"/>
  <c r="D188" i="34"/>
  <c r="C188" i="34"/>
  <c r="C196" i="33"/>
  <c r="D196" i="33"/>
  <c r="E196" i="33"/>
  <c r="C197" i="33"/>
  <c r="D197" i="33"/>
  <c r="E197" i="33"/>
  <c r="C198" i="33"/>
  <c r="D198" i="33"/>
  <c r="E198" i="33"/>
  <c r="C199" i="33"/>
  <c r="D199" i="33"/>
  <c r="E199" i="33"/>
  <c r="C200" i="33"/>
  <c r="D200" i="33"/>
  <c r="E200" i="33"/>
  <c r="E195" i="33"/>
  <c r="D195" i="33"/>
  <c r="C195" i="33"/>
  <c r="C145" i="31"/>
  <c r="D145" i="31"/>
  <c r="E145" i="31"/>
  <c r="C146" i="31"/>
  <c r="D146" i="31"/>
  <c r="E146" i="31"/>
  <c r="C147" i="31"/>
  <c r="D147" i="31"/>
  <c r="E147" i="31"/>
  <c r="C148" i="31"/>
  <c r="D148" i="31"/>
  <c r="E148" i="31"/>
  <c r="C149" i="31"/>
  <c r="D149" i="31"/>
  <c r="E149" i="31"/>
  <c r="E144" i="31"/>
  <c r="D144" i="31"/>
  <c r="C144" i="31"/>
  <c r="C160" i="30"/>
  <c r="D160" i="30"/>
  <c r="E160" i="30"/>
  <c r="C161" i="30"/>
  <c r="D161" i="30"/>
  <c r="E161" i="30"/>
  <c r="C162" i="30"/>
  <c r="D162" i="30"/>
  <c r="E162" i="30"/>
  <c r="C163" i="30"/>
  <c r="D163" i="30"/>
  <c r="E163" i="30"/>
  <c r="C164" i="30"/>
  <c r="D164" i="30"/>
  <c r="E164" i="30"/>
  <c r="E159" i="30"/>
  <c r="D159" i="30"/>
  <c r="C159" i="30"/>
  <c r="B49" i="26"/>
  <c r="C49" i="26"/>
  <c r="D49" i="26"/>
  <c r="B50" i="26"/>
  <c r="C50" i="26"/>
  <c r="D50" i="26"/>
  <c r="B51" i="26"/>
  <c r="C51" i="26"/>
  <c r="D51" i="26"/>
  <c r="B52" i="26"/>
  <c r="C52" i="26"/>
  <c r="D52" i="26"/>
  <c r="B53" i="26"/>
  <c r="C53" i="26"/>
  <c r="D53" i="26"/>
  <c r="D48" i="26"/>
  <c r="C48" i="26"/>
  <c r="B48" i="26"/>
  <c r="C34" i="29"/>
  <c r="D34" i="29"/>
  <c r="E34" i="29"/>
  <c r="C35" i="29"/>
  <c r="D35" i="29"/>
  <c r="E35" i="29"/>
  <c r="C36" i="29"/>
  <c r="D36" i="29"/>
  <c r="E36" i="29"/>
  <c r="C37" i="29"/>
  <c r="D37" i="29"/>
  <c r="E37" i="29"/>
  <c r="C38" i="29"/>
  <c r="D38" i="29"/>
  <c r="E38" i="29"/>
  <c r="C39" i="29"/>
  <c r="D39" i="29"/>
  <c r="E39" i="29"/>
  <c r="C44" i="28"/>
  <c r="D44" i="28"/>
  <c r="E44" i="28"/>
  <c r="C45" i="28"/>
  <c r="D45" i="28"/>
  <c r="E45" i="28"/>
  <c r="C46" i="28"/>
  <c r="D46" i="28"/>
  <c r="E46" i="28"/>
  <c r="C47" i="28"/>
  <c r="D47" i="28"/>
  <c r="E47" i="28"/>
  <c r="C48" i="28"/>
  <c r="D48" i="28"/>
  <c r="E48" i="28"/>
  <c r="E43" i="28"/>
  <c r="D43" i="28"/>
  <c r="C43" i="28"/>
  <c r="C111" i="20"/>
  <c r="D111" i="20"/>
  <c r="E111" i="20"/>
  <c r="C112" i="20"/>
  <c r="D112" i="20"/>
  <c r="E112" i="20"/>
  <c r="C113" i="20"/>
  <c r="D113" i="20"/>
  <c r="E113" i="20"/>
  <c r="C114" i="20"/>
  <c r="D114" i="20"/>
  <c r="E114" i="20"/>
  <c r="E110" i="20"/>
  <c r="D110" i="20"/>
  <c r="C110" i="20"/>
  <c r="C151" i="27"/>
  <c r="D151" i="27"/>
  <c r="E151" i="27"/>
  <c r="C152" i="27"/>
  <c r="D152" i="27"/>
  <c r="E152" i="27"/>
  <c r="C153" i="27"/>
  <c r="D153" i="27"/>
  <c r="E153" i="27"/>
  <c r="C154" i="27"/>
  <c r="D154" i="27"/>
  <c r="E154" i="27"/>
  <c r="C155" i="27"/>
  <c r="D155" i="27"/>
  <c r="E155" i="27"/>
  <c r="E150" i="27"/>
  <c r="D150" i="27"/>
  <c r="C150" i="27"/>
  <c r="C105" i="24"/>
  <c r="D105" i="24"/>
  <c r="E105" i="24"/>
  <c r="C106" i="24"/>
  <c r="D106" i="24"/>
  <c r="E106" i="24"/>
  <c r="C107" i="24"/>
  <c r="D107" i="24"/>
  <c r="E107" i="24"/>
  <c r="C108" i="24"/>
  <c r="D108" i="24"/>
  <c r="E108" i="24"/>
  <c r="C109" i="24"/>
  <c r="D109" i="24"/>
  <c r="E109" i="24"/>
  <c r="C96" i="52"/>
  <c r="D96" i="52"/>
  <c r="E96" i="52"/>
  <c r="C97" i="52"/>
  <c r="D97" i="52"/>
  <c r="E97" i="52"/>
  <c r="C98" i="52"/>
  <c r="D98" i="52"/>
  <c r="E98" i="52"/>
  <c r="C99" i="52"/>
  <c r="D99" i="52"/>
  <c r="E99" i="52"/>
  <c r="C100" i="52"/>
  <c r="D100" i="52"/>
  <c r="E100" i="52"/>
  <c r="E95" i="52"/>
  <c r="D95" i="52"/>
  <c r="C95" i="52"/>
  <c r="C89" i="23"/>
  <c r="D89" i="23"/>
  <c r="E89" i="23"/>
  <c r="C90" i="23"/>
  <c r="D90" i="23"/>
  <c r="E90" i="23"/>
  <c r="C91" i="23"/>
  <c r="D91" i="23"/>
  <c r="E91" i="23"/>
  <c r="C92" i="23"/>
  <c r="D92" i="23"/>
  <c r="E92" i="23"/>
  <c r="E88" i="23"/>
  <c r="D88" i="23"/>
  <c r="C88" i="23"/>
  <c r="C163" i="25"/>
  <c r="D163" i="25"/>
  <c r="E163" i="25"/>
  <c r="C164" i="25"/>
  <c r="D164" i="25"/>
  <c r="E164" i="25"/>
  <c r="C165" i="25"/>
  <c r="D165" i="25"/>
  <c r="E165" i="25"/>
  <c r="C166" i="25"/>
  <c r="D166" i="25"/>
  <c r="E166" i="25"/>
  <c r="E162" i="25"/>
  <c r="D162" i="25"/>
  <c r="C162" i="25"/>
  <c r="C149" i="22"/>
  <c r="D149" i="22"/>
  <c r="E149" i="22"/>
  <c r="C150" i="22"/>
  <c r="D150" i="22"/>
  <c r="E150" i="22"/>
  <c r="C151" i="22"/>
  <c r="D151" i="22"/>
  <c r="E151" i="22"/>
  <c r="C152" i="22"/>
  <c r="D152" i="22"/>
  <c r="E152" i="22"/>
  <c r="C153" i="22"/>
  <c r="D153" i="22"/>
  <c r="E153" i="22"/>
  <c r="E148" i="22"/>
  <c r="D148" i="22"/>
  <c r="C148" i="22"/>
  <c r="C219" i="21"/>
  <c r="D219" i="21"/>
  <c r="E219" i="21"/>
  <c r="C220" i="21"/>
  <c r="D220" i="21"/>
  <c r="E220" i="21"/>
  <c r="C221" i="21"/>
  <c r="D221" i="21"/>
  <c r="E221" i="21"/>
  <c r="C222" i="21"/>
  <c r="D222" i="21"/>
  <c r="E222" i="21"/>
  <c r="C223" i="21"/>
  <c r="D223" i="21"/>
  <c r="E223" i="21"/>
  <c r="C224" i="21"/>
  <c r="D224" i="21"/>
  <c r="E224" i="21"/>
  <c r="B75" i="42"/>
  <c r="C75" i="42"/>
  <c r="D75" i="42"/>
  <c r="B76" i="42"/>
  <c r="C76" i="42"/>
  <c r="D76" i="42"/>
  <c r="B77" i="42"/>
  <c r="C77" i="42"/>
  <c r="D77" i="42"/>
  <c r="B78" i="42"/>
  <c r="C78" i="42"/>
  <c r="D78" i="42"/>
  <c r="B79" i="42"/>
  <c r="C79" i="42"/>
  <c r="D79" i="42"/>
  <c r="B59" i="36"/>
  <c r="C59" i="36"/>
  <c r="D59" i="36"/>
  <c r="B60" i="36"/>
  <c r="C60" i="36"/>
  <c r="D60" i="36"/>
  <c r="B61" i="36"/>
  <c r="C61" i="36"/>
  <c r="D61" i="36"/>
  <c r="B54" i="38"/>
  <c r="C54" i="38"/>
  <c r="D54" i="38"/>
  <c r="B55" i="38"/>
  <c r="C55" i="38"/>
  <c r="D55" i="38"/>
  <c r="B56" i="38"/>
  <c r="C56" i="38"/>
  <c r="D56" i="38"/>
  <c r="B57" i="38"/>
  <c r="C57" i="38"/>
  <c r="D57" i="38"/>
  <c r="B58" i="38"/>
  <c r="C58" i="38"/>
  <c r="D58" i="38"/>
  <c r="B59" i="38"/>
  <c r="C59" i="38"/>
  <c r="D59" i="38"/>
  <c r="C63" i="37"/>
  <c r="D63" i="37"/>
  <c r="E63" i="37"/>
  <c r="C64" i="37"/>
  <c r="D64" i="37"/>
  <c r="E64" i="37"/>
  <c r="C65" i="37"/>
  <c r="D65" i="37"/>
  <c r="E65" i="37"/>
  <c r="C66" i="37"/>
  <c r="D66" i="37"/>
  <c r="E66" i="37"/>
  <c r="C67" i="37"/>
  <c r="D67" i="37"/>
  <c r="E67" i="37"/>
  <c r="E62" i="37"/>
  <c r="D62" i="37"/>
  <c r="C62" i="37"/>
  <c r="C57" i="18"/>
  <c r="D57" i="18"/>
  <c r="E57" i="18"/>
  <c r="C58" i="18"/>
  <c r="D58" i="18"/>
  <c r="E58" i="18"/>
  <c r="C59" i="18"/>
  <c r="D59" i="18"/>
  <c r="E59" i="18"/>
  <c r="C60" i="18"/>
  <c r="D60" i="18"/>
  <c r="E60" i="18"/>
  <c r="C61" i="18"/>
  <c r="D61" i="18"/>
  <c r="E61" i="18"/>
  <c r="E56" i="18"/>
  <c r="D56" i="18"/>
  <c r="C56" i="18"/>
  <c r="C67" i="49"/>
  <c r="D67" i="49"/>
  <c r="E67" i="49"/>
  <c r="C68" i="49"/>
  <c r="D68" i="49"/>
  <c r="E68" i="49"/>
  <c r="C69" i="49"/>
  <c r="D69" i="49"/>
  <c r="E69" i="49"/>
  <c r="C70" i="49"/>
  <c r="D70" i="49"/>
  <c r="E70" i="49"/>
  <c r="C71" i="49"/>
  <c r="D71" i="49"/>
  <c r="E71" i="49"/>
  <c r="E66" i="49"/>
  <c r="D66" i="49"/>
  <c r="C66" i="49"/>
  <c r="C63" i="43"/>
  <c r="D63" i="43"/>
  <c r="E63" i="43"/>
  <c r="C64" i="43"/>
  <c r="D64" i="43"/>
  <c r="E64" i="43"/>
  <c r="C65" i="43"/>
  <c r="D65" i="43"/>
  <c r="E65" i="43"/>
  <c r="B173" i="13"/>
  <c r="C173" i="13"/>
  <c r="D173" i="13"/>
  <c r="B174" i="13"/>
  <c r="C174" i="13"/>
  <c r="D174" i="13"/>
  <c r="B175" i="13"/>
  <c r="C175" i="13"/>
  <c r="D175" i="13"/>
  <c r="B176" i="13"/>
  <c r="C176" i="13"/>
  <c r="D176" i="13"/>
  <c r="B177" i="13"/>
  <c r="C177" i="13"/>
  <c r="D177" i="13"/>
  <c r="D172" i="13"/>
  <c r="C172" i="13"/>
  <c r="B172" i="13"/>
  <c r="B268" i="11"/>
  <c r="C268" i="11"/>
  <c r="D268" i="11"/>
  <c r="B269" i="11"/>
  <c r="C269" i="11"/>
  <c r="D269" i="11"/>
  <c r="B270" i="11"/>
  <c r="C270" i="11"/>
  <c r="D270" i="11"/>
  <c r="B271" i="11"/>
  <c r="C271" i="11"/>
  <c r="D271" i="11"/>
  <c r="D267" i="11"/>
  <c r="C267" i="11"/>
  <c r="B267" i="11"/>
  <c r="B193" i="10"/>
  <c r="C193" i="10"/>
  <c r="D193" i="10"/>
  <c r="B194" i="10"/>
  <c r="C194" i="10"/>
  <c r="D194" i="10"/>
  <c r="B195" i="10"/>
  <c r="C195" i="10"/>
  <c r="D195" i="10"/>
  <c r="B196" i="10"/>
  <c r="C196" i="10"/>
  <c r="D196" i="10"/>
  <c r="B197" i="10"/>
  <c r="C197" i="10"/>
  <c r="D197" i="10"/>
  <c r="B198" i="10"/>
  <c r="C198" i="10"/>
  <c r="D198" i="10"/>
  <c r="D192" i="10"/>
  <c r="C192" i="10"/>
  <c r="B192" i="10"/>
  <c r="B193" i="9"/>
  <c r="C193" i="9"/>
  <c r="D193" i="9"/>
  <c r="B194" i="9"/>
  <c r="C194" i="9"/>
  <c r="D194" i="9"/>
  <c r="B195" i="9"/>
  <c r="C195" i="9"/>
  <c r="D195" i="9"/>
  <c r="B196" i="9"/>
  <c r="C196" i="9"/>
  <c r="D196" i="9"/>
  <c r="B197" i="9"/>
  <c r="C197" i="9"/>
  <c r="D197" i="9"/>
  <c r="B198" i="9"/>
  <c r="C198" i="9"/>
  <c r="D198" i="9"/>
  <c r="B201" i="6"/>
  <c r="C201" i="6"/>
  <c r="D201" i="6"/>
  <c r="B202" i="6"/>
  <c r="C202" i="6"/>
  <c r="D202" i="6"/>
  <c r="B203" i="6"/>
  <c r="C203" i="6"/>
  <c r="D203" i="6"/>
  <c r="B204" i="6"/>
  <c r="C204" i="6"/>
  <c r="D204" i="6"/>
  <c r="B205" i="6"/>
  <c r="C205" i="6"/>
  <c r="D205" i="6"/>
  <c r="D200" i="6"/>
  <c r="C200" i="6"/>
  <c r="B200" i="6"/>
  <c r="B301" i="5"/>
  <c r="C301" i="5"/>
  <c r="D301" i="5"/>
  <c r="B302" i="5"/>
  <c r="C302" i="5"/>
  <c r="D302" i="5"/>
  <c r="B303" i="5"/>
  <c r="C303" i="5"/>
  <c r="D303" i="5"/>
  <c r="B304" i="5"/>
  <c r="C304" i="5"/>
  <c r="D304" i="5"/>
  <c r="D300" i="5"/>
  <c r="C300" i="5"/>
  <c r="B300" i="5"/>
  <c r="L299" i="5"/>
  <c r="K299" i="5"/>
  <c r="J299" i="5"/>
  <c r="H299" i="5"/>
  <c r="G299" i="5"/>
  <c r="F299" i="5"/>
  <c r="D299" i="5"/>
  <c r="C299" i="5"/>
  <c r="B299" i="5"/>
  <c r="L298" i="5"/>
  <c r="K298" i="5"/>
  <c r="J298" i="5"/>
  <c r="D298" i="5"/>
  <c r="C298" i="5"/>
  <c r="B298" i="5"/>
  <c r="L297" i="5"/>
  <c r="K297" i="5"/>
  <c r="J297" i="5"/>
  <c r="D297" i="5"/>
  <c r="C297" i="5"/>
  <c r="B297" i="5"/>
  <c r="L296" i="5"/>
  <c r="K296" i="5"/>
  <c r="J296" i="5"/>
  <c r="D296" i="5"/>
  <c r="C296" i="5"/>
  <c r="B296" i="5"/>
  <c r="L295" i="5"/>
  <c r="K295" i="5"/>
  <c r="J295" i="5"/>
  <c r="D295" i="5"/>
  <c r="C295" i="5"/>
  <c r="B295" i="5"/>
  <c r="L294" i="5"/>
  <c r="K294" i="5"/>
  <c r="J294" i="5"/>
  <c r="D294" i="5"/>
  <c r="C294" i="5"/>
  <c r="B294" i="5"/>
  <c r="L293" i="5"/>
  <c r="K293" i="5"/>
  <c r="J293" i="5"/>
  <c r="D293" i="5"/>
  <c r="C293" i="5"/>
  <c r="B293" i="5"/>
  <c r="L292" i="5"/>
  <c r="K292" i="5"/>
  <c r="J292" i="5"/>
  <c r="D292" i="5"/>
  <c r="C292" i="5"/>
  <c r="B292" i="5"/>
  <c r="B198" i="4"/>
  <c r="C198" i="4"/>
  <c r="D198" i="4"/>
  <c r="B199" i="4"/>
  <c r="C199" i="4"/>
  <c r="D199" i="4"/>
  <c r="B200" i="4"/>
  <c r="C200" i="4"/>
  <c r="D200" i="4"/>
  <c r="B135" i="14"/>
  <c r="C135" i="14"/>
  <c r="D135" i="14"/>
  <c r="B136" i="14"/>
  <c r="C136" i="14"/>
  <c r="D136" i="14"/>
  <c r="B137" i="14"/>
  <c r="C137" i="14"/>
  <c r="D137" i="14"/>
  <c r="B138" i="14"/>
  <c r="C138" i="14"/>
  <c r="D138" i="14"/>
  <c r="B139" i="14"/>
  <c r="C139" i="14"/>
  <c r="D139" i="14"/>
  <c r="B140" i="14"/>
  <c r="C140" i="14"/>
  <c r="D140" i="14"/>
  <c r="D134" i="14"/>
  <c r="C134" i="14"/>
  <c r="B134" i="14"/>
  <c r="B196" i="4"/>
  <c r="C196" i="4"/>
  <c r="D196" i="4"/>
  <c r="B197" i="4"/>
  <c r="C197" i="4"/>
  <c r="D197" i="4"/>
  <c r="D195" i="4"/>
  <c r="C195" i="4"/>
  <c r="B195" i="4"/>
  <c r="C62" i="43"/>
  <c r="D62" i="43"/>
  <c r="E62" i="43"/>
  <c r="E61" i="43"/>
  <c r="D61" i="43"/>
  <c r="C61" i="43"/>
  <c r="B55" i="36"/>
  <c r="C55" i="36"/>
  <c r="D55" i="36"/>
  <c r="B56" i="36"/>
  <c r="C56" i="36"/>
  <c r="D56" i="36"/>
  <c r="B57" i="36"/>
  <c r="C57" i="36"/>
  <c r="D57" i="36"/>
  <c r="B58" i="36"/>
  <c r="C58" i="36"/>
  <c r="D58" i="36"/>
  <c r="C54" i="36"/>
  <c r="D54" i="36"/>
  <c r="B54" i="36"/>
  <c r="B66" i="42"/>
  <c r="C66" i="42"/>
  <c r="D66" i="42"/>
  <c r="B67" i="42"/>
  <c r="C67" i="42"/>
  <c r="D67" i="42"/>
  <c r="B68" i="42"/>
  <c r="C68" i="42"/>
  <c r="D68" i="42"/>
  <c r="B69" i="42"/>
  <c r="C69" i="42"/>
  <c r="D69" i="42"/>
  <c r="B70" i="42"/>
  <c r="C70" i="42"/>
  <c r="D70" i="42"/>
  <c r="B71" i="42"/>
  <c r="C71" i="42"/>
  <c r="D71" i="42"/>
  <c r="B72" i="42"/>
  <c r="C72" i="42"/>
  <c r="D72" i="42"/>
  <c r="B73" i="42"/>
  <c r="C73" i="42"/>
  <c r="D73" i="42"/>
  <c r="B74" i="42"/>
  <c r="C74" i="42"/>
  <c r="D74" i="42"/>
  <c r="C65" i="42"/>
  <c r="D65" i="42"/>
  <c r="B65" i="42"/>
  <c r="F66" i="42"/>
  <c r="G66" i="42"/>
  <c r="H66" i="42"/>
  <c r="F67" i="42"/>
  <c r="G67" i="42"/>
  <c r="H67" i="42"/>
  <c r="F68" i="42"/>
  <c r="G68" i="42"/>
  <c r="H68" i="42"/>
  <c r="F69" i="42"/>
  <c r="G69" i="42"/>
  <c r="H69" i="42"/>
  <c r="F70" i="42"/>
  <c r="G70" i="42"/>
  <c r="H70" i="42"/>
  <c r="F71" i="42"/>
  <c r="G71" i="42"/>
  <c r="H71" i="42"/>
  <c r="F72" i="42"/>
  <c r="G72" i="42"/>
  <c r="H72" i="42"/>
  <c r="F73" i="42"/>
  <c r="G73" i="42"/>
  <c r="H73" i="42"/>
  <c r="G65" i="42"/>
  <c r="H65" i="42"/>
  <c r="F48" i="36"/>
  <c r="F65" i="42"/>
  <c r="F128" i="14"/>
  <c r="F127" i="14"/>
  <c r="J43" i="43" l="1"/>
  <c r="K43" i="43" s="1"/>
  <c r="I43" i="43"/>
  <c r="H44" i="43"/>
  <c r="J30" i="49"/>
  <c r="K30" i="49"/>
  <c r="L30" i="49"/>
  <c r="I32" i="49"/>
  <c r="N30" i="49"/>
  <c r="K31" i="24"/>
  <c r="K30" i="24"/>
  <c r="K29" i="24"/>
  <c r="K28" i="24"/>
  <c r="K27" i="24"/>
  <c r="K26" i="24"/>
  <c r="K25" i="24"/>
  <c r="I31" i="24"/>
  <c r="H31" i="24"/>
  <c r="I30" i="24"/>
  <c r="H30" i="24"/>
  <c r="G30" i="24"/>
  <c r="K24" i="24"/>
  <c r="I28" i="24"/>
  <c r="H28" i="24"/>
  <c r="G28" i="24"/>
  <c r="I26" i="24"/>
  <c r="H26" i="24"/>
  <c r="G26" i="24"/>
  <c r="I25" i="24"/>
  <c r="H25" i="24"/>
  <c r="G25" i="24"/>
  <c r="I24" i="24"/>
  <c r="H24" i="24"/>
  <c r="G24" i="24"/>
  <c r="J44" i="43" l="1"/>
  <c r="K44" i="43" s="1"/>
  <c r="H45" i="43"/>
  <c r="H46" i="43" s="1"/>
  <c r="I44" i="43"/>
  <c r="I34" i="49"/>
  <c r="I36" i="49" s="1"/>
  <c r="J32" i="49"/>
  <c r="K32" i="49"/>
  <c r="L32" i="49"/>
  <c r="N32" i="49"/>
  <c r="I224" i="51"/>
  <c r="I223" i="51"/>
  <c r="I222" i="51"/>
  <c r="I221" i="51"/>
  <c r="H221" i="51"/>
  <c r="I220" i="51"/>
  <c r="H224" i="51"/>
  <c r="H223" i="51"/>
  <c r="H222" i="51"/>
  <c r="H220" i="51"/>
  <c r="G224" i="51"/>
  <c r="G223" i="51"/>
  <c r="G222" i="51"/>
  <c r="G221" i="51"/>
  <c r="G220" i="51"/>
  <c r="I219" i="51"/>
  <c r="I222" i="35"/>
  <c r="H219" i="51"/>
  <c r="H180" i="34"/>
  <c r="G219" i="51"/>
  <c r="M226" i="51"/>
  <c r="M225" i="51"/>
  <c r="M224" i="51"/>
  <c r="M223" i="51"/>
  <c r="M222" i="51"/>
  <c r="M221" i="51"/>
  <c r="M220" i="51"/>
  <c r="L226" i="51"/>
  <c r="L225" i="51"/>
  <c r="L224" i="51"/>
  <c r="L223" i="51"/>
  <c r="L222" i="51"/>
  <c r="L221" i="51"/>
  <c r="L220" i="51"/>
  <c r="K226" i="51"/>
  <c r="K225" i="51"/>
  <c r="K224" i="51"/>
  <c r="K223" i="51"/>
  <c r="K222" i="51"/>
  <c r="K221" i="51"/>
  <c r="K220" i="51"/>
  <c r="K219" i="51"/>
  <c r="L219" i="51"/>
  <c r="M219" i="51"/>
  <c r="M229" i="35"/>
  <c r="L229" i="35"/>
  <c r="K229" i="35"/>
  <c r="M228" i="35"/>
  <c r="L228" i="35"/>
  <c r="K228" i="35"/>
  <c r="M227" i="35"/>
  <c r="L227" i="35"/>
  <c r="K227" i="35"/>
  <c r="M226" i="35"/>
  <c r="L226" i="35"/>
  <c r="K226" i="35"/>
  <c r="M225" i="35"/>
  <c r="L225" i="35"/>
  <c r="K225" i="35"/>
  <c r="M224" i="35"/>
  <c r="L224" i="35"/>
  <c r="K224" i="35"/>
  <c r="M223" i="35"/>
  <c r="L223" i="35"/>
  <c r="K223" i="35"/>
  <c r="M222" i="35"/>
  <c r="L222" i="35"/>
  <c r="K222" i="35"/>
  <c r="M187" i="34"/>
  <c r="M186" i="34"/>
  <c r="M185" i="34"/>
  <c r="M184" i="34"/>
  <c r="M183" i="34"/>
  <c r="M181" i="34"/>
  <c r="M180" i="34"/>
  <c r="M182" i="34"/>
  <c r="L187" i="34"/>
  <c r="L186" i="34"/>
  <c r="L185" i="34"/>
  <c r="L184" i="34"/>
  <c r="L183" i="34"/>
  <c r="L182" i="34"/>
  <c r="L180" i="34"/>
  <c r="L181" i="34"/>
  <c r="K187" i="34"/>
  <c r="K186" i="34"/>
  <c r="K185" i="34"/>
  <c r="K183" i="34"/>
  <c r="K184" i="34"/>
  <c r="K182" i="34"/>
  <c r="K180" i="34"/>
  <c r="K181" i="34"/>
  <c r="L188" i="33"/>
  <c r="N194" i="33"/>
  <c r="M194" i="33"/>
  <c r="L194" i="33"/>
  <c r="N193" i="33"/>
  <c r="M193" i="33"/>
  <c r="L193" i="33"/>
  <c r="N192" i="33"/>
  <c r="M192" i="33"/>
  <c r="L192" i="33"/>
  <c r="N191" i="33"/>
  <c r="M191" i="33"/>
  <c r="L191" i="33"/>
  <c r="N190" i="33"/>
  <c r="M190" i="33"/>
  <c r="L190" i="33"/>
  <c r="N189" i="33"/>
  <c r="M189" i="33"/>
  <c r="L189" i="33"/>
  <c r="N188" i="33"/>
  <c r="M188" i="33"/>
  <c r="L47" i="26"/>
  <c r="L46" i="26"/>
  <c r="L45" i="26"/>
  <c r="L44" i="26"/>
  <c r="L43" i="26"/>
  <c r="L42" i="26"/>
  <c r="L41" i="26"/>
  <c r="K47" i="26"/>
  <c r="K46" i="26"/>
  <c r="K45" i="26"/>
  <c r="K44" i="26"/>
  <c r="K43" i="26"/>
  <c r="K42" i="26"/>
  <c r="K41" i="26"/>
  <c r="J47" i="26"/>
  <c r="J46" i="26"/>
  <c r="J45" i="26"/>
  <c r="J44" i="26"/>
  <c r="J43" i="26"/>
  <c r="J42" i="26"/>
  <c r="J41" i="26"/>
  <c r="M136" i="31"/>
  <c r="L136" i="31"/>
  <c r="K136" i="31"/>
  <c r="M143" i="31"/>
  <c r="L143" i="31"/>
  <c r="K143" i="31"/>
  <c r="M142" i="31"/>
  <c r="L142" i="31"/>
  <c r="K142" i="31"/>
  <c r="M141" i="31"/>
  <c r="L141" i="31"/>
  <c r="K141" i="31"/>
  <c r="M140" i="31"/>
  <c r="L140" i="31"/>
  <c r="K140" i="31"/>
  <c r="M139" i="31"/>
  <c r="L139" i="31"/>
  <c r="K139" i="31"/>
  <c r="M138" i="31"/>
  <c r="L138" i="31"/>
  <c r="K138" i="31"/>
  <c r="M137" i="31"/>
  <c r="L137" i="31"/>
  <c r="K137" i="31"/>
  <c r="L158" i="30"/>
  <c r="K158" i="30"/>
  <c r="L157" i="30"/>
  <c r="K157" i="30"/>
  <c r="L156" i="30"/>
  <c r="K156" i="30"/>
  <c r="L155" i="30"/>
  <c r="K155" i="30"/>
  <c r="L154" i="30"/>
  <c r="K154" i="30"/>
  <c r="L153" i="30"/>
  <c r="K153" i="30"/>
  <c r="L152" i="30"/>
  <c r="K152" i="30"/>
  <c r="M33" i="29"/>
  <c r="M32" i="29"/>
  <c r="M31" i="29"/>
  <c r="M30" i="29"/>
  <c r="M29" i="29"/>
  <c r="M28" i="29"/>
  <c r="M27" i="29"/>
  <c r="M42" i="28"/>
  <c r="L42" i="28"/>
  <c r="K42" i="28"/>
  <c r="M41" i="28"/>
  <c r="L41" i="28"/>
  <c r="K41" i="28"/>
  <c r="M40" i="28"/>
  <c r="L40" i="28"/>
  <c r="K40" i="28"/>
  <c r="M39" i="28"/>
  <c r="L39" i="28"/>
  <c r="K39" i="28"/>
  <c r="M38" i="28"/>
  <c r="L38" i="28"/>
  <c r="K38" i="28"/>
  <c r="M37" i="28"/>
  <c r="L37" i="28"/>
  <c r="K37" i="28"/>
  <c r="M36" i="28"/>
  <c r="L36" i="28"/>
  <c r="K36" i="28"/>
  <c r="N109" i="20"/>
  <c r="N108" i="20"/>
  <c r="N107" i="20"/>
  <c r="N106" i="20"/>
  <c r="N105" i="20"/>
  <c r="N104" i="20"/>
  <c r="N103" i="20"/>
  <c r="M109" i="20"/>
  <c r="M108" i="20"/>
  <c r="M107" i="20"/>
  <c r="M106" i="20"/>
  <c r="M105" i="20"/>
  <c r="M104" i="20"/>
  <c r="M103" i="20"/>
  <c r="L109" i="20"/>
  <c r="L108" i="20"/>
  <c r="L107" i="20"/>
  <c r="L106" i="20"/>
  <c r="L105" i="20"/>
  <c r="L104" i="20"/>
  <c r="L103" i="20"/>
  <c r="M87" i="23"/>
  <c r="M86" i="23"/>
  <c r="M85" i="23"/>
  <c r="M84" i="23"/>
  <c r="M83" i="23"/>
  <c r="M82" i="23"/>
  <c r="M81" i="23"/>
  <c r="L87" i="23"/>
  <c r="L86" i="23"/>
  <c r="L85" i="23"/>
  <c r="L84" i="23"/>
  <c r="L83" i="23"/>
  <c r="L82" i="23"/>
  <c r="L81" i="23"/>
  <c r="K87" i="23"/>
  <c r="K86" i="23"/>
  <c r="K85" i="23"/>
  <c r="K84" i="23"/>
  <c r="K83" i="23"/>
  <c r="K82" i="23"/>
  <c r="K81" i="23"/>
  <c r="M149" i="27"/>
  <c r="L149" i="27"/>
  <c r="K149" i="27"/>
  <c r="M148" i="27"/>
  <c r="L148" i="27"/>
  <c r="K148" i="27"/>
  <c r="M147" i="27"/>
  <c r="L147" i="27"/>
  <c r="K147" i="27"/>
  <c r="M146" i="27"/>
  <c r="L146" i="27"/>
  <c r="K146" i="27"/>
  <c r="M145" i="27"/>
  <c r="L145" i="27"/>
  <c r="K145" i="27"/>
  <c r="M144" i="27"/>
  <c r="L144" i="27"/>
  <c r="K144" i="27"/>
  <c r="M143" i="27"/>
  <c r="L143" i="27"/>
  <c r="K143" i="27"/>
  <c r="N104" i="24"/>
  <c r="M104" i="24"/>
  <c r="L104" i="24"/>
  <c r="N103" i="24"/>
  <c r="M103" i="24"/>
  <c r="L103" i="24"/>
  <c r="N102" i="24"/>
  <c r="M102" i="24"/>
  <c r="L102" i="24"/>
  <c r="N101" i="24"/>
  <c r="M101" i="24"/>
  <c r="L101" i="24"/>
  <c r="N100" i="24"/>
  <c r="M100" i="24"/>
  <c r="L100" i="24"/>
  <c r="N99" i="24"/>
  <c r="M99" i="24"/>
  <c r="L99" i="24"/>
  <c r="N98" i="24"/>
  <c r="M98" i="24"/>
  <c r="L98" i="24"/>
  <c r="M94" i="52"/>
  <c r="L94" i="52"/>
  <c r="K94" i="52"/>
  <c r="M93" i="52"/>
  <c r="L93" i="52"/>
  <c r="K93" i="52"/>
  <c r="M92" i="52"/>
  <c r="L92" i="52"/>
  <c r="K92" i="52"/>
  <c r="M91" i="52"/>
  <c r="L91" i="52"/>
  <c r="K91" i="52"/>
  <c r="M90" i="52"/>
  <c r="L90" i="52"/>
  <c r="K90" i="52"/>
  <c r="M89" i="52"/>
  <c r="L89" i="52"/>
  <c r="K89" i="52"/>
  <c r="M88" i="52"/>
  <c r="L88" i="52"/>
  <c r="K88" i="52"/>
  <c r="M161" i="25"/>
  <c r="L161" i="25"/>
  <c r="K161" i="25"/>
  <c r="M160" i="25"/>
  <c r="L160" i="25"/>
  <c r="K160" i="25"/>
  <c r="M159" i="25"/>
  <c r="L159" i="25"/>
  <c r="K159" i="25"/>
  <c r="M158" i="25"/>
  <c r="L158" i="25"/>
  <c r="K158" i="25"/>
  <c r="M157" i="25"/>
  <c r="L157" i="25"/>
  <c r="K157" i="25"/>
  <c r="M156" i="25"/>
  <c r="L156" i="25"/>
  <c r="K156" i="25"/>
  <c r="M155" i="25"/>
  <c r="L155" i="25"/>
  <c r="K155" i="25"/>
  <c r="M147" i="22"/>
  <c r="L147" i="22"/>
  <c r="K147" i="22"/>
  <c r="M146" i="22"/>
  <c r="L146" i="22"/>
  <c r="K146" i="22"/>
  <c r="M145" i="22"/>
  <c r="L145" i="22"/>
  <c r="K145" i="22"/>
  <c r="M144" i="22"/>
  <c r="L144" i="22"/>
  <c r="K144" i="22"/>
  <c r="M143" i="22"/>
  <c r="L143" i="22"/>
  <c r="K143" i="22"/>
  <c r="M142" i="22"/>
  <c r="L142" i="22"/>
  <c r="K142" i="22"/>
  <c r="M141" i="22"/>
  <c r="L141" i="22"/>
  <c r="K141" i="22"/>
  <c r="M218" i="21"/>
  <c r="M217" i="21"/>
  <c r="M216" i="21"/>
  <c r="M215" i="21"/>
  <c r="M214" i="21"/>
  <c r="M213" i="21"/>
  <c r="M212" i="21"/>
  <c r="L218" i="21"/>
  <c r="L217" i="21"/>
  <c r="L216" i="21"/>
  <c r="L215" i="21"/>
  <c r="L214" i="21"/>
  <c r="L213" i="21"/>
  <c r="L212" i="21"/>
  <c r="K218" i="21"/>
  <c r="K217" i="21"/>
  <c r="K216" i="21"/>
  <c r="K215" i="21"/>
  <c r="K214" i="21"/>
  <c r="K213" i="21"/>
  <c r="K212" i="21"/>
  <c r="L171" i="13"/>
  <c r="K171" i="13"/>
  <c r="J171" i="13"/>
  <c r="L170" i="13"/>
  <c r="K170" i="13"/>
  <c r="J170" i="13"/>
  <c r="L169" i="13"/>
  <c r="K169" i="13"/>
  <c r="J169" i="13"/>
  <c r="L168" i="13"/>
  <c r="K168" i="13"/>
  <c r="J168" i="13"/>
  <c r="L167" i="13"/>
  <c r="K167" i="13"/>
  <c r="J167" i="13"/>
  <c r="L166" i="13"/>
  <c r="K166" i="13"/>
  <c r="J166" i="13"/>
  <c r="L165" i="13"/>
  <c r="K165" i="13"/>
  <c r="J165" i="13"/>
  <c r="L266" i="11"/>
  <c r="K266" i="11"/>
  <c r="J266" i="11"/>
  <c r="L265" i="11"/>
  <c r="K265" i="11"/>
  <c r="J265" i="11"/>
  <c r="L264" i="11"/>
  <c r="K264" i="11"/>
  <c r="J264" i="11"/>
  <c r="L263" i="11"/>
  <c r="K263" i="11"/>
  <c r="J263" i="11"/>
  <c r="L262" i="11"/>
  <c r="K262" i="11"/>
  <c r="J262" i="11"/>
  <c r="L261" i="11"/>
  <c r="K261" i="11"/>
  <c r="J261" i="11"/>
  <c r="L260" i="11"/>
  <c r="K260" i="11"/>
  <c r="J260" i="11"/>
  <c r="L191" i="10"/>
  <c r="K191" i="10"/>
  <c r="J191" i="10"/>
  <c r="L190" i="10"/>
  <c r="K190" i="10"/>
  <c r="J190" i="10"/>
  <c r="L189" i="10"/>
  <c r="K189" i="10"/>
  <c r="J189" i="10"/>
  <c r="L188" i="10"/>
  <c r="K188" i="10"/>
  <c r="J188" i="10"/>
  <c r="L187" i="10"/>
  <c r="K187" i="10"/>
  <c r="J187" i="10"/>
  <c r="L186" i="10"/>
  <c r="K186" i="10"/>
  <c r="J186" i="10"/>
  <c r="L185" i="10"/>
  <c r="K185" i="10"/>
  <c r="J185" i="10"/>
  <c r="L192" i="9"/>
  <c r="K192" i="9"/>
  <c r="J192" i="9"/>
  <c r="L191" i="9"/>
  <c r="K191" i="9"/>
  <c r="J191" i="9"/>
  <c r="L190" i="9"/>
  <c r="K190" i="9"/>
  <c r="J190" i="9"/>
  <c r="L189" i="9"/>
  <c r="K189" i="9"/>
  <c r="J189" i="9"/>
  <c r="L188" i="9"/>
  <c r="K188" i="9"/>
  <c r="J188" i="9"/>
  <c r="L187" i="9"/>
  <c r="K187" i="9"/>
  <c r="J187" i="9"/>
  <c r="L186" i="9"/>
  <c r="K186" i="9"/>
  <c r="J186" i="9"/>
  <c r="L199" i="6"/>
  <c r="K199" i="6"/>
  <c r="J199" i="6"/>
  <c r="L198" i="6"/>
  <c r="K198" i="6"/>
  <c r="J198" i="6"/>
  <c r="L197" i="6"/>
  <c r="K197" i="6"/>
  <c r="J197" i="6"/>
  <c r="L196" i="6"/>
  <c r="K196" i="6"/>
  <c r="J196" i="6"/>
  <c r="L195" i="6"/>
  <c r="K195" i="6"/>
  <c r="J195" i="6"/>
  <c r="L194" i="6"/>
  <c r="K194" i="6"/>
  <c r="J194" i="6"/>
  <c r="L193" i="6"/>
  <c r="K193" i="6"/>
  <c r="J193" i="6"/>
  <c r="L194" i="4"/>
  <c r="L193" i="4"/>
  <c r="L192" i="4"/>
  <c r="L191" i="4"/>
  <c r="L190" i="4"/>
  <c r="L189" i="4"/>
  <c r="K194" i="4"/>
  <c r="K193" i="4"/>
  <c r="K192" i="4"/>
  <c r="K191" i="4"/>
  <c r="K190" i="4"/>
  <c r="K189" i="4"/>
  <c r="J194" i="4"/>
  <c r="J193" i="4"/>
  <c r="J192" i="4"/>
  <c r="J191" i="4"/>
  <c r="J190" i="4"/>
  <c r="J189" i="4"/>
  <c r="L188" i="4"/>
  <c r="K188" i="4"/>
  <c r="J188" i="4"/>
  <c r="H47" i="43" l="1"/>
  <c r="I46" i="43"/>
  <c r="J46" i="43"/>
  <c r="K46" i="43" s="1"/>
  <c r="J36" i="49"/>
  <c r="I38" i="49"/>
  <c r="N36" i="49"/>
  <c r="K36" i="49"/>
  <c r="L36" i="49"/>
  <c r="J45" i="43"/>
  <c r="K45" i="43" s="1"/>
  <c r="I45" i="43"/>
  <c r="J34" i="49"/>
  <c r="K34" i="49"/>
  <c r="L34" i="49"/>
  <c r="N34" i="49"/>
  <c r="L16" i="20"/>
  <c r="M16" i="20" s="1"/>
  <c r="N16" i="20" s="1"/>
  <c r="J16" i="20"/>
  <c r="I16" i="20"/>
  <c r="H134" i="14"/>
  <c r="G134" i="14"/>
  <c r="F134" i="14"/>
  <c r="H133" i="14"/>
  <c r="G133" i="14"/>
  <c r="F133" i="14"/>
  <c r="H132" i="14"/>
  <c r="G132" i="14"/>
  <c r="F132" i="14"/>
  <c r="H131" i="14"/>
  <c r="G131" i="14"/>
  <c r="F131" i="14"/>
  <c r="H130" i="14"/>
  <c r="G130" i="14"/>
  <c r="F130" i="14"/>
  <c r="H129" i="14"/>
  <c r="G129" i="14"/>
  <c r="F129" i="14"/>
  <c r="H128" i="14"/>
  <c r="G128" i="14"/>
  <c r="H127" i="14"/>
  <c r="G127" i="14"/>
  <c r="J47" i="43" l="1"/>
  <c r="K47" i="43" s="1"/>
  <c r="I47" i="43"/>
  <c r="J38" i="49"/>
  <c r="I40" i="49"/>
  <c r="N38" i="49"/>
  <c r="K38" i="49"/>
  <c r="L38" i="49"/>
  <c r="J76" i="30"/>
  <c r="I76" i="30"/>
  <c r="H76" i="30"/>
  <c r="G76" i="30"/>
  <c r="J75" i="30"/>
  <c r="I75" i="30"/>
  <c r="H75" i="30"/>
  <c r="G75" i="30"/>
  <c r="J74" i="30"/>
  <c r="I74" i="30"/>
  <c r="H74" i="30"/>
  <c r="G74" i="30"/>
  <c r="J73" i="30"/>
  <c r="I73" i="30"/>
  <c r="H73" i="30"/>
  <c r="G73" i="30"/>
  <c r="L15" i="20"/>
  <c r="M15" i="20" s="1"/>
  <c r="N15" i="20" s="1"/>
  <c r="L14" i="20"/>
  <c r="M14" i="20" s="1"/>
  <c r="N14" i="20" s="1"/>
  <c r="J15" i="20"/>
  <c r="I15" i="20"/>
  <c r="J14" i="20"/>
  <c r="I14" i="20"/>
  <c r="M57" i="27"/>
  <c r="M56" i="27"/>
  <c r="J57" i="27"/>
  <c r="I57" i="27"/>
  <c r="H57" i="27"/>
  <c r="J56" i="27"/>
  <c r="I56" i="27"/>
  <c r="H56" i="27"/>
  <c r="M55" i="27"/>
  <c r="M54" i="27"/>
  <c r="M53" i="27"/>
  <c r="M52" i="27"/>
  <c r="M51" i="27"/>
  <c r="J55" i="27"/>
  <c r="I55" i="27"/>
  <c r="H55" i="27"/>
  <c r="J54" i="27"/>
  <c r="I54" i="27"/>
  <c r="H54" i="27"/>
  <c r="J53" i="27"/>
  <c r="I53" i="27"/>
  <c r="H53" i="27"/>
  <c r="J52" i="27"/>
  <c r="I52" i="27"/>
  <c r="H52" i="27"/>
  <c r="J51" i="27"/>
  <c r="I51" i="27"/>
  <c r="H51" i="27"/>
  <c r="J40" i="49" l="1"/>
  <c r="I42" i="49"/>
  <c r="I44" i="49" s="1"/>
  <c r="L40" i="49"/>
  <c r="K40" i="49"/>
  <c r="N40" i="49"/>
  <c r="J68" i="35"/>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J34" i="34"/>
  <c r="K34" i="34"/>
  <c r="L34" i="34"/>
  <c r="M34" i="34"/>
  <c r="N34" i="34"/>
  <c r="O34" i="34"/>
  <c r="P34" i="34"/>
  <c r="J32" i="34"/>
  <c r="K32" i="34"/>
  <c r="L32" i="34"/>
  <c r="M32" i="34"/>
  <c r="N32" i="34"/>
  <c r="O32" i="34"/>
  <c r="P32" i="34"/>
  <c r="J30" i="34"/>
  <c r="K30" i="34"/>
  <c r="L30" i="34"/>
  <c r="M30" i="34"/>
  <c r="N30" i="34"/>
  <c r="O30" i="34"/>
  <c r="P30" i="34"/>
  <c r="J28" i="34"/>
  <c r="K28" i="34"/>
  <c r="L28" i="34"/>
  <c r="M28" i="34"/>
  <c r="N28" i="34"/>
  <c r="O28" i="34"/>
  <c r="P28" i="34"/>
  <c r="J26" i="34"/>
  <c r="K26" i="34"/>
  <c r="L26" i="34"/>
  <c r="M26" i="34"/>
  <c r="N26" i="34"/>
  <c r="O26" i="34"/>
  <c r="P26" i="34"/>
  <c r="J24" i="34"/>
  <c r="K24" i="34"/>
  <c r="L24" i="34"/>
  <c r="M24" i="34"/>
  <c r="N24" i="34"/>
  <c r="O24" i="34"/>
  <c r="P24" i="34"/>
  <c r="J22" i="34"/>
  <c r="K22" i="34"/>
  <c r="L22" i="34"/>
  <c r="M22" i="34"/>
  <c r="N22" i="34"/>
  <c r="O22" i="34"/>
  <c r="P22" i="34"/>
  <c r="J20" i="34"/>
  <c r="K20" i="34"/>
  <c r="L20" i="34"/>
  <c r="M20" i="34"/>
  <c r="N20" i="34"/>
  <c r="O20" i="34"/>
  <c r="P20" i="34"/>
  <c r="J18" i="34"/>
  <c r="K18" i="34"/>
  <c r="L18" i="34"/>
  <c r="M18" i="34"/>
  <c r="N18" i="34"/>
  <c r="O18" i="34"/>
  <c r="P18" i="34"/>
  <c r="J34" i="33"/>
  <c r="Q34" i="33" s="1"/>
  <c r="K34" i="33"/>
  <c r="L34" i="33"/>
  <c r="M34" i="33"/>
  <c r="N34" i="33"/>
  <c r="O34" i="33"/>
  <c r="P34" i="33"/>
  <c r="J32" i="33"/>
  <c r="Q32" i="33" s="1"/>
  <c r="K32" i="33"/>
  <c r="L32" i="33"/>
  <c r="M32" i="33"/>
  <c r="N32" i="33"/>
  <c r="O32" i="33"/>
  <c r="P32" i="33"/>
  <c r="J30" i="33"/>
  <c r="Q30" i="33" s="1"/>
  <c r="K30" i="33"/>
  <c r="L30" i="33"/>
  <c r="M30" i="33"/>
  <c r="N30" i="33"/>
  <c r="O30" i="33"/>
  <c r="P30" i="33"/>
  <c r="J28" i="33"/>
  <c r="Q28" i="33" s="1"/>
  <c r="K28" i="33"/>
  <c r="L28" i="33"/>
  <c r="M28" i="33"/>
  <c r="N28" i="33"/>
  <c r="O28" i="33"/>
  <c r="P28" i="33"/>
  <c r="J26" i="33"/>
  <c r="Q26" i="33" s="1"/>
  <c r="K26" i="33"/>
  <c r="L26" i="33"/>
  <c r="M26" i="33"/>
  <c r="N26" i="33"/>
  <c r="O26" i="33"/>
  <c r="P26" i="33"/>
  <c r="J24" i="33"/>
  <c r="Q24" i="33" s="1"/>
  <c r="K24" i="33"/>
  <c r="L24" i="33"/>
  <c r="M24" i="33"/>
  <c r="N24" i="33"/>
  <c r="O24" i="33"/>
  <c r="P24" i="33"/>
  <c r="J22" i="33"/>
  <c r="Q22" i="33" s="1"/>
  <c r="K22" i="33"/>
  <c r="L22" i="33"/>
  <c r="M22" i="33"/>
  <c r="N22" i="33"/>
  <c r="O22" i="33"/>
  <c r="P22" i="33"/>
  <c r="J20" i="33"/>
  <c r="Q20" i="33" s="1"/>
  <c r="K20" i="33"/>
  <c r="L20" i="33"/>
  <c r="M20" i="33"/>
  <c r="N20" i="33"/>
  <c r="O20" i="33"/>
  <c r="P20" i="33"/>
  <c r="J18" i="33"/>
  <c r="Q18" i="33" s="1"/>
  <c r="K18" i="33"/>
  <c r="L18" i="33"/>
  <c r="M18" i="33"/>
  <c r="N18" i="33"/>
  <c r="O18" i="33"/>
  <c r="P18" i="33"/>
  <c r="L13" i="20"/>
  <c r="M13" i="20" s="1"/>
  <c r="N13" i="20" s="1"/>
  <c r="L12" i="20"/>
  <c r="M12" i="20" s="1"/>
  <c r="N12" i="20" s="1"/>
  <c r="J13" i="20"/>
  <c r="I13" i="20"/>
  <c r="J12" i="20"/>
  <c r="I12" i="20"/>
  <c r="M42" i="27"/>
  <c r="G16" i="24"/>
  <c r="H16" i="24"/>
  <c r="I16" i="24"/>
  <c r="K16" i="24"/>
  <c r="F33" i="35"/>
  <c r="J44" i="49" l="1"/>
  <c r="I46" i="49"/>
  <c r="L44" i="49"/>
  <c r="K44" i="49"/>
  <c r="N44" i="49"/>
  <c r="L42" i="49"/>
  <c r="N42" i="49"/>
  <c r="J42" i="49"/>
  <c r="K42" i="49"/>
  <c r="M50" i="27"/>
  <c r="M49" i="27"/>
  <c r="M48" i="27"/>
  <c r="H50" i="27"/>
  <c r="I50" i="27"/>
  <c r="J50" i="27"/>
  <c r="H49" i="27"/>
  <c r="I49" i="27"/>
  <c r="J49" i="27"/>
  <c r="H48" i="27"/>
  <c r="I48" i="27"/>
  <c r="J48" i="27"/>
  <c r="L11" i="20"/>
  <c r="M11" i="20" s="1"/>
  <c r="N11" i="20" s="1"/>
  <c r="L10" i="20"/>
  <c r="M10" i="20" s="1"/>
  <c r="N10" i="20" s="1"/>
  <c r="L9" i="20"/>
  <c r="M9" i="20" s="1"/>
  <c r="N9" i="20" s="1"/>
  <c r="L8" i="20"/>
  <c r="M8" i="20" s="1"/>
  <c r="N8" i="20" s="1"/>
  <c r="I11" i="20"/>
  <c r="J11" i="20"/>
  <c r="I10" i="20"/>
  <c r="J10" i="20"/>
  <c r="I9" i="20"/>
  <c r="J9" i="20"/>
  <c r="I8" i="20"/>
  <c r="J8" i="20"/>
  <c r="G55" i="25"/>
  <c r="H55" i="25"/>
  <c r="I55" i="25"/>
  <c r="G56" i="25"/>
  <c r="H56" i="25"/>
  <c r="I56" i="25"/>
  <c r="G57" i="25"/>
  <c r="H57" i="25"/>
  <c r="I57" i="25"/>
  <c r="G58" i="25"/>
  <c r="H58" i="25"/>
  <c r="I58" i="25"/>
  <c r="G59" i="25"/>
  <c r="H59" i="25"/>
  <c r="I59" i="25"/>
  <c r="G60" i="25"/>
  <c r="H60" i="25"/>
  <c r="I60" i="25"/>
  <c r="J46" i="49" l="1"/>
  <c r="I48" i="49"/>
  <c r="L46" i="49"/>
  <c r="N46" i="49"/>
  <c r="K46" i="49"/>
  <c r="E166" i="12"/>
  <c r="F166" i="12"/>
  <c r="G166" i="12"/>
  <c r="H166" i="12"/>
  <c r="I166" i="12"/>
  <c r="E167" i="12"/>
  <c r="F167" i="12"/>
  <c r="G167" i="12"/>
  <c r="H167" i="12"/>
  <c r="I167" i="12"/>
  <c r="E169" i="12"/>
  <c r="F169" i="12"/>
  <c r="G169" i="12"/>
  <c r="H169" i="12"/>
  <c r="I169" i="12"/>
  <c r="E170" i="12"/>
  <c r="F170" i="12"/>
  <c r="G170" i="12"/>
  <c r="H170" i="12"/>
  <c r="I170" i="12"/>
  <c r="E171" i="12"/>
  <c r="F171" i="12"/>
  <c r="G171" i="12"/>
  <c r="H171" i="12"/>
  <c r="I171" i="12"/>
  <c r="E172" i="12"/>
  <c r="F172" i="12"/>
  <c r="G172" i="12"/>
  <c r="H172" i="12"/>
  <c r="I172" i="12"/>
  <c r="E173" i="12"/>
  <c r="F173" i="12"/>
  <c r="G173" i="12"/>
  <c r="H173" i="12"/>
  <c r="I173" i="12"/>
  <c r="E175" i="12"/>
  <c r="F175" i="12"/>
  <c r="G175" i="12"/>
  <c r="H175" i="12"/>
  <c r="I175" i="12"/>
  <c r="E176" i="12"/>
  <c r="F176" i="12"/>
  <c r="G176" i="12"/>
  <c r="H176" i="12"/>
  <c r="I176" i="12"/>
  <c r="E177" i="12"/>
  <c r="F177" i="12"/>
  <c r="G177" i="12"/>
  <c r="H177" i="12"/>
  <c r="I177" i="12"/>
  <c r="E178" i="12"/>
  <c r="F178" i="12"/>
  <c r="G178" i="12"/>
  <c r="H178" i="12"/>
  <c r="I178" i="12"/>
  <c r="E165" i="11"/>
  <c r="F165" i="11"/>
  <c r="G165" i="11"/>
  <c r="H165" i="11"/>
  <c r="E166" i="11"/>
  <c r="F166" i="11"/>
  <c r="G166" i="11"/>
  <c r="H166" i="11"/>
  <c r="E167" i="11"/>
  <c r="F167" i="11"/>
  <c r="G167" i="11"/>
  <c r="H167" i="11"/>
  <c r="E168" i="11"/>
  <c r="F168" i="11"/>
  <c r="G168" i="11"/>
  <c r="H168" i="11"/>
  <c r="E169" i="11"/>
  <c r="F169" i="11"/>
  <c r="G169" i="11"/>
  <c r="H169" i="11"/>
  <c r="E170" i="11"/>
  <c r="F170" i="11"/>
  <c r="G170" i="11"/>
  <c r="H170" i="11"/>
  <c r="E171" i="11"/>
  <c r="F171" i="11"/>
  <c r="G171" i="11"/>
  <c r="H171" i="11"/>
  <c r="E172" i="11"/>
  <c r="F172" i="11"/>
  <c r="G172" i="11"/>
  <c r="H172" i="11"/>
  <c r="E173" i="11"/>
  <c r="F173" i="11"/>
  <c r="G173" i="11"/>
  <c r="H173" i="11"/>
  <c r="I8" i="10"/>
  <c r="J8" i="10"/>
  <c r="I10" i="10"/>
  <c r="J10" i="10"/>
  <c r="I12" i="10"/>
  <c r="J12" i="10"/>
  <c r="I14" i="10"/>
  <c r="J14" i="10"/>
  <c r="I16" i="10"/>
  <c r="J16" i="10"/>
  <c r="I8" i="9"/>
  <c r="K8" i="9"/>
  <c r="L8" i="9"/>
  <c r="M8" i="9"/>
  <c r="N8" i="9"/>
  <c r="I10" i="9"/>
  <c r="K10" i="9"/>
  <c r="L10" i="9"/>
  <c r="M10" i="9"/>
  <c r="N10" i="9"/>
  <c r="I12" i="9"/>
  <c r="K12" i="9"/>
  <c r="L12" i="9"/>
  <c r="M12" i="9"/>
  <c r="N12" i="9"/>
  <c r="I14" i="9"/>
  <c r="K14" i="9"/>
  <c r="L14" i="9"/>
  <c r="M14" i="9"/>
  <c r="N14" i="9"/>
  <c r="I16" i="9"/>
  <c r="K16" i="9"/>
  <c r="L16" i="9"/>
  <c r="M16" i="9"/>
  <c r="N16" i="9"/>
  <c r="I8" i="6"/>
  <c r="J8" i="6"/>
  <c r="K8" i="6"/>
  <c r="L8" i="6"/>
  <c r="I10" i="6"/>
  <c r="J10" i="6"/>
  <c r="K10" i="6"/>
  <c r="L10" i="6"/>
  <c r="I12" i="6"/>
  <c r="J12" i="6"/>
  <c r="K12" i="6"/>
  <c r="L12" i="6"/>
  <c r="I15" i="6"/>
  <c r="J15" i="6"/>
  <c r="K15" i="6"/>
  <c r="L15" i="6"/>
  <c r="I17" i="6"/>
  <c r="J17" i="6"/>
  <c r="K17" i="6"/>
  <c r="L17" i="6"/>
  <c r="I115" i="5"/>
  <c r="J115" i="5"/>
  <c r="K115" i="5"/>
  <c r="I117" i="5"/>
  <c r="J117" i="5"/>
  <c r="K117" i="5"/>
  <c r="I119" i="5"/>
  <c r="J119" i="5"/>
  <c r="K119" i="5"/>
  <c r="I121" i="5"/>
  <c r="J121" i="5"/>
  <c r="K121" i="5"/>
  <c r="I123" i="5"/>
  <c r="J123" i="5"/>
  <c r="K123" i="5"/>
  <c r="I16" i="4"/>
  <c r="J16" i="4"/>
  <c r="K16" i="4"/>
  <c r="L16" i="4"/>
  <c r="M16" i="4"/>
  <c r="N16" i="4"/>
  <c r="I8" i="4"/>
  <c r="J8" i="4"/>
  <c r="K8" i="4"/>
  <c r="L8" i="4"/>
  <c r="M8" i="4"/>
  <c r="N8" i="4"/>
  <c r="I10" i="4"/>
  <c r="J10" i="4"/>
  <c r="K10" i="4"/>
  <c r="L10" i="4"/>
  <c r="M10" i="4"/>
  <c r="N10" i="4"/>
  <c r="I12" i="4"/>
  <c r="J12" i="4"/>
  <c r="K12" i="4"/>
  <c r="L12" i="4"/>
  <c r="M12" i="4"/>
  <c r="N12" i="4"/>
  <c r="I14" i="4"/>
  <c r="J14" i="4"/>
  <c r="K14" i="4"/>
  <c r="L14" i="4"/>
  <c r="M14" i="4"/>
  <c r="N14"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J10" i="34"/>
  <c r="K10" i="34"/>
  <c r="L10" i="34"/>
  <c r="M10" i="34"/>
  <c r="N10" i="34"/>
  <c r="O10" i="34"/>
  <c r="P10" i="34"/>
  <c r="J12" i="34"/>
  <c r="K12" i="34"/>
  <c r="L12" i="34"/>
  <c r="M12" i="34"/>
  <c r="N12" i="34"/>
  <c r="O12" i="34"/>
  <c r="P12" i="34"/>
  <c r="J14" i="34"/>
  <c r="K14" i="34"/>
  <c r="L14" i="34"/>
  <c r="M14" i="34"/>
  <c r="N14" i="34"/>
  <c r="O14" i="34"/>
  <c r="P14" i="34"/>
  <c r="J16" i="34"/>
  <c r="K16" i="34"/>
  <c r="L16" i="34"/>
  <c r="M16" i="34"/>
  <c r="N16" i="34"/>
  <c r="O16" i="34"/>
  <c r="P16" i="34"/>
  <c r="J10" i="33"/>
  <c r="Q10" i="33" s="1"/>
  <c r="K10" i="33"/>
  <c r="L10" i="33"/>
  <c r="M10" i="33"/>
  <c r="N10" i="33"/>
  <c r="O10" i="33"/>
  <c r="P10" i="33"/>
  <c r="J14" i="33"/>
  <c r="Q14" i="33" s="1"/>
  <c r="K14" i="33"/>
  <c r="L14" i="33"/>
  <c r="M14" i="33"/>
  <c r="N14" i="33"/>
  <c r="O14" i="33"/>
  <c r="P14" i="33"/>
  <c r="J16" i="33"/>
  <c r="Q16" i="33" s="1"/>
  <c r="K16" i="33"/>
  <c r="L16" i="33"/>
  <c r="M16" i="33"/>
  <c r="N16" i="33"/>
  <c r="O16" i="33"/>
  <c r="P16" i="33"/>
  <c r="M47" i="27"/>
  <c r="J47" i="27"/>
  <c r="I47" i="27"/>
  <c r="H47" i="27"/>
  <c r="G12" i="24"/>
  <c r="H12" i="24"/>
  <c r="I12" i="24"/>
  <c r="J48" i="49" l="1"/>
  <c r="I50" i="49"/>
  <c r="I52" i="49" s="1"/>
  <c r="L48" i="49"/>
  <c r="N48" i="49"/>
  <c r="K48" i="49"/>
  <c r="G9" i="24"/>
  <c r="L52" i="49" l="1"/>
  <c r="K52" i="49"/>
  <c r="J52" i="49"/>
  <c r="N52" i="49"/>
  <c r="K50" i="49"/>
  <c r="J50" i="49"/>
  <c r="N50" i="49"/>
  <c r="L50" i="49"/>
  <c r="E17" i="13"/>
  <c r="F17" i="13" s="1"/>
  <c r="D27" i="13"/>
  <c r="D28" i="13" s="1"/>
  <c r="E59" i="13"/>
  <c r="F59" i="13"/>
  <c r="E60" i="13"/>
  <c r="F60" i="13"/>
  <c r="E61" i="13"/>
  <c r="F61" i="13"/>
  <c r="E62" i="13"/>
  <c r="F62" i="13"/>
  <c r="E63" i="13"/>
  <c r="F63" i="13"/>
  <c r="F64" i="13"/>
  <c r="F65" i="13"/>
  <c r="F66" i="13"/>
  <c r="E27" i="13" l="1"/>
  <c r="F27" i="13" s="1"/>
  <c r="E28" i="13"/>
  <c r="F28" i="13" s="1"/>
  <c r="D29" i="13"/>
  <c r="D30" i="13" l="1"/>
  <c r="E29" i="13"/>
  <c r="F29" i="13" s="1"/>
  <c r="E30" i="13" l="1"/>
  <c r="F30" i="13" s="1"/>
  <c r="D31" i="13"/>
  <c r="D32" i="13" l="1"/>
  <c r="E31" i="13"/>
  <c r="F31" i="13" s="1"/>
  <c r="D33" i="13" l="1"/>
  <c r="E32" i="13"/>
  <c r="F32" i="13" s="1"/>
  <c r="L98" i="59" l="1"/>
  <c r="L97" i="59"/>
  <c r="D34" i="13"/>
  <c r="E33" i="13"/>
  <c r="F33" i="13" s="1"/>
  <c r="E34" i="13" l="1"/>
  <c r="F34" i="13" s="1"/>
  <c r="D35" i="13"/>
  <c r="D36" i="13" l="1"/>
  <c r="E35" i="13"/>
  <c r="F35" i="13" s="1"/>
  <c r="E36" i="13" l="1"/>
  <c r="F36" i="13" s="1"/>
  <c r="D37" i="13"/>
  <c r="E37" i="13" l="1"/>
  <c r="F37" i="13" s="1"/>
  <c r="D38" i="13"/>
  <c r="E38" i="13" l="1"/>
  <c r="F38" i="13" s="1"/>
  <c r="D39" i="13"/>
  <c r="L10" i="18" l="1"/>
  <c r="D40" i="13"/>
  <c r="E39" i="13"/>
  <c r="F39" i="13" s="1"/>
  <c r="D41" i="13" l="1"/>
  <c r="E40" i="13"/>
  <c r="F40" i="13" s="1"/>
  <c r="E41" i="13" l="1"/>
  <c r="F41" i="13" s="1"/>
  <c r="D42" i="13"/>
  <c r="E42" i="13" l="1"/>
  <c r="F42" i="13" s="1"/>
  <c r="D43" i="13"/>
  <c r="D44" i="13" l="1"/>
  <c r="E43" i="13"/>
  <c r="F43" i="13" s="1"/>
  <c r="E44" i="13" l="1"/>
  <c r="F44" i="13" s="1"/>
  <c r="D45" i="13"/>
  <c r="D46" i="13" l="1"/>
  <c r="E45" i="13"/>
  <c r="F45" i="13" s="1"/>
  <c r="E46" i="13" l="1"/>
  <c r="F46" i="13" s="1"/>
  <c r="D47" i="13"/>
  <c r="D48" i="13" l="1"/>
  <c r="E47" i="13"/>
  <c r="F47" i="13" s="1"/>
  <c r="D49" i="13" l="1"/>
  <c r="E48" i="13"/>
  <c r="F48" i="13" s="1"/>
  <c r="E49" i="13" l="1"/>
  <c r="F49" i="13" s="1"/>
  <c r="D50" i="13"/>
  <c r="E50" i="13" l="1"/>
  <c r="F50" i="13" s="1"/>
  <c r="D51" i="13"/>
  <c r="D52" i="13" l="1"/>
  <c r="E51" i="13"/>
  <c r="F51" i="13" s="1"/>
  <c r="E52" i="13" l="1"/>
  <c r="F52" i="13" s="1"/>
  <c r="D53" i="13"/>
  <c r="E53" i="13" l="1"/>
  <c r="F53" i="13" s="1"/>
  <c r="D54" i="13"/>
  <c r="E54" i="13" l="1"/>
  <c r="F54" i="13" s="1"/>
  <c r="D55" i="13"/>
  <c r="D56" i="13" l="1"/>
  <c r="E55" i="13"/>
  <c r="F55" i="13" s="1"/>
  <c r="E56" i="13" l="1"/>
  <c r="F56" i="13" s="1"/>
  <c r="D57" i="13"/>
  <c r="E57" i="13" s="1"/>
  <c r="F57" i="13" s="1"/>
  <c r="G60" i="13" l="1"/>
  <c r="H60" i="13"/>
  <c r="I60" i="13"/>
  <c r="J60" i="13"/>
  <c r="G61" i="13"/>
  <c r="H61" i="13"/>
  <c r="I61" i="13"/>
  <c r="J61" i="13"/>
  <c r="G62" i="13"/>
  <c r="H62" i="13"/>
  <c r="I62" i="13"/>
  <c r="J62" i="13"/>
  <c r="G63" i="13"/>
  <c r="H63" i="13"/>
  <c r="I63" i="13"/>
  <c r="J63" i="13"/>
  <c r="G64" i="13"/>
  <c r="H64" i="13"/>
  <c r="I64" i="13"/>
  <c r="J64" i="13"/>
  <c r="G65" i="13"/>
  <c r="H65" i="13"/>
  <c r="I65" i="13"/>
  <c r="J65" i="13"/>
  <c r="G66" i="13"/>
  <c r="H66" i="13"/>
  <c r="I66" i="13"/>
  <c r="J66" i="13"/>
  <c r="J59" i="13"/>
  <c r="I59" i="13"/>
  <c r="H59" i="13"/>
  <c r="H14" i="13"/>
  <c r="I14" i="13"/>
  <c r="J14" i="13"/>
  <c r="H15" i="13"/>
  <c r="I15" i="13"/>
  <c r="J15" i="13"/>
  <c r="G17" i="13"/>
  <c r="H17" i="13"/>
  <c r="I17" i="13"/>
  <c r="J17" i="13"/>
  <c r="I20" i="13"/>
  <c r="J20" i="13"/>
  <c r="I21" i="13"/>
  <c r="J21" i="13"/>
  <c r="I22" i="13"/>
  <c r="J22" i="13"/>
  <c r="I23" i="13"/>
  <c r="J23" i="13"/>
  <c r="I24" i="13"/>
  <c r="J24" i="13"/>
  <c r="I25" i="13"/>
  <c r="J25" i="13"/>
  <c r="I26" i="13"/>
  <c r="J26" i="13"/>
  <c r="G27" i="13"/>
  <c r="H27" i="13"/>
  <c r="I27" i="13"/>
  <c r="J27" i="13"/>
  <c r="G28" i="13"/>
  <c r="H28" i="13"/>
  <c r="I28" i="13"/>
  <c r="J28" i="13"/>
  <c r="G29" i="13"/>
  <c r="H29" i="13"/>
  <c r="I29" i="13"/>
  <c r="J29" i="13"/>
  <c r="G30" i="13"/>
  <c r="H30" i="13"/>
  <c r="I30" i="13"/>
  <c r="J30" i="13"/>
  <c r="G31" i="13"/>
  <c r="H31" i="13"/>
  <c r="I31" i="13"/>
  <c r="J31" i="13"/>
  <c r="G32" i="13"/>
  <c r="H32" i="13"/>
  <c r="I32" i="13"/>
  <c r="J32" i="13"/>
  <c r="G33" i="13"/>
  <c r="H33" i="13"/>
  <c r="I33" i="13"/>
  <c r="J33" i="13"/>
  <c r="G34" i="13"/>
  <c r="H34" i="13"/>
  <c r="I34" i="13"/>
  <c r="J34" i="13"/>
  <c r="G35" i="13"/>
  <c r="H35" i="13"/>
  <c r="I35" i="13"/>
  <c r="J35" i="13"/>
  <c r="G36" i="13"/>
  <c r="H36" i="13"/>
  <c r="I36" i="13"/>
  <c r="J36" i="13"/>
  <c r="G37" i="13"/>
  <c r="H37" i="13"/>
  <c r="I37" i="13"/>
  <c r="J37" i="13"/>
  <c r="G38" i="13"/>
  <c r="H38" i="13"/>
  <c r="I38" i="13"/>
  <c r="J38" i="13"/>
  <c r="G39" i="13"/>
  <c r="H39" i="13"/>
  <c r="I39" i="13"/>
  <c r="J39" i="13"/>
  <c r="G40" i="13"/>
  <c r="H40" i="13"/>
  <c r="I40" i="13"/>
  <c r="J40" i="13"/>
  <c r="G41" i="13"/>
  <c r="H41" i="13"/>
  <c r="I41" i="13"/>
  <c r="J41" i="13"/>
  <c r="G42" i="13"/>
  <c r="H42" i="13"/>
  <c r="I42" i="13"/>
  <c r="J42" i="13"/>
  <c r="G43" i="13"/>
  <c r="H43" i="13"/>
  <c r="I43" i="13"/>
  <c r="J43" i="13"/>
  <c r="G44" i="13"/>
  <c r="H44" i="13"/>
  <c r="I44" i="13"/>
  <c r="J44" i="13"/>
  <c r="G45" i="13"/>
  <c r="H45" i="13"/>
  <c r="I45" i="13"/>
  <c r="J45" i="13"/>
  <c r="G46" i="13"/>
  <c r="H46" i="13"/>
  <c r="I46" i="13"/>
  <c r="J46" i="13"/>
  <c r="G47" i="13"/>
  <c r="H47" i="13"/>
  <c r="I47" i="13"/>
  <c r="J47" i="13"/>
  <c r="G48" i="13"/>
  <c r="H48" i="13"/>
  <c r="I48" i="13"/>
  <c r="J48" i="13"/>
  <c r="G49" i="13"/>
  <c r="H49" i="13"/>
  <c r="I49" i="13"/>
  <c r="J49" i="13"/>
  <c r="G50" i="13"/>
  <c r="H50" i="13"/>
  <c r="I50" i="13"/>
  <c r="J50" i="13"/>
  <c r="G51" i="13"/>
  <c r="H51" i="13"/>
  <c r="I51" i="13"/>
  <c r="J51" i="13"/>
  <c r="G52" i="13"/>
  <c r="H52" i="13"/>
  <c r="I52" i="13"/>
  <c r="J52" i="13"/>
  <c r="G53" i="13"/>
  <c r="H53" i="13"/>
  <c r="I53" i="13"/>
  <c r="J53" i="13"/>
  <c r="G54" i="13"/>
  <c r="H54" i="13"/>
  <c r="I54" i="13"/>
  <c r="J54" i="13"/>
  <c r="G55" i="13"/>
  <c r="H55" i="13"/>
  <c r="I55" i="13"/>
  <c r="J55" i="13"/>
  <c r="G56" i="13"/>
  <c r="H56" i="13"/>
  <c r="I56" i="13"/>
  <c r="J56" i="13"/>
  <c r="G57" i="13"/>
  <c r="H57" i="13"/>
  <c r="I57" i="13"/>
  <c r="J57" i="13"/>
  <c r="G59" i="13"/>
  <c r="J72" i="30" l="1"/>
  <c r="H72" i="30"/>
  <c r="J71" i="30"/>
  <c r="I71" i="30"/>
  <c r="H71" i="30"/>
  <c r="G71" i="30"/>
  <c r="J70" i="30"/>
  <c r="I70" i="30"/>
  <c r="H70" i="30"/>
  <c r="G70" i="30"/>
  <c r="J69" i="30"/>
  <c r="I69" i="30"/>
  <c r="H69" i="30"/>
  <c r="G69" i="30"/>
  <c r="J68" i="30"/>
  <c r="I68" i="30"/>
  <c r="H68" i="30"/>
  <c r="G68" i="30"/>
  <c r="J67" i="30"/>
  <c r="I67" i="30"/>
  <c r="H67" i="30"/>
  <c r="G67" i="30"/>
  <c r="J66" i="30"/>
  <c r="I66" i="30"/>
  <c r="H66" i="30"/>
  <c r="G66" i="30"/>
  <c r="J65" i="30"/>
  <c r="I65" i="30"/>
  <c r="H65" i="30"/>
  <c r="G65" i="30"/>
  <c r="J64" i="30"/>
  <c r="I64" i="30"/>
  <c r="H64" i="30"/>
  <c r="G64" i="30"/>
  <c r="J63" i="30"/>
  <c r="I63" i="30"/>
  <c r="H63" i="30"/>
  <c r="G63" i="30"/>
  <c r="J62" i="30"/>
  <c r="I62" i="30"/>
  <c r="H62" i="30"/>
  <c r="G62" i="30"/>
  <c r="J61" i="30"/>
  <c r="I61" i="30"/>
  <c r="H61" i="30"/>
  <c r="G61" i="30"/>
  <c r="J60" i="30"/>
  <c r="I60" i="30"/>
  <c r="H60" i="30"/>
  <c r="G60" i="30"/>
  <c r="K70" i="3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J42" i="35" l="1"/>
  <c r="K42" i="35"/>
  <c r="L42" i="35"/>
  <c r="M42" i="35"/>
  <c r="N42" i="35"/>
  <c r="O42" i="35"/>
  <c r="P42" i="35"/>
  <c r="J8" i="34"/>
  <c r="K8" i="34"/>
  <c r="L8" i="34"/>
  <c r="M8" i="34"/>
  <c r="N8" i="34"/>
  <c r="O8" i="34"/>
  <c r="P8" i="34"/>
  <c r="J8" i="33"/>
  <c r="Q8" i="33" s="1"/>
  <c r="K8" i="33"/>
  <c r="L8" i="33"/>
  <c r="M8" i="33"/>
  <c r="N8" i="33"/>
  <c r="O8" i="33"/>
  <c r="P8" i="33"/>
  <c r="J40" i="35"/>
  <c r="K40" i="35"/>
  <c r="L40" i="35"/>
  <c r="M40" i="35"/>
  <c r="N40" i="35"/>
  <c r="O40" i="35"/>
  <c r="P40" i="35"/>
  <c r="J38" i="35"/>
  <c r="K38" i="35"/>
  <c r="L38" i="35"/>
  <c r="M38" i="35"/>
  <c r="N38" i="35"/>
  <c r="O38" i="35"/>
  <c r="P38" i="35"/>
  <c r="J36" i="35"/>
  <c r="K36" i="35"/>
  <c r="L36" i="35"/>
  <c r="M36" i="35"/>
  <c r="N36" i="35"/>
  <c r="O36" i="35"/>
  <c r="P36" i="35"/>
  <c r="I113" i="5"/>
  <c r="J113" i="5"/>
  <c r="K113" i="5"/>
  <c r="I111" i="5"/>
  <c r="J111" i="5"/>
  <c r="K111" i="5"/>
  <c r="I109" i="5"/>
  <c r="J109" i="5"/>
  <c r="K109" i="5"/>
  <c r="I107" i="5"/>
  <c r="J107" i="5"/>
  <c r="K107" i="5"/>
  <c r="M46" i="27"/>
  <c r="M45" i="27"/>
  <c r="M44" i="27"/>
  <c r="M43" i="27"/>
  <c r="J46" i="27"/>
  <c r="I46" i="27"/>
  <c r="H46" i="27"/>
  <c r="J45" i="27"/>
  <c r="I45" i="27"/>
  <c r="H45" i="27"/>
  <c r="J44" i="27"/>
  <c r="I44" i="27"/>
  <c r="H44" i="27"/>
  <c r="J43" i="27"/>
  <c r="I43" i="27"/>
  <c r="H43" i="27"/>
  <c r="G10" i="24" l="1"/>
  <c r="G11" i="24"/>
  <c r="G13" i="24"/>
  <c r="G14" i="24"/>
  <c r="I18" i="18" l="1"/>
  <c r="E165" i="12"/>
  <c r="F165" i="12"/>
  <c r="G165" i="12"/>
  <c r="H165" i="12"/>
  <c r="I165" i="12"/>
  <c r="F49" i="25"/>
  <c r="G49" i="25"/>
  <c r="H49" i="25"/>
  <c r="F50" i="25"/>
  <c r="G50" i="25"/>
  <c r="H50" i="25"/>
  <c r="F51" i="25"/>
  <c r="G51" i="25"/>
  <c r="H51" i="25"/>
  <c r="K12" i="24"/>
  <c r="H13" i="24"/>
  <c r="I13" i="24"/>
  <c r="K13" i="24"/>
  <c r="H14" i="24"/>
  <c r="I14" i="24"/>
  <c r="K14" i="24"/>
  <c r="H15" i="24"/>
  <c r="I15" i="24"/>
  <c r="K15" i="24"/>
  <c r="I11" i="24"/>
  <c r="H11" i="24"/>
  <c r="I10" i="24"/>
  <c r="H10" i="24"/>
  <c r="I9" i="24"/>
  <c r="H9" i="24"/>
  <c r="I94" i="52"/>
  <c r="H94" i="52"/>
  <c r="G94" i="52"/>
  <c r="E94" i="52"/>
  <c r="D94" i="52"/>
  <c r="C94" i="52"/>
  <c r="I93" i="52"/>
  <c r="H93" i="52"/>
  <c r="G93" i="52"/>
  <c r="E93" i="52"/>
  <c r="D93" i="52"/>
  <c r="C93" i="52"/>
  <c r="I92" i="52"/>
  <c r="H92" i="52"/>
  <c r="G92" i="52"/>
  <c r="E92" i="52"/>
  <c r="D92" i="52"/>
  <c r="C92" i="52"/>
  <c r="I91" i="52"/>
  <c r="H91" i="52"/>
  <c r="G91" i="52"/>
  <c r="E91" i="52"/>
  <c r="D91" i="52"/>
  <c r="C91" i="52"/>
  <c r="I90" i="52"/>
  <c r="H90" i="52"/>
  <c r="G90" i="52"/>
  <c r="E90" i="52"/>
  <c r="D90" i="52"/>
  <c r="C90" i="52"/>
  <c r="I89" i="52"/>
  <c r="H89" i="52"/>
  <c r="G89" i="52"/>
  <c r="E89" i="52"/>
  <c r="D89" i="52"/>
  <c r="C89" i="52"/>
  <c r="I88" i="52"/>
  <c r="H88" i="52"/>
  <c r="G88" i="52"/>
  <c r="E88" i="52"/>
  <c r="D88" i="52"/>
  <c r="C88" i="52"/>
  <c r="M87" i="52"/>
  <c r="L87" i="52"/>
  <c r="K87" i="52"/>
  <c r="I87" i="52"/>
  <c r="H87" i="52"/>
  <c r="G87" i="52"/>
  <c r="E87" i="52"/>
  <c r="D87" i="52"/>
  <c r="C87" i="52"/>
  <c r="I20" i="18" l="1"/>
  <c r="J18" i="18"/>
  <c r="K18" i="18" s="1"/>
  <c r="L18" i="18"/>
  <c r="K11" i="24"/>
  <c r="K10" i="24"/>
  <c r="K9" i="24"/>
  <c r="J191" i="51"/>
  <c r="K191" i="51"/>
  <c r="L191" i="51"/>
  <c r="M191" i="51"/>
  <c r="J20" i="18" l="1"/>
  <c r="K20" i="18" s="1"/>
  <c r="I22" i="18"/>
  <c r="L20" i="18"/>
  <c r="D171" i="13"/>
  <c r="C171" i="13"/>
  <c r="B171" i="13"/>
  <c r="D170" i="13"/>
  <c r="C170" i="13"/>
  <c r="B170" i="13"/>
  <c r="D169" i="13"/>
  <c r="C169" i="13"/>
  <c r="B169" i="13"/>
  <c r="D168" i="13"/>
  <c r="C168" i="13"/>
  <c r="B168" i="13"/>
  <c r="D167" i="13"/>
  <c r="C167" i="13"/>
  <c r="B167" i="13"/>
  <c r="D166" i="13"/>
  <c r="C166" i="13"/>
  <c r="B166" i="13"/>
  <c r="D165" i="13"/>
  <c r="C165" i="13"/>
  <c r="B165" i="13"/>
  <c r="L164" i="13"/>
  <c r="K164" i="13"/>
  <c r="J164" i="13"/>
  <c r="D164" i="13"/>
  <c r="C164" i="13"/>
  <c r="B164" i="13"/>
  <c r="I24" i="18" l="1"/>
  <c r="J22" i="18"/>
  <c r="K22" i="18" s="1"/>
  <c r="L22" i="18"/>
  <c r="J42" i="27"/>
  <c r="I42" i="27"/>
  <c r="H42" i="27"/>
  <c r="I199" i="51"/>
  <c r="I201" i="51" s="1"/>
  <c r="J24" i="18" l="1"/>
  <c r="K24" i="18" s="1"/>
  <c r="I26" i="18"/>
  <c r="I28" i="18" s="1"/>
  <c r="L24" i="18"/>
  <c r="F203" i="51"/>
  <c r="E205" i="51"/>
  <c r="I203" i="51"/>
  <c r="K201" i="51"/>
  <c r="L201" i="51"/>
  <c r="M201" i="51"/>
  <c r="J201" i="51"/>
  <c r="M37" i="27"/>
  <c r="J37" i="27"/>
  <c r="I37" i="27"/>
  <c r="H37" i="27"/>
  <c r="I30" i="18" l="1"/>
  <c r="J28" i="18"/>
  <c r="K28" i="18" s="1"/>
  <c r="L28" i="18"/>
  <c r="J26" i="18"/>
  <c r="K26" i="18" s="1"/>
  <c r="L26" i="18"/>
  <c r="K203" i="51"/>
  <c r="L203" i="51"/>
  <c r="M203" i="51"/>
  <c r="I205" i="51"/>
  <c r="J203" i="51"/>
  <c r="E207" i="51"/>
  <c r="E209" i="51" s="1"/>
  <c r="F209" i="51" s="1"/>
  <c r="F205" i="51"/>
  <c r="K57" i="31"/>
  <c r="J57" i="31"/>
  <c r="I57" i="31"/>
  <c r="H57" i="31"/>
  <c r="G57" i="31"/>
  <c r="F57" i="31"/>
  <c r="K56" i="31"/>
  <c r="J56" i="31"/>
  <c r="I56" i="31"/>
  <c r="H56" i="31"/>
  <c r="G56" i="31"/>
  <c r="F56" i="31"/>
  <c r="K55" i="31"/>
  <c r="J55" i="31"/>
  <c r="I55" i="31"/>
  <c r="H55" i="31"/>
  <c r="G55" i="31"/>
  <c r="F55" i="31"/>
  <c r="K54" i="31"/>
  <c r="J54" i="31"/>
  <c r="I54" i="31"/>
  <c r="H54" i="31"/>
  <c r="G54" i="31"/>
  <c r="F54" i="31"/>
  <c r="I32" i="18" l="1"/>
  <c r="J30" i="18"/>
  <c r="K30" i="18" s="1"/>
  <c r="L30" i="18"/>
  <c r="K205" i="51"/>
  <c r="L205" i="51"/>
  <c r="I207" i="51"/>
  <c r="M205" i="51"/>
  <c r="J205" i="51"/>
  <c r="I34" i="18" l="1"/>
  <c r="J32" i="18"/>
  <c r="K32" i="18" s="1"/>
  <c r="L32" i="18"/>
  <c r="K207" i="51"/>
  <c r="I209" i="51"/>
  <c r="L207" i="51"/>
  <c r="M207" i="51"/>
  <c r="J207" i="51"/>
  <c r="I36" i="18" l="1"/>
  <c r="J34" i="18"/>
  <c r="K34" i="18" s="1"/>
  <c r="L34" i="18"/>
  <c r="K209" i="51"/>
  <c r="L209" i="51"/>
  <c r="M209" i="51"/>
  <c r="J209" i="51"/>
  <c r="M41" i="27"/>
  <c r="M40" i="27"/>
  <c r="M39" i="27"/>
  <c r="M38" i="27"/>
  <c r="H41" i="27"/>
  <c r="I41" i="27"/>
  <c r="J41" i="27"/>
  <c r="H40" i="27"/>
  <c r="I40" i="27"/>
  <c r="J40" i="27"/>
  <c r="H39" i="27"/>
  <c r="I39" i="27"/>
  <c r="J39" i="27"/>
  <c r="H38" i="27"/>
  <c r="I38" i="27"/>
  <c r="J38" i="27"/>
  <c r="J36" i="18" l="1"/>
  <c r="K36" i="18" s="1"/>
  <c r="I38" i="18"/>
  <c r="L36" i="18"/>
  <c r="F44" i="25"/>
  <c r="G44" i="25"/>
  <c r="H44" i="25"/>
  <c r="F45" i="25"/>
  <c r="G45" i="25"/>
  <c r="H45" i="25"/>
  <c r="F46" i="25"/>
  <c r="G46" i="25"/>
  <c r="H46" i="25"/>
  <c r="F47" i="25"/>
  <c r="G47" i="25"/>
  <c r="H47" i="25"/>
  <c r="I40" i="18" l="1"/>
  <c r="L38" i="18"/>
  <c r="J38" i="18"/>
  <c r="K38" i="18" s="1"/>
  <c r="J34" i="35"/>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I105" i="5"/>
  <c r="J105" i="5"/>
  <c r="K105" i="5"/>
  <c r="I103" i="5"/>
  <c r="J103" i="5"/>
  <c r="K103" i="5"/>
  <c r="I101" i="5"/>
  <c r="J101" i="5"/>
  <c r="K101" i="5"/>
  <c r="I99" i="5"/>
  <c r="J99" i="5"/>
  <c r="K99" i="5"/>
  <c r="I42" i="18" l="1"/>
  <c r="L40" i="18"/>
  <c r="J40" i="18"/>
  <c r="K40" i="18" s="1"/>
  <c r="G222" i="35"/>
  <c r="H222" i="35"/>
  <c r="G223" i="35"/>
  <c r="H223" i="35"/>
  <c r="I223" i="35"/>
  <c r="G224" i="35"/>
  <c r="H224" i="35"/>
  <c r="I224" i="35"/>
  <c r="G225" i="35"/>
  <c r="H225" i="35"/>
  <c r="I225" i="35"/>
  <c r="G226" i="35"/>
  <c r="H226" i="35"/>
  <c r="I226" i="35"/>
  <c r="G227" i="35"/>
  <c r="H227" i="35"/>
  <c r="I227" i="35"/>
  <c r="G228" i="35"/>
  <c r="H228" i="35"/>
  <c r="I228" i="35"/>
  <c r="G180" i="34"/>
  <c r="I180" i="34"/>
  <c r="G181" i="34"/>
  <c r="H181" i="34"/>
  <c r="I181" i="34"/>
  <c r="G182" i="34"/>
  <c r="H182" i="34"/>
  <c r="I182" i="34"/>
  <c r="G183" i="34"/>
  <c r="H183" i="34"/>
  <c r="I183" i="34"/>
  <c r="G184" i="34"/>
  <c r="H184" i="34"/>
  <c r="I184" i="34"/>
  <c r="G185" i="34"/>
  <c r="H185" i="34"/>
  <c r="I185" i="34"/>
  <c r="G186" i="34"/>
  <c r="H186" i="34"/>
  <c r="I186" i="34"/>
  <c r="G187" i="33"/>
  <c r="H187" i="33"/>
  <c r="I187" i="33"/>
  <c r="G188" i="33"/>
  <c r="H188" i="33"/>
  <c r="I188" i="33"/>
  <c r="G189" i="33"/>
  <c r="H189" i="33"/>
  <c r="I189" i="33"/>
  <c r="G190" i="33"/>
  <c r="H190" i="33"/>
  <c r="I190" i="33"/>
  <c r="G191" i="33"/>
  <c r="H191" i="33"/>
  <c r="I191" i="33"/>
  <c r="G192" i="33"/>
  <c r="H192" i="33"/>
  <c r="I192" i="33"/>
  <c r="G193" i="33"/>
  <c r="H193" i="33"/>
  <c r="I193" i="33"/>
  <c r="G136" i="31"/>
  <c r="H136" i="31"/>
  <c r="I136" i="31"/>
  <c r="G137" i="31"/>
  <c r="H137" i="31"/>
  <c r="I137" i="31"/>
  <c r="G138" i="31"/>
  <c r="H138" i="31"/>
  <c r="I138" i="31"/>
  <c r="G139" i="31"/>
  <c r="H139" i="31"/>
  <c r="I139" i="31"/>
  <c r="G140" i="31"/>
  <c r="H140" i="31"/>
  <c r="I140" i="31"/>
  <c r="G141" i="31"/>
  <c r="H141" i="31"/>
  <c r="I141" i="31"/>
  <c r="G142" i="31"/>
  <c r="H142" i="31"/>
  <c r="I142" i="31"/>
  <c r="G143" i="31"/>
  <c r="H143" i="31"/>
  <c r="I143" i="31"/>
  <c r="G151" i="30"/>
  <c r="H151" i="30"/>
  <c r="I151" i="30"/>
  <c r="G152" i="30"/>
  <c r="H152" i="30"/>
  <c r="I152" i="30"/>
  <c r="G153" i="30"/>
  <c r="H153" i="30"/>
  <c r="I153" i="30"/>
  <c r="G154" i="30"/>
  <c r="H154" i="30"/>
  <c r="I154" i="30"/>
  <c r="G155" i="30"/>
  <c r="H155" i="30"/>
  <c r="I155" i="30"/>
  <c r="G156" i="30"/>
  <c r="H156" i="30"/>
  <c r="I156" i="30"/>
  <c r="G157" i="30"/>
  <c r="H157" i="30"/>
  <c r="I157" i="30"/>
  <c r="G48" i="36"/>
  <c r="H48" i="36"/>
  <c r="F49" i="36"/>
  <c r="G49" i="36"/>
  <c r="H49" i="36"/>
  <c r="F50" i="36"/>
  <c r="G50" i="36"/>
  <c r="H50" i="36"/>
  <c r="F51" i="36"/>
  <c r="G51" i="36"/>
  <c r="H51" i="36"/>
  <c r="F52" i="36"/>
  <c r="G52" i="36"/>
  <c r="H52" i="36"/>
  <c r="F53" i="36"/>
  <c r="G53" i="36"/>
  <c r="H53" i="36"/>
  <c r="F54" i="36"/>
  <c r="G54" i="36"/>
  <c r="H54" i="36"/>
  <c r="H53" i="38"/>
  <c r="H52" i="38"/>
  <c r="H51" i="38"/>
  <c r="H50" i="38"/>
  <c r="H49" i="38"/>
  <c r="H48" i="38"/>
  <c r="G53" i="38"/>
  <c r="G52" i="38"/>
  <c r="G51" i="38"/>
  <c r="G50" i="38"/>
  <c r="G49" i="38"/>
  <c r="G48" i="38"/>
  <c r="F53" i="38"/>
  <c r="F52" i="38"/>
  <c r="F51" i="38"/>
  <c r="F50" i="38"/>
  <c r="F49" i="38"/>
  <c r="F48" i="38"/>
  <c r="H47" i="38"/>
  <c r="G47" i="38"/>
  <c r="F47" i="38"/>
  <c r="C222" i="35"/>
  <c r="D222" i="35"/>
  <c r="E222" i="35"/>
  <c r="C223" i="35"/>
  <c r="D223" i="35"/>
  <c r="E223" i="35"/>
  <c r="C224" i="35"/>
  <c r="D224" i="35"/>
  <c r="E224" i="35"/>
  <c r="C225" i="35"/>
  <c r="D225" i="35"/>
  <c r="E225" i="35"/>
  <c r="C226" i="35"/>
  <c r="D226" i="35"/>
  <c r="E226" i="35"/>
  <c r="C227" i="35"/>
  <c r="D227" i="35"/>
  <c r="E227" i="35"/>
  <c r="C228" i="35"/>
  <c r="D228" i="35"/>
  <c r="E228" i="35"/>
  <c r="C229" i="35"/>
  <c r="D229" i="35"/>
  <c r="E229" i="35"/>
  <c r="C180" i="34"/>
  <c r="D180" i="34"/>
  <c r="E180" i="34"/>
  <c r="C181" i="34"/>
  <c r="D181" i="34"/>
  <c r="E181" i="34"/>
  <c r="C182" i="34"/>
  <c r="D182" i="34"/>
  <c r="E182" i="34"/>
  <c r="C183" i="34"/>
  <c r="D183" i="34"/>
  <c r="E183" i="34"/>
  <c r="C184" i="34"/>
  <c r="D184" i="34"/>
  <c r="E184" i="34"/>
  <c r="C185" i="34"/>
  <c r="D185" i="34"/>
  <c r="E185" i="34"/>
  <c r="C186" i="34"/>
  <c r="D186" i="34"/>
  <c r="E186" i="34"/>
  <c r="C187" i="34"/>
  <c r="D187" i="34"/>
  <c r="E187" i="34"/>
  <c r="C187" i="33"/>
  <c r="D187" i="33"/>
  <c r="E187" i="33"/>
  <c r="C188" i="33"/>
  <c r="D188" i="33"/>
  <c r="E188" i="33"/>
  <c r="C189" i="33"/>
  <c r="D189" i="33"/>
  <c r="E189" i="33"/>
  <c r="C190" i="33"/>
  <c r="D190" i="33"/>
  <c r="E190" i="33"/>
  <c r="C191" i="33"/>
  <c r="D191" i="33"/>
  <c r="E191" i="33"/>
  <c r="C192" i="33"/>
  <c r="D192" i="33"/>
  <c r="E192" i="33"/>
  <c r="C193" i="33"/>
  <c r="D193" i="33"/>
  <c r="E193" i="33"/>
  <c r="C194" i="33"/>
  <c r="D194" i="33"/>
  <c r="E194" i="33"/>
  <c r="C136" i="31"/>
  <c r="D136" i="31"/>
  <c r="E136" i="31"/>
  <c r="C137" i="31"/>
  <c r="D137" i="31"/>
  <c r="E137" i="31"/>
  <c r="C138" i="31"/>
  <c r="D138" i="31"/>
  <c r="E138" i="31"/>
  <c r="C139" i="31"/>
  <c r="D139" i="31"/>
  <c r="E139" i="31"/>
  <c r="C140" i="31"/>
  <c r="D140" i="31"/>
  <c r="E140" i="31"/>
  <c r="C141" i="31"/>
  <c r="D141" i="31"/>
  <c r="E141" i="31"/>
  <c r="C142" i="31"/>
  <c r="D142" i="31"/>
  <c r="E142" i="31"/>
  <c r="C143" i="31"/>
  <c r="D143" i="31"/>
  <c r="E143" i="31"/>
  <c r="C151" i="30"/>
  <c r="D151" i="30"/>
  <c r="E151" i="30"/>
  <c r="C152" i="30"/>
  <c r="D152" i="30"/>
  <c r="E152" i="30"/>
  <c r="C153" i="30"/>
  <c r="D153" i="30"/>
  <c r="E153" i="30"/>
  <c r="C154" i="30"/>
  <c r="D154" i="30"/>
  <c r="E154" i="30"/>
  <c r="C155" i="30"/>
  <c r="D155" i="30"/>
  <c r="E155" i="30"/>
  <c r="C156" i="30"/>
  <c r="D156" i="30"/>
  <c r="E156" i="30"/>
  <c r="C157" i="30"/>
  <c r="D157" i="30"/>
  <c r="E157" i="30"/>
  <c r="C158" i="30"/>
  <c r="D158" i="30"/>
  <c r="E158" i="30"/>
  <c r="B40" i="26"/>
  <c r="C40" i="26"/>
  <c r="D40" i="26"/>
  <c r="B41" i="26"/>
  <c r="C41" i="26"/>
  <c r="D41" i="26"/>
  <c r="B42" i="26"/>
  <c r="C42" i="26"/>
  <c r="D42" i="26"/>
  <c r="B43" i="26"/>
  <c r="C43" i="26"/>
  <c r="D43" i="26"/>
  <c r="B44" i="26"/>
  <c r="C44" i="26"/>
  <c r="D44" i="26"/>
  <c r="B45" i="26"/>
  <c r="C45" i="26"/>
  <c r="D45" i="26"/>
  <c r="B46" i="26"/>
  <c r="C46" i="26"/>
  <c r="D46" i="26"/>
  <c r="B47" i="26"/>
  <c r="C47" i="26"/>
  <c r="D47" i="26"/>
  <c r="C227" i="51"/>
  <c r="D227" i="51"/>
  <c r="E227" i="51"/>
  <c r="B354" i="8"/>
  <c r="C354" i="8"/>
  <c r="D354" i="8"/>
  <c r="K53" i="31"/>
  <c r="J53" i="31"/>
  <c r="I53" i="31"/>
  <c r="H53" i="31"/>
  <c r="G53" i="31"/>
  <c r="F53" i="31"/>
  <c r="J28" i="27"/>
  <c r="J29" i="27"/>
  <c r="J36" i="27"/>
  <c r="J35" i="27"/>
  <c r="J34" i="27"/>
  <c r="J33" i="27"/>
  <c r="J32" i="27"/>
  <c r="J31" i="27"/>
  <c r="I28" i="27"/>
  <c r="H28" i="27"/>
  <c r="I29" i="27"/>
  <c r="H29" i="27"/>
  <c r="H32" i="27"/>
  <c r="I32" i="27"/>
  <c r="H33" i="27"/>
  <c r="I33" i="27"/>
  <c r="H34" i="27"/>
  <c r="I34" i="27"/>
  <c r="H35" i="27"/>
  <c r="I35" i="27"/>
  <c r="H36" i="27"/>
  <c r="I36" i="27"/>
  <c r="I31" i="27"/>
  <c r="H31" i="27"/>
  <c r="E161" i="12"/>
  <c r="F161" i="12"/>
  <c r="G161" i="12"/>
  <c r="H161" i="12"/>
  <c r="I161" i="12"/>
  <c r="E162" i="12"/>
  <c r="F162" i="12"/>
  <c r="G162" i="12"/>
  <c r="H162" i="12"/>
  <c r="I162" i="12"/>
  <c r="E163" i="12"/>
  <c r="F163" i="12"/>
  <c r="G163" i="12"/>
  <c r="H163" i="12"/>
  <c r="I163" i="12"/>
  <c r="E164" i="12"/>
  <c r="F164" i="12"/>
  <c r="G164" i="12"/>
  <c r="H164" i="12"/>
  <c r="I164" i="12"/>
  <c r="E161" i="11"/>
  <c r="F161" i="11"/>
  <c r="G161" i="11"/>
  <c r="H161" i="11"/>
  <c r="E162" i="11"/>
  <c r="F162" i="11"/>
  <c r="G162" i="11"/>
  <c r="H162" i="11"/>
  <c r="E163" i="11"/>
  <c r="F163" i="11"/>
  <c r="G163" i="11"/>
  <c r="H163" i="11"/>
  <c r="E164" i="11"/>
  <c r="F164" i="11"/>
  <c r="G164" i="11"/>
  <c r="H164" i="11"/>
  <c r="J42" i="18" l="1"/>
  <c r="K42" i="18" s="1"/>
  <c r="L42" i="18"/>
  <c r="G59" i="30"/>
  <c r="H59" i="30"/>
  <c r="I59" i="30"/>
  <c r="J59" i="30"/>
  <c r="G58" i="30"/>
  <c r="H58" i="30"/>
  <c r="I58" i="30"/>
  <c r="J58" i="30"/>
  <c r="G57" i="30"/>
  <c r="H57" i="30"/>
  <c r="I57" i="30"/>
  <c r="J57" i="30"/>
  <c r="G56" i="30"/>
  <c r="H56" i="30"/>
  <c r="I56" i="30"/>
  <c r="J56" i="30"/>
  <c r="G55" i="30"/>
  <c r="H55" i="30"/>
  <c r="I55" i="30"/>
  <c r="J55" i="30"/>
  <c r="G54" i="30"/>
  <c r="H54" i="30"/>
  <c r="I54" i="30"/>
  <c r="J54" i="30"/>
  <c r="G53" i="30"/>
  <c r="H53" i="30"/>
  <c r="I53" i="30"/>
  <c r="J53" i="30"/>
  <c r="F43" i="25" l="1"/>
  <c r="G43" i="25"/>
  <c r="H43" i="25"/>
  <c r="F39" i="25"/>
  <c r="G39" i="25"/>
  <c r="H39" i="25"/>
  <c r="F40" i="25"/>
  <c r="G40" i="25"/>
  <c r="H40" i="25"/>
  <c r="F41" i="25"/>
  <c r="G41" i="25"/>
  <c r="H41" i="25"/>
  <c r="F42" i="25"/>
  <c r="G42" i="25"/>
  <c r="H42" i="25"/>
  <c r="H148" i="11" l="1"/>
  <c r="G148" i="11"/>
  <c r="F148" i="11"/>
  <c r="E148" i="11"/>
  <c r="I89" i="5" l="1"/>
  <c r="J89" i="5"/>
  <c r="K89" i="5"/>
  <c r="I91" i="5"/>
  <c r="J91" i="5"/>
  <c r="K91" i="5"/>
  <c r="I93" i="5"/>
  <c r="J93" i="5"/>
  <c r="K93" i="5"/>
  <c r="I95" i="5"/>
  <c r="J95" i="5"/>
  <c r="K95" i="5"/>
  <c r="I97" i="5"/>
  <c r="J97" i="5"/>
  <c r="K97" i="5"/>
  <c r="L40" i="26" l="1"/>
  <c r="K40" i="26"/>
  <c r="J40" i="26"/>
  <c r="H46" i="26"/>
  <c r="G46" i="26"/>
  <c r="F46" i="26"/>
  <c r="H45" i="26"/>
  <c r="G45" i="26"/>
  <c r="F45" i="26"/>
  <c r="H44" i="26"/>
  <c r="G44" i="26"/>
  <c r="F44" i="26"/>
  <c r="H43" i="26"/>
  <c r="G43" i="26"/>
  <c r="F43" i="26"/>
  <c r="H42" i="26"/>
  <c r="G42" i="26"/>
  <c r="F42" i="26"/>
  <c r="H41" i="26"/>
  <c r="G41" i="26"/>
  <c r="F41" i="26"/>
  <c r="H40" i="26"/>
  <c r="G40" i="26"/>
  <c r="F40" i="26"/>
  <c r="I31" i="29"/>
  <c r="I30" i="29"/>
  <c r="I29" i="29"/>
  <c r="I28" i="29"/>
  <c r="I27" i="29"/>
  <c r="H31" i="29"/>
  <c r="H30" i="29"/>
  <c r="H29" i="29"/>
  <c r="H28" i="29"/>
  <c r="H27" i="29"/>
  <c r="G31" i="29"/>
  <c r="G30" i="29"/>
  <c r="G29" i="29"/>
  <c r="G28" i="29"/>
  <c r="G27" i="29"/>
  <c r="I26" i="29"/>
  <c r="H26" i="29"/>
  <c r="G26" i="29"/>
  <c r="I40" i="28"/>
  <c r="I39" i="28"/>
  <c r="I38" i="28"/>
  <c r="I37" i="28"/>
  <c r="I36" i="28"/>
  <c r="H40" i="28"/>
  <c r="H39" i="28"/>
  <c r="H38" i="28"/>
  <c r="H37" i="28"/>
  <c r="H36" i="28"/>
  <c r="G40" i="28"/>
  <c r="G39" i="28"/>
  <c r="G38" i="28"/>
  <c r="G37" i="28"/>
  <c r="G36" i="28"/>
  <c r="I35" i="28"/>
  <c r="H35" i="28"/>
  <c r="G35" i="28"/>
  <c r="J107" i="20"/>
  <c r="J106" i="20"/>
  <c r="J105" i="20"/>
  <c r="J104" i="20"/>
  <c r="J103" i="20"/>
  <c r="I107" i="20"/>
  <c r="I106" i="20"/>
  <c r="I105" i="20"/>
  <c r="I104" i="20"/>
  <c r="I103" i="20"/>
  <c r="H107" i="20"/>
  <c r="H106" i="20"/>
  <c r="H105" i="20"/>
  <c r="H104" i="20"/>
  <c r="H103" i="20"/>
  <c r="J102" i="20"/>
  <c r="I102" i="20"/>
  <c r="H102" i="20"/>
  <c r="J102" i="24"/>
  <c r="J101" i="24"/>
  <c r="J100" i="24"/>
  <c r="J99" i="24"/>
  <c r="J98" i="24"/>
  <c r="I102" i="24"/>
  <c r="I101" i="24"/>
  <c r="I100" i="24"/>
  <c r="I99" i="24"/>
  <c r="H102" i="24"/>
  <c r="H101" i="24"/>
  <c r="H100" i="24"/>
  <c r="H99" i="24"/>
  <c r="I98" i="24"/>
  <c r="H98" i="24"/>
  <c r="J97" i="24"/>
  <c r="I97" i="24"/>
  <c r="H97" i="24"/>
  <c r="I85" i="23"/>
  <c r="I84" i="23"/>
  <c r="I83" i="23"/>
  <c r="I82" i="23"/>
  <c r="I81" i="23"/>
  <c r="H85" i="23"/>
  <c r="H84" i="23"/>
  <c r="H83" i="23"/>
  <c r="H82" i="23"/>
  <c r="G82" i="23"/>
  <c r="H81" i="23"/>
  <c r="G85" i="23"/>
  <c r="G84" i="23"/>
  <c r="G83" i="23"/>
  <c r="G81" i="23"/>
  <c r="I80" i="23"/>
  <c r="H80" i="23"/>
  <c r="G80" i="23"/>
  <c r="I60" i="37"/>
  <c r="I59" i="37"/>
  <c r="H60" i="37"/>
  <c r="H59" i="37"/>
  <c r="G60" i="37"/>
  <c r="G59" i="37"/>
  <c r="I159" i="25"/>
  <c r="I158" i="25"/>
  <c r="I157" i="25"/>
  <c r="I156" i="25"/>
  <c r="I155" i="25"/>
  <c r="I154" i="25"/>
  <c r="H159" i="25"/>
  <c r="H158" i="25"/>
  <c r="H157" i="25"/>
  <c r="H156" i="25"/>
  <c r="H155" i="25"/>
  <c r="G159" i="25"/>
  <c r="G158" i="25"/>
  <c r="G157" i="25"/>
  <c r="G156" i="25"/>
  <c r="G155" i="25"/>
  <c r="H154" i="25"/>
  <c r="G154" i="25"/>
  <c r="I145" i="22"/>
  <c r="I144" i="22"/>
  <c r="I143" i="22"/>
  <c r="I142" i="22"/>
  <c r="I141" i="22"/>
  <c r="H145" i="22"/>
  <c r="H144" i="22"/>
  <c r="H143" i="22"/>
  <c r="H142" i="22"/>
  <c r="H141" i="22"/>
  <c r="I140" i="22"/>
  <c r="H140" i="22"/>
  <c r="G145" i="22"/>
  <c r="G144" i="22"/>
  <c r="G143" i="22"/>
  <c r="G142" i="22"/>
  <c r="G141" i="22"/>
  <c r="G140" i="22"/>
  <c r="I147" i="27"/>
  <c r="I146" i="27"/>
  <c r="I145" i="27"/>
  <c r="I144" i="27"/>
  <c r="I143" i="27"/>
  <c r="I142" i="27"/>
  <c r="H147" i="27"/>
  <c r="H146" i="27"/>
  <c r="H145" i="27"/>
  <c r="H144" i="27"/>
  <c r="H143" i="27"/>
  <c r="H142" i="27"/>
  <c r="G147" i="27"/>
  <c r="G146" i="27"/>
  <c r="G145" i="27"/>
  <c r="G144" i="27"/>
  <c r="G143" i="27"/>
  <c r="G142" i="27"/>
  <c r="G148" i="27"/>
  <c r="H148" i="27"/>
  <c r="G149" i="27"/>
  <c r="H149" i="27"/>
  <c r="F24" i="27" l="1"/>
  <c r="F23" i="27"/>
  <c r="K52" i="31"/>
  <c r="J52" i="31"/>
  <c r="I52" i="31"/>
  <c r="H52" i="31"/>
  <c r="G52" i="31"/>
  <c r="F52" i="31"/>
  <c r="K51" i="31"/>
  <c r="J51" i="31"/>
  <c r="I51" i="31"/>
  <c r="H51" i="31"/>
  <c r="G51" i="31"/>
  <c r="F51" i="31"/>
  <c r="K50" i="31"/>
  <c r="J50" i="31"/>
  <c r="I50" i="31"/>
  <c r="H50" i="31"/>
  <c r="G50" i="31"/>
  <c r="F50" i="31"/>
  <c r="K49" i="31"/>
  <c r="J49" i="31"/>
  <c r="I49" i="31"/>
  <c r="H49" i="31"/>
  <c r="G49" i="31"/>
  <c r="F49" i="31"/>
  <c r="J49" i="30"/>
  <c r="J50" i="30"/>
  <c r="J51" i="30"/>
  <c r="J52" i="30"/>
  <c r="I49" i="30"/>
  <c r="I50" i="30"/>
  <c r="I51" i="30"/>
  <c r="I52" i="30"/>
  <c r="H49" i="30"/>
  <c r="H50" i="30"/>
  <c r="H51" i="30"/>
  <c r="H52" i="30"/>
  <c r="G49" i="30"/>
  <c r="G50" i="30"/>
  <c r="G51" i="30"/>
  <c r="G52" i="30"/>
  <c r="J48" i="30"/>
  <c r="I48" i="30"/>
  <c r="H48" i="30"/>
  <c r="G48" i="30"/>
  <c r="J47" i="30"/>
  <c r="I47" i="30"/>
  <c r="H47" i="30"/>
  <c r="G47" i="30"/>
  <c r="M36" i="27"/>
  <c r="M35" i="27"/>
  <c r="M34" i="27"/>
  <c r="C35" i="28"/>
  <c r="D35" i="28"/>
  <c r="E35" i="28"/>
  <c r="K35" i="28"/>
  <c r="L35" i="28"/>
  <c r="M35" i="28"/>
  <c r="C36" i="28"/>
  <c r="D36" i="28"/>
  <c r="E36" i="28"/>
  <c r="C37" i="28"/>
  <c r="D37" i="28"/>
  <c r="E37" i="28"/>
  <c r="C38" i="28"/>
  <c r="D38" i="28"/>
  <c r="E38" i="28"/>
  <c r="C39" i="28"/>
  <c r="D39" i="28"/>
  <c r="E39" i="28"/>
  <c r="C40" i="28"/>
  <c r="D40" i="28"/>
  <c r="E40" i="28"/>
  <c r="C41" i="28"/>
  <c r="D41" i="28"/>
  <c r="E41" i="28"/>
  <c r="C42" i="28"/>
  <c r="D42" i="28"/>
  <c r="E42" i="28"/>
  <c r="C26" i="29"/>
  <c r="D26" i="29"/>
  <c r="E26" i="29"/>
  <c r="M26" i="29"/>
  <c r="C27" i="29"/>
  <c r="D27" i="29"/>
  <c r="E27" i="29"/>
  <c r="C28" i="29"/>
  <c r="D28" i="29"/>
  <c r="E28" i="29"/>
  <c r="C29" i="29"/>
  <c r="D29" i="29"/>
  <c r="E29" i="29"/>
  <c r="C30" i="29"/>
  <c r="D30" i="29"/>
  <c r="E30" i="29"/>
  <c r="C31" i="29"/>
  <c r="D31" i="29"/>
  <c r="E31" i="29"/>
  <c r="C32" i="29"/>
  <c r="D32" i="29"/>
  <c r="E32" i="29"/>
  <c r="C33" i="29"/>
  <c r="D33" i="29"/>
  <c r="E33" i="29"/>
  <c r="M33" i="27"/>
  <c r="M32" i="27"/>
  <c r="M31" i="27"/>
  <c r="M29" i="27"/>
  <c r="H38" i="25" l="1"/>
  <c r="G38" i="25"/>
  <c r="F38" i="25"/>
  <c r="H36" i="25"/>
  <c r="G36" i="25"/>
  <c r="F36" i="25"/>
  <c r="K48" i="31" l="1"/>
  <c r="J48" i="31"/>
  <c r="I48" i="31"/>
  <c r="H48" i="31"/>
  <c r="G48" i="31"/>
  <c r="F48" i="31"/>
  <c r="K47" i="31"/>
  <c r="J47" i="31"/>
  <c r="I47" i="31"/>
  <c r="H47" i="31"/>
  <c r="G47" i="31"/>
  <c r="F47" i="31"/>
  <c r="K46" i="31"/>
  <c r="J46" i="31"/>
  <c r="I46" i="31"/>
  <c r="H46" i="31"/>
  <c r="G46" i="31"/>
  <c r="F46" i="31"/>
  <c r="G20" i="27" l="1"/>
  <c r="G21" i="27"/>
  <c r="G22" i="27"/>
  <c r="J199" i="51" l="1"/>
  <c r="K199" i="51"/>
  <c r="L199" i="51"/>
  <c r="M199" i="51"/>
  <c r="J197" i="51"/>
  <c r="K197" i="51"/>
  <c r="L197" i="51"/>
  <c r="M197" i="51"/>
  <c r="J195" i="51"/>
  <c r="K195" i="51"/>
  <c r="L195" i="51"/>
  <c r="M195" i="51"/>
  <c r="J193" i="51"/>
  <c r="K193" i="51"/>
  <c r="L193" i="51"/>
  <c r="M193" i="51"/>
  <c r="J189" i="51"/>
  <c r="K189" i="51"/>
  <c r="L189" i="51"/>
  <c r="M189" i="51"/>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E160" i="12"/>
  <c r="F160" i="12"/>
  <c r="G160" i="12"/>
  <c r="H160" i="12"/>
  <c r="I160" i="12"/>
  <c r="E157" i="12"/>
  <c r="F157" i="12"/>
  <c r="G157" i="12"/>
  <c r="H157" i="12"/>
  <c r="I157" i="12"/>
  <c r="E158" i="12"/>
  <c r="F158" i="12"/>
  <c r="G158" i="12"/>
  <c r="H158" i="12"/>
  <c r="I158" i="12"/>
  <c r="E159" i="12"/>
  <c r="F159" i="12"/>
  <c r="G159" i="12"/>
  <c r="H159" i="12"/>
  <c r="I159" i="12"/>
  <c r="E150" i="12"/>
  <c r="F150" i="12"/>
  <c r="G150" i="12"/>
  <c r="H150" i="12"/>
  <c r="I150" i="12"/>
  <c r="E151" i="12"/>
  <c r="F151" i="12"/>
  <c r="G151" i="12"/>
  <c r="H151" i="12"/>
  <c r="I151" i="12"/>
  <c r="E152" i="12"/>
  <c r="F152" i="12"/>
  <c r="G152" i="12"/>
  <c r="H152" i="12"/>
  <c r="I152" i="12"/>
  <c r="E153" i="12"/>
  <c r="F153" i="12"/>
  <c r="G153" i="12"/>
  <c r="H153" i="12"/>
  <c r="I153" i="12"/>
  <c r="E154" i="12"/>
  <c r="F154" i="12"/>
  <c r="G154" i="12"/>
  <c r="H154" i="12"/>
  <c r="I154" i="12"/>
  <c r="E155" i="12"/>
  <c r="F155" i="12"/>
  <c r="G155" i="12"/>
  <c r="H155" i="12"/>
  <c r="I155" i="12"/>
  <c r="E156" i="12"/>
  <c r="F156" i="12"/>
  <c r="G156" i="12"/>
  <c r="H156" i="12"/>
  <c r="I156" i="12"/>
  <c r="E157" i="11"/>
  <c r="F157" i="11"/>
  <c r="G157" i="11"/>
  <c r="H157" i="11"/>
  <c r="E158" i="11"/>
  <c r="F158" i="11"/>
  <c r="G158" i="11"/>
  <c r="H158" i="11"/>
  <c r="E159" i="11"/>
  <c r="F159" i="11"/>
  <c r="G159" i="11"/>
  <c r="H159" i="11"/>
  <c r="E160" i="11"/>
  <c r="F160" i="11"/>
  <c r="G160" i="11"/>
  <c r="H160" i="11"/>
  <c r="E156" i="11"/>
  <c r="F156" i="11"/>
  <c r="G156" i="11"/>
  <c r="H156" i="11"/>
  <c r="E153" i="11"/>
  <c r="F153" i="11"/>
  <c r="G153" i="11"/>
  <c r="H153" i="11"/>
  <c r="E154" i="11"/>
  <c r="F154" i="11"/>
  <c r="G154" i="11"/>
  <c r="H154" i="11"/>
  <c r="E155" i="11"/>
  <c r="F155" i="11"/>
  <c r="G155" i="11"/>
  <c r="H155" i="11"/>
  <c r="E149" i="11" l="1"/>
  <c r="F149" i="11"/>
  <c r="G149" i="11"/>
  <c r="H149" i="11"/>
  <c r="E150" i="11"/>
  <c r="F150" i="11"/>
  <c r="G150" i="11"/>
  <c r="H150" i="11"/>
  <c r="E151" i="11"/>
  <c r="F151" i="11"/>
  <c r="G151" i="11"/>
  <c r="H151" i="11"/>
  <c r="E152" i="11"/>
  <c r="F152" i="11"/>
  <c r="G152" i="11"/>
  <c r="H152" i="11"/>
  <c r="I81" i="5"/>
  <c r="J81" i="5"/>
  <c r="K81" i="5"/>
  <c r="I83" i="5"/>
  <c r="J83" i="5"/>
  <c r="K83" i="5"/>
  <c r="I85" i="5"/>
  <c r="J85" i="5"/>
  <c r="K85" i="5"/>
  <c r="I87" i="5"/>
  <c r="J87" i="5"/>
  <c r="K87" i="5"/>
  <c r="F36" i="30" l="1"/>
  <c r="F39" i="30"/>
  <c r="E8" i="12" l="1"/>
  <c r="F8" i="12"/>
  <c r="E9" i="12"/>
  <c r="F9" i="12"/>
  <c r="E10" i="12"/>
  <c r="F10" i="12"/>
  <c r="E11" i="12"/>
  <c r="F11" i="12"/>
  <c r="E12" i="12"/>
  <c r="F12" i="12"/>
  <c r="E13" i="12"/>
  <c r="F13" i="12"/>
  <c r="E14" i="12"/>
  <c r="F14" i="12"/>
  <c r="E15" i="12"/>
  <c r="F15" i="12"/>
  <c r="E16" i="12"/>
  <c r="F16" i="12"/>
  <c r="E17" i="12"/>
  <c r="F17" i="12"/>
  <c r="E18" i="12"/>
  <c r="F18" i="12"/>
  <c r="E19" i="12"/>
  <c r="F19" i="12"/>
  <c r="E20" i="12"/>
  <c r="F20" i="12"/>
  <c r="E21" i="12"/>
  <c r="F21" i="12"/>
  <c r="E22" i="12"/>
  <c r="F22" i="12"/>
  <c r="E23" i="12"/>
  <c r="F23" i="12"/>
  <c r="E24" i="12"/>
  <c r="F24" i="12"/>
  <c r="E25" i="12"/>
  <c r="F25" i="12"/>
  <c r="E26" i="12"/>
  <c r="F26" i="12"/>
  <c r="E27" i="12"/>
  <c r="F27" i="12"/>
  <c r="E28" i="12"/>
  <c r="F28" i="12"/>
  <c r="E29" i="12"/>
  <c r="F29" i="12"/>
  <c r="E30" i="12"/>
  <c r="F30" i="12"/>
  <c r="E31" i="12"/>
  <c r="F31" i="12"/>
  <c r="E32" i="12"/>
  <c r="F32" i="12"/>
  <c r="E33" i="12"/>
  <c r="F33" i="12"/>
  <c r="E34" i="12"/>
  <c r="F34" i="12"/>
  <c r="E35" i="12"/>
  <c r="F35" i="12"/>
  <c r="E36" i="12"/>
  <c r="F36" i="12"/>
  <c r="E37" i="12"/>
  <c r="F37" i="12"/>
  <c r="E38" i="12"/>
  <c r="F38" i="12"/>
  <c r="E39" i="12"/>
  <c r="F39" i="12"/>
  <c r="E40" i="12"/>
  <c r="F40" i="12"/>
  <c r="E41" i="12"/>
  <c r="F41" i="12"/>
  <c r="E42" i="12"/>
  <c r="F42" i="12"/>
  <c r="E43" i="12"/>
  <c r="F43" i="12"/>
  <c r="E44" i="12"/>
  <c r="F44" i="12"/>
  <c r="E45" i="12"/>
  <c r="F45" i="12"/>
  <c r="E46" i="12"/>
  <c r="F46" i="12"/>
  <c r="E47" i="12"/>
  <c r="F47" i="12"/>
  <c r="E48" i="12"/>
  <c r="F48" i="12"/>
  <c r="E50" i="12"/>
  <c r="F50" i="12"/>
  <c r="E51" i="12"/>
  <c r="F51" i="12"/>
  <c r="E52" i="12"/>
  <c r="F52" i="12"/>
  <c r="E53" i="12"/>
  <c r="F53" i="12"/>
  <c r="E54" i="12"/>
  <c r="F54" i="12"/>
  <c r="E55" i="12"/>
  <c r="F55" i="12"/>
  <c r="E56" i="12"/>
  <c r="F56" i="12"/>
  <c r="E57" i="12"/>
  <c r="F57" i="12"/>
  <c r="E58" i="12"/>
  <c r="F58" i="12"/>
  <c r="E59" i="12"/>
  <c r="F59" i="12"/>
  <c r="E60" i="12"/>
  <c r="F60" i="12"/>
  <c r="E61" i="12"/>
  <c r="F61" i="12"/>
  <c r="E62" i="12"/>
  <c r="F62" i="12"/>
  <c r="E63" i="12"/>
  <c r="F63" i="12"/>
  <c r="E64" i="12"/>
  <c r="F64" i="12"/>
  <c r="E65" i="12"/>
  <c r="F65" i="12"/>
  <c r="E66" i="12"/>
  <c r="F66" i="12"/>
  <c r="E68" i="12"/>
  <c r="F68" i="12"/>
  <c r="E69" i="12"/>
  <c r="F69" i="12"/>
  <c r="E70" i="12"/>
  <c r="F70" i="12"/>
  <c r="E71" i="12"/>
  <c r="F71" i="12"/>
  <c r="E72" i="12"/>
  <c r="F72" i="12"/>
  <c r="E73" i="12"/>
  <c r="F73" i="12"/>
  <c r="E74" i="12"/>
  <c r="F74" i="12"/>
  <c r="E75" i="12"/>
  <c r="F75" i="12"/>
  <c r="E76" i="12"/>
  <c r="F76" i="12"/>
  <c r="E77" i="12"/>
  <c r="F77" i="12"/>
  <c r="E78" i="12"/>
  <c r="F78" i="12"/>
  <c r="E79" i="12"/>
  <c r="F79" i="12"/>
  <c r="E80" i="12"/>
  <c r="F80" i="12"/>
  <c r="E81" i="12"/>
  <c r="F81" i="12"/>
  <c r="E82" i="12"/>
  <c r="F82" i="12"/>
  <c r="E83" i="12"/>
  <c r="F83" i="12"/>
  <c r="E84" i="12"/>
  <c r="F84" i="12"/>
  <c r="E85" i="12"/>
  <c r="F85" i="12"/>
  <c r="E86" i="12"/>
  <c r="F86" i="12"/>
  <c r="E87" i="12"/>
  <c r="F87" i="12"/>
  <c r="E88" i="12"/>
  <c r="F88" i="12"/>
  <c r="E89" i="12"/>
  <c r="F89" i="12"/>
  <c r="E91" i="12"/>
  <c r="F91" i="12"/>
  <c r="E92" i="12"/>
  <c r="F92" i="12"/>
  <c r="E93" i="12"/>
  <c r="F93" i="12"/>
  <c r="E94" i="12"/>
  <c r="F94" i="12"/>
  <c r="E95" i="12"/>
  <c r="F95" i="12"/>
  <c r="E96" i="12"/>
  <c r="F96" i="12"/>
  <c r="E98" i="12"/>
  <c r="F98" i="12"/>
  <c r="E99" i="12"/>
  <c r="F99" i="12"/>
  <c r="E100" i="12"/>
  <c r="F100" i="12"/>
  <c r="E101" i="12"/>
  <c r="F101" i="12"/>
  <c r="E102" i="12"/>
  <c r="F102" i="12"/>
  <c r="E103" i="12"/>
  <c r="F103" i="12"/>
  <c r="E104" i="12"/>
  <c r="F104" i="12"/>
  <c r="E105" i="12"/>
  <c r="F105" i="12"/>
  <c r="E106" i="12"/>
  <c r="F106" i="12"/>
  <c r="E107" i="12"/>
  <c r="F107" i="12"/>
  <c r="E109" i="12"/>
  <c r="F109" i="12"/>
  <c r="E110" i="12"/>
  <c r="F110" i="12"/>
  <c r="E111" i="12"/>
  <c r="F111" i="12"/>
  <c r="E112" i="12"/>
  <c r="F112" i="12"/>
  <c r="E114" i="12"/>
  <c r="F114" i="12"/>
  <c r="E115" i="12"/>
  <c r="F115" i="12"/>
  <c r="E116" i="12"/>
  <c r="F116" i="12"/>
  <c r="E117" i="12"/>
  <c r="F117" i="12"/>
  <c r="E119" i="12"/>
  <c r="F119" i="12"/>
  <c r="E120" i="12"/>
  <c r="F120" i="12"/>
  <c r="E121" i="12"/>
  <c r="F121" i="12"/>
  <c r="E122" i="12"/>
  <c r="F122" i="12"/>
  <c r="E123" i="12"/>
  <c r="F123" i="12"/>
  <c r="E125" i="12"/>
  <c r="F125" i="12"/>
  <c r="E126" i="12"/>
  <c r="F126" i="12"/>
  <c r="E127" i="12"/>
  <c r="F127" i="12"/>
  <c r="E128" i="12"/>
  <c r="F128" i="12"/>
  <c r="E130" i="12"/>
  <c r="F130" i="12"/>
  <c r="E132" i="12"/>
  <c r="F132" i="12"/>
  <c r="E133" i="12"/>
  <c r="F133" i="12"/>
  <c r="E134" i="12"/>
  <c r="F134" i="12"/>
  <c r="E136" i="12"/>
  <c r="F136" i="12"/>
  <c r="E137" i="12"/>
  <c r="F137" i="12"/>
  <c r="E138" i="12"/>
  <c r="F138" i="12"/>
  <c r="E139" i="12"/>
  <c r="F139" i="12"/>
  <c r="E140" i="12"/>
  <c r="F140" i="12"/>
  <c r="E141" i="12"/>
  <c r="F141" i="12"/>
  <c r="E142" i="12"/>
  <c r="F142" i="12"/>
  <c r="E143" i="12"/>
  <c r="F143" i="12"/>
  <c r="K44" i="31" l="1"/>
  <c r="J44" i="31"/>
  <c r="I44" i="31"/>
  <c r="H44" i="31"/>
  <c r="G44" i="31"/>
  <c r="F44" i="31"/>
  <c r="K43" i="31"/>
  <c r="J43" i="31"/>
  <c r="I43" i="31"/>
  <c r="H43" i="31"/>
  <c r="G43" i="31"/>
  <c r="F43" i="31"/>
  <c r="K42" i="31"/>
  <c r="J42" i="31"/>
  <c r="I42" i="31"/>
  <c r="H42" i="31"/>
  <c r="G42" i="31"/>
  <c r="F42" i="31"/>
  <c r="K41" i="31"/>
  <c r="J41" i="31"/>
  <c r="I41" i="31"/>
  <c r="H41" i="31"/>
  <c r="G41" i="31"/>
  <c r="F41" i="31"/>
  <c r="J42" i="30"/>
  <c r="J43" i="30"/>
  <c r="J44" i="30"/>
  <c r="J45" i="30"/>
  <c r="J46" i="30"/>
  <c r="I46" i="30"/>
  <c r="H46" i="30"/>
  <c r="G46" i="30"/>
  <c r="I45" i="30"/>
  <c r="H45" i="30"/>
  <c r="G45" i="30"/>
  <c r="I44" i="30"/>
  <c r="H44" i="30"/>
  <c r="G44" i="30"/>
  <c r="I43" i="30"/>
  <c r="H43" i="30"/>
  <c r="G43" i="30"/>
  <c r="I42" i="30"/>
  <c r="H42" i="30"/>
  <c r="G42" i="30"/>
  <c r="M28" i="27"/>
  <c r="L24" i="27"/>
  <c r="L23" i="27"/>
  <c r="L22" i="27"/>
  <c r="I24" i="27"/>
  <c r="H24" i="27"/>
  <c r="G24" i="27"/>
  <c r="I23" i="27"/>
  <c r="H23" i="27"/>
  <c r="G23" i="27"/>
  <c r="I22" i="27"/>
  <c r="H22" i="27"/>
  <c r="F31" i="25" l="1"/>
  <c r="G31" i="25"/>
  <c r="H31" i="25"/>
  <c r="F32" i="25"/>
  <c r="G32" i="25"/>
  <c r="H32" i="25"/>
  <c r="F33" i="25"/>
  <c r="G33" i="25"/>
  <c r="H33" i="25"/>
  <c r="J10" i="35" l="1"/>
  <c r="K10" i="35"/>
  <c r="L10" i="35"/>
  <c r="M10" i="35"/>
  <c r="N10" i="35"/>
  <c r="O10" i="35"/>
  <c r="P10" i="35"/>
  <c r="F34" i="30"/>
  <c r="F35" i="30"/>
  <c r="F33" i="30"/>
  <c r="J171" i="51" l="1"/>
  <c r="K171" i="51"/>
  <c r="L171" i="51"/>
  <c r="M171" i="51"/>
  <c r="J173" i="51"/>
  <c r="K173" i="51"/>
  <c r="L173" i="51"/>
  <c r="M173" i="51"/>
  <c r="J175" i="51"/>
  <c r="K175" i="51"/>
  <c r="L175" i="51"/>
  <c r="M175" i="51"/>
  <c r="J8" i="35" l="1"/>
  <c r="K8" i="35"/>
  <c r="L8" i="35"/>
  <c r="M8" i="35"/>
  <c r="N8" i="35"/>
  <c r="O8" i="35"/>
  <c r="P8" i="35"/>
  <c r="E144" i="12"/>
  <c r="F144" i="12"/>
  <c r="G144" i="12"/>
  <c r="H144" i="12"/>
  <c r="I144" i="12"/>
  <c r="E145" i="12"/>
  <c r="F145" i="12"/>
  <c r="G145" i="12"/>
  <c r="H145" i="12"/>
  <c r="I145" i="12"/>
  <c r="E146" i="12"/>
  <c r="F146" i="12"/>
  <c r="G146" i="12"/>
  <c r="H146" i="12"/>
  <c r="I146" i="12"/>
  <c r="E147" i="12"/>
  <c r="F147" i="12"/>
  <c r="G147" i="12"/>
  <c r="H147" i="12"/>
  <c r="I147" i="12"/>
  <c r="E148" i="12"/>
  <c r="F148" i="12"/>
  <c r="G148" i="12"/>
  <c r="H148" i="12"/>
  <c r="I148" i="12"/>
  <c r="E144" i="11"/>
  <c r="F144" i="11"/>
  <c r="G144" i="11"/>
  <c r="H144" i="11"/>
  <c r="E145" i="11"/>
  <c r="F145" i="11"/>
  <c r="G145" i="11"/>
  <c r="H145" i="11"/>
  <c r="E146" i="11"/>
  <c r="F146" i="11"/>
  <c r="G146" i="11"/>
  <c r="H146" i="11"/>
  <c r="E147" i="11"/>
  <c r="F147" i="11"/>
  <c r="G147" i="11"/>
  <c r="H147" i="11"/>
  <c r="I308" i="8"/>
  <c r="J308" i="8"/>
  <c r="I79" i="5"/>
  <c r="J79" i="5"/>
  <c r="K79" i="5"/>
  <c r="I77" i="5"/>
  <c r="J77" i="5"/>
  <c r="K77" i="5"/>
  <c r="I75" i="5"/>
  <c r="J75" i="5"/>
  <c r="K75" i="5"/>
  <c r="I73" i="5"/>
  <c r="J73" i="5"/>
  <c r="K73" i="5"/>
  <c r="I10" i="27" l="1"/>
  <c r="I11" i="27"/>
  <c r="I12" i="27"/>
  <c r="I13" i="27"/>
  <c r="I14" i="27"/>
  <c r="I15" i="27"/>
  <c r="I16" i="27"/>
  <c r="I17" i="27"/>
  <c r="I18" i="27"/>
  <c r="I19" i="27"/>
  <c r="I20" i="27"/>
  <c r="I21" i="27"/>
  <c r="I9" i="27"/>
  <c r="L21" i="27" l="1"/>
  <c r="L20" i="27"/>
  <c r="L19" i="27"/>
  <c r="L18" i="27"/>
  <c r="H21" i="27"/>
  <c r="H20" i="27"/>
  <c r="G19" i="27"/>
  <c r="H19" i="27"/>
  <c r="G18" i="27"/>
  <c r="H18" i="27"/>
  <c r="L30" i="30" l="1"/>
  <c r="L31" i="30" s="1"/>
  <c r="L32" i="30" s="1"/>
  <c r="L33" i="30" s="1"/>
  <c r="L34" i="30" s="1"/>
  <c r="L35" i="30" s="1"/>
  <c r="L36" i="30" s="1"/>
  <c r="L37" i="30" s="1"/>
  <c r="L38" i="30" s="1"/>
  <c r="L39" i="30" s="1"/>
  <c r="L40" i="30" s="1"/>
  <c r="L41" i="30" s="1"/>
  <c r="L42" i="30" s="1"/>
  <c r="L43" i="30" s="1"/>
  <c r="L44" i="30" l="1"/>
  <c r="L45" i="30" s="1"/>
  <c r="L46" i="30" s="1"/>
  <c r="L47" i="30" s="1"/>
  <c r="L48" i="30" s="1"/>
  <c r="L49" i="30" s="1"/>
  <c r="L50" i="30" s="1"/>
  <c r="L51" i="30" s="1"/>
  <c r="L52" i="30" s="1"/>
  <c r="L53" i="30" s="1"/>
  <c r="F26" i="25"/>
  <c r="G26" i="25"/>
  <c r="H26" i="25"/>
  <c r="F27" i="25"/>
  <c r="G27" i="25"/>
  <c r="H27" i="25"/>
  <c r="F28" i="25"/>
  <c r="G28" i="25"/>
  <c r="H28" i="25"/>
  <c r="F29" i="25"/>
  <c r="G29" i="25"/>
  <c r="H29" i="25"/>
  <c r="F30" i="25"/>
  <c r="G30" i="25"/>
  <c r="H30" i="25"/>
  <c r="G140" i="12"/>
  <c r="H140" i="12"/>
  <c r="I140" i="12"/>
  <c r="G141" i="12"/>
  <c r="H141" i="12"/>
  <c r="I141" i="12"/>
  <c r="G142" i="12"/>
  <c r="H142" i="12"/>
  <c r="I142" i="12"/>
  <c r="G143" i="12"/>
  <c r="H143" i="12"/>
  <c r="I143" i="12"/>
  <c r="E139" i="11"/>
  <c r="F139" i="11"/>
  <c r="G139" i="11"/>
  <c r="H139" i="11"/>
  <c r="E140" i="11"/>
  <c r="F140" i="11"/>
  <c r="G140" i="11"/>
  <c r="H140" i="11"/>
  <c r="E141" i="11"/>
  <c r="F141" i="11"/>
  <c r="G141" i="11"/>
  <c r="H141" i="11"/>
  <c r="E142" i="11"/>
  <c r="F142" i="11"/>
  <c r="G142" i="11"/>
  <c r="H142" i="11"/>
  <c r="E143" i="11"/>
  <c r="F143" i="11"/>
  <c r="G143" i="11"/>
  <c r="H143" i="11"/>
  <c r="I294" i="8"/>
  <c r="J294" i="8"/>
  <c r="I71" i="5"/>
  <c r="J71" i="5"/>
  <c r="K71" i="5"/>
  <c r="I69" i="5"/>
  <c r="J69" i="5"/>
  <c r="K69" i="5"/>
  <c r="I67" i="5"/>
  <c r="J67" i="5"/>
  <c r="K67" i="5"/>
  <c r="I65" i="5"/>
  <c r="J65" i="5"/>
  <c r="K65" i="5"/>
  <c r="I218" i="21"/>
  <c r="H218" i="21"/>
  <c r="G218" i="21"/>
  <c r="I217" i="21"/>
  <c r="H217" i="21"/>
  <c r="G217" i="21"/>
  <c r="I216" i="21"/>
  <c r="H216" i="21"/>
  <c r="G216" i="21"/>
  <c r="I215" i="21"/>
  <c r="H215" i="21"/>
  <c r="G215" i="21"/>
  <c r="I214" i="21"/>
  <c r="H214" i="21"/>
  <c r="G214" i="21"/>
  <c r="H213" i="21"/>
  <c r="G213" i="21"/>
  <c r="I212" i="21"/>
  <c r="H212" i="21"/>
  <c r="G212" i="21"/>
  <c r="I211" i="21"/>
  <c r="H211" i="21"/>
  <c r="I56" i="18"/>
  <c r="H56" i="18"/>
  <c r="G56" i="18"/>
  <c r="I55" i="18"/>
  <c r="H55" i="18"/>
  <c r="G55" i="18"/>
  <c r="I54" i="18"/>
  <c r="H54" i="18"/>
  <c r="G54" i="18"/>
  <c r="I53" i="18"/>
  <c r="H53" i="18"/>
  <c r="G53" i="18"/>
  <c r="I52" i="18"/>
  <c r="H52" i="18"/>
  <c r="G52" i="18"/>
  <c r="I51" i="18"/>
  <c r="H51" i="18"/>
  <c r="G51" i="18"/>
  <c r="I50" i="18"/>
  <c r="H50" i="18"/>
  <c r="G50" i="18"/>
  <c r="I49" i="18"/>
  <c r="H49" i="18"/>
  <c r="G49" i="18"/>
  <c r="I66" i="49"/>
  <c r="H66" i="49"/>
  <c r="G66" i="49"/>
  <c r="I65" i="49"/>
  <c r="H65" i="49"/>
  <c r="G65" i="49"/>
  <c r="I64" i="49"/>
  <c r="H64" i="49"/>
  <c r="G64" i="49"/>
  <c r="I63" i="49"/>
  <c r="H63" i="49"/>
  <c r="G63" i="49"/>
  <c r="I62" i="49"/>
  <c r="H62" i="49"/>
  <c r="G62" i="49"/>
  <c r="I61" i="49"/>
  <c r="H61" i="49"/>
  <c r="G61" i="49"/>
  <c r="I60" i="49"/>
  <c r="H60" i="49"/>
  <c r="G60" i="49"/>
  <c r="I59" i="49"/>
  <c r="H59" i="49"/>
  <c r="G59" i="49"/>
  <c r="H266" i="11"/>
  <c r="G266" i="11"/>
  <c r="F266" i="11"/>
  <c r="H265" i="11"/>
  <c r="G265" i="11"/>
  <c r="F265" i="11"/>
  <c r="H264" i="11"/>
  <c r="G264" i="11"/>
  <c r="F264" i="11"/>
  <c r="H263" i="11"/>
  <c r="G263" i="11"/>
  <c r="F263" i="11"/>
  <c r="H262" i="11"/>
  <c r="G262" i="11"/>
  <c r="F262" i="11"/>
  <c r="H261" i="11"/>
  <c r="G261" i="11"/>
  <c r="F261" i="11"/>
  <c r="H260" i="11"/>
  <c r="G260" i="11"/>
  <c r="F260" i="11"/>
  <c r="H191" i="10"/>
  <c r="G191" i="10"/>
  <c r="F191" i="10"/>
  <c r="H190" i="10"/>
  <c r="G190" i="10"/>
  <c r="F190" i="10"/>
  <c r="H189" i="10"/>
  <c r="G189" i="10"/>
  <c r="F189" i="10"/>
  <c r="H188" i="10"/>
  <c r="G188" i="10"/>
  <c r="F188" i="10"/>
  <c r="H187" i="10"/>
  <c r="G187" i="10"/>
  <c r="F187" i="10"/>
  <c r="H186" i="10"/>
  <c r="G186" i="10"/>
  <c r="F186" i="10"/>
  <c r="H185" i="10"/>
  <c r="G185" i="10"/>
  <c r="F185" i="10"/>
  <c r="H184" i="10"/>
  <c r="G184" i="10"/>
  <c r="F184" i="10"/>
  <c r="H192" i="9"/>
  <c r="G192" i="9"/>
  <c r="F192" i="9"/>
  <c r="H191" i="9"/>
  <c r="G191" i="9"/>
  <c r="F191" i="9"/>
  <c r="H190" i="9"/>
  <c r="G190" i="9"/>
  <c r="F190" i="9"/>
  <c r="H189" i="9"/>
  <c r="G189" i="9"/>
  <c r="F189" i="9"/>
  <c r="H188" i="9"/>
  <c r="G188" i="9"/>
  <c r="F188" i="9"/>
  <c r="H187" i="9"/>
  <c r="G187" i="9"/>
  <c r="F187" i="9"/>
  <c r="H186" i="9"/>
  <c r="G186" i="9"/>
  <c r="F186" i="9"/>
  <c r="H185" i="9"/>
  <c r="G185" i="9"/>
  <c r="F185" i="9"/>
  <c r="H353" i="8"/>
  <c r="G353" i="8"/>
  <c r="F353" i="8"/>
  <c r="H352" i="8"/>
  <c r="G352" i="8"/>
  <c r="F352" i="8"/>
  <c r="H351" i="8"/>
  <c r="G351" i="8"/>
  <c r="F351" i="8"/>
  <c r="H350" i="8"/>
  <c r="G350" i="8"/>
  <c r="F350" i="8"/>
  <c r="H349" i="8"/>
  <c r="G349" i="8"/>
  <c r="F349" i="8"/>
  <c r="H348" i="8"/>
  <c r="G348" i="8"/>
  <c r="F348" i="8"/>
  <c r="H347" i="8"/>
  <c r="G347" i="8"/>
  <c r="F347" i="8"/>
  <c r="H346" i="8"/>
  <c r="G346" i="8"/>
  <c r="F346" i="8"/>
  <c r="H199" i="6"/>
  <c r="G199" i="6"/>
  <c r="F199" i="6"/>
  <c r="H198" i="6"/>
  <c r="G198" i="6"/>
  <c r="F198" i="6"/>
  <c r="H197" i="6"/>
  <c r="G197" i="6"/>
  <c r="F197" i="6"/>
  <c r="H196" i="6"/>
  <c r="G196" i="6"/>
  <c r="F196" i="6"/>
  <c r="H195" i="6"/>
  <c r="G195" i="6"/>
  <c r="F195" i="6"/>
  <c r="H194" i="6"/>
  <c r="G194" i="6"/>
  <c r="F194" i="6"/>
  <c r="H193" i="6"/>
  <c r="G193" i="6"/>
  <c r="F193" i="6"/>
  <c r="H192" i="6"/>
  <c r="G192" i="6"/>
  <c r="F192" i="6"/>
  <c r="H298" i="5"/>
  <c r="G298" i="5"/>
  <c r="F298" i="5"/>
  <c r="H297" i="5"/>
  <c r="G297" i="5"/>
  <c r="F297" i="5"/>
  <c r="H296" i="5"/>
  <c r="G296" i="5"/>
  <c r="F296" i="5"/>
  <c r="H295" i="5"/>
  <c r="G295" i="5"/>
  <c r="F295" i="5"/>
  <c r="H294" i="5"/>
  <c r="G294" i="5"/>
  <c r="F294" i="5"/>
  <c r="H293" i="5"/>
  <c r="G293" i="5"/>
  <c r="F293" i="5"/>
  <c r="H292" i="5"/>
  <c r="G292" i="5"/>
  <c r="F292" i="5"/>
  <c r="H193" i="4"/>
  <c r="G193" i="4"/>
  <c r="F193" i="4"/>
  <c r="H192" i="4"/>
  <c r="G192" i="4"/>
  <c r="F192" i="4"/>
  <c r="H191" i="4"/>
  <c r="G191" i="4"/>
  <c r="F191" i="4"/>
  <c r="H190" i="4"/>
  <c r="G190" i="4"/>
  <c r="F190" i="4"/>
  <c r="H189" i="4"/>
  <c r="G189" i="4"/>
  <c r="F189" i="4"/>
  <c r="H188" i="4"/>
  <c r="G188" i="4"/>
  <c r="F188" i="4"/>
  <c r="H187" i="4"/>
  <c r="G187" i="4"/>
  <c r="F187" i="4"/>
  <c r="I60" i="43"/>
  <c r="H60" i="43"/>
  <c r="G60" i="43"/>
  <c r="I59" i="43"/>
  <c r="H59" i="43"/>
  <c r="G59" i="43"/>
  <c r="I58" i="43"/>
  <c r="H58" i="43"/>
  <c r="G58" i="43"/>
  <c r="I57" i="43"/>
  <c r="H57" i="43"/>
  <c r="G57" i="43"/>
  <c r="I56" i="43"/>
  <c r="H56" i="43"/>
  <c r="G56" i="43"/>
  <c r="I55" i="43"/>
  <c r="H55" i="43"/>
  <c r="G55" i="43"/>
  <c r="I54" i="43"/>
  <c r="H54" i="43"/>
  <c r="G54" i="43"/>
  <c r="I53" i="43"/>
  <c r="H53" i="43"/>
  <c r="G53" i="43"/>
  <c r="H112" i="21" l="1"/>
  <c r="L16" i="27"/>
  <c r="G16" i="27"/>
  <c r="H16" i="27"/>
  <c r="G112" i="21" l="1"/>
  <c r="F123" i="21" l="1"/>
  <c r="G123" i="21"/>
  <c r="H123" i="21"/>
  <c r="I123" i="21"/>
  <c r="L12" i="27"/>
  <c r="L13" i="27"/>
  <c r="L14" i="27"/>
  <c r="L15" i="27"/>
  <c r="L17" i="27"/>
  <c r="H17" i="27"/>
  <c r="G17" i="27"/>
  <c r="H15" i="27"/>
  <c r="G15" i="27"/>
  <c r="H14" i="27"/>
  <c r="G14" i="27"/>
  <c r="F26" i="30" l="1"/>
  <c r="G26" i="30"/>
  <c r="H26" i="30"/>
  <c r="I26" i="30"/>
  <c r="J26" i="30"/>
  <c r="K24" i="31" l="1"/>
  <c r="J24" i="31"/>
  <c r="I24" i="31"/>
  <c r="H24" i="31"/>
  <c r="G24" i="31"/>
  <c r="F24" i="31"/>
  <c r="K23" i="31"/>
  <c r="J23" i="31"/>
  <c r="I23" i="31"/>
  <c r="H23" i="31"/>
  <c r="G23" i="31"/>
  <c r="F23" i="31"/>
  <c r="H12" i="38" l="1"/>
  <c r="G13" i="27"/>
  <c r="H13" i="27"/>
  <c r="G12" i="27"/>
  <c r="H12" i="27"/>
  <c r="K12" i="38" l="1"/>
  <c r="H14" i="38"/>
  <c r="H16" i="38" s="1"/>
  <c r="I12" i="38"/>
  <c r="J12" i="38"/>
  <c r="F139" i="51"/>
  <c r="F138" i="51"/>
  <c r="F23" i="25"/>
  <c r="G23" i="25"/>
  <c r="H23" i="25"/>
  <c r="F25" i="25"/>
  <c r="G25" i="25"/>
  <c r="H25" i="25"/>
  <c r="F119" i="21"/>
  <c r="G119" i="21"/>
  <c r="H119" i="21"/>
  <c r="I119" i="21"/>
  <c r="F120" i="21"/>
  <c r="G120" i="21"/>
  <c r="H120" i="21"/>
  <c r="I120" i="21"/>
  <c r="F121" i="21"/>
  <c r="G121" i="21"/>
  <c r="H121" i="21"/>
  <c r="I121" i="21"/>
  <c r="I16" i="38" l="1"/>
  <c r="H18" i="38"/>
  <c r="K16" i="38"/>
  <c r="J16" i="38"/>
  <c r="I14" i="38"/>
  <c r="J14" i="38"/>
  <c r="K14" i="38"/>
  <c r="I18" i="38" l="1"/>
  <c r="K18" i="38"/>
  <c r="J18" i="38"/>
  <c r="H20" i="38"/>
  <c r="J257" i="8"/>
  <c r="J259" i="8"/>
  <c r="J261" i="8"/>
  <c r="J263" i="8"/>
  <c r="J265" i="8"/>
  <c r="J268" i="8"/>
  <c r="J272" i="8"/>
  <c r="J278" i="8"/>
  <c r="J255" i="8"/>
  <c r="I278" i="8"/>
  <c r="I272" i="8"/>
  <c r="I268" i="8"/>
  <c r="I265" i="8"/>
  <c r="I261" i="8"/>
  <c r="I259" i="8"/>
  <c r="I257" i="8"/>
  <c r="I255" i="8"/>
  <c r="I263" i="8"/>
  <c r="J20" i="38" l="1"/>
  <c r="K20" i="38"/>
  <c r="H22" i="38"/>
  <c r="I20" i="38"/>
  <c r="F141" i="51"/>
  <c r="I47" i="5"/>
  <c r="J47" i="5"/>
  <c r="K47" i="5"/>
  <c r="I49" i="5"/>
  <c r="J49" i="5"/>
  <c r="K49" i="5"/>
  <c r="I51" i="5"/>
  <c r="J51" i="5"/>
  <c r="K51" i="5"/>
  <c r="I53" i="5"/>
  <c r="J53" i="5"/>
  <c r="K53" i="5"/>
  <c r="I55" i="5"/>
  <c r="J55" i="5"/>
  <c r="K55" i="5"/>
  <c r="I57" i="5"/>
  <c r="J57" i="5"/>
  <c r="K57" i="5"/>
  <c r="I59" i="5"/>
  <c r="J59" i="5"/>
  <c r="K59" i="5"/>
  <c r="I61" i="5"/>
  <c r="J61" i="5"/>
  <c r="K61" i="5"/>
  <c r="K22" i="38" l="1"/>
  <c r="H24" i="38"/>
  <c r="H26" i="38" s="1"/>
  <c r="I22" i="38"/>
  <c r="J22" i="38"/>
  <c r="K28" i="3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J41" i="30"/>
  <c r="I41" i="30"/>
  <c r="H41" i="30"/>
  <c r="G41" i="30"/>
  <c r="J40" i="30"/>
  <c r="I40" i="30"/>
  <c r="H40" i="30"/>
  <c r="G40" i="30"/>
  <c r="J39" i="30"/>
  <c r="I39" i="30"/>
  <c r="H39" i="30"/>
  <c r="G39" i="30"/>
  <c r="J38" i="30"/>
  <c r="I38" i="30"/>
  <c r="H38" i="30"/>
  <c r="G38" i="30"/>
  <c r="J37" i="30"/>
  <c r="I37" i="30"/>
  <c r="H37" i="30"/>
  <c r="G37" i="30"/>
  <c r="F37" i="30"/>
  <c r="J36" i="30"/>
  <c r="I36" i="30"/>
  <c r="H36" i="30"/>
  <c r="G36" i="30"/>
  <c r="J35" i="30"/>
  <c r="I35" i="30"/>
  <c r="H35" i="30"/>
  <c r="G35" i="30"/>
  <c r="J34" i="30"/>
  <c r="I34" i="30"/>
  <c r="H34" i="30"/>
  <c r="G34" i="30"/>
  <c r="J33" i="30"/>
  <c r="I33" i="30"/>
  <c r="H33" i="30"/>
  <c r="G33" i="30"/>
  <c r="F32" i="30"/>
  <c r="G32" i="30"/>
  <c r="H32" i="30"/>
  <c r="I32" i="30"/>
  <c r="J32" i="30"/>
  <c r="F30" i="30"/>
  <c r="J30" i="30"/>
  <c r="I30" i="30"/>
  <c r="H30" i="30"/>
  <c r="G30" i="30"/>
  <c r="J29" i="30"/>
  <c r="I29" i="30"/>
  <c r="H29" i="30"/>
  <c r="G29" i="30"/>
  <c r="F29" i="30"/>
  <c r="F22" i="30"/>
  <c r="G22" i="30"/>
  <c r="H22" i="30"/>
  <c r="I22" i="30"/>
  <c r="J22" i="30"/>
  <c r="F23" i="30"/>
  <c r="G23" i="30"/>
  <c r="H23" i="30"/>
  <c r="I23" i="30"/>
  <c r="J23" i="30"/>
  <c r="F24" i="30"/>
  <c r="G24" i="30"/>
  <c r="H24" i="30"/>
  <c r="I24" i="30"/>
  <c r="J24" i="30"/>
  <c r="F25" i="30"/>
  <c r="G25" i="30"/>
  <c r="H25" i="30"/>
  <c r="I25" i="30"/>
  <c r="J25" i="30"/>
  <c r="F27" i="30"/>
  <c r="G27" i="30"/>
  <c r="H27" i="30"/>
  <c r="I27" i="30"/>
  <c r="J27" i="30"/>
  <c r="F28" i="30"/>
  <c r="G28" i="30"/>
  <c r="H28" i="30"/>
  <c r="I28" i="30"/>
  <c r="J28" i="30"/>
  <c r="F21" i="30"/>
  <c r="G21" i="30"/>
  <c r="H21" i="30"/>
  <c r="I21" i="30"/>
  <c r="J21" i="30"/>
  <c r="J20" i="30"/>
  <c r="I20" i="30"/>
  <c r="H20" i="30"/>
  <c r="K26" i="38" l="1"/>
  <c r="H28" i="38"/>
  <c r="J26" i="38"/>
  <c r="I26" i="38"/>
  <c r="I24" i="38"/>
  <c r="J24" i="38"/>
  <c r="K24" i="38"/>
  <c r="G20" i="30"/>
  <c r="K28" i="38" l="1"/>
  <c r="H30" i="38"/>
  <c r="I28" i="38"/>
  <c r="J28" i="38"/>
  <c r="H13" i="36"/>
  <c r="F20" i="30"/>
  <c r="I35" i="5"/>
  <c r="J35" i="5"/>
  <c r="K35" i="5"/>
  <c r="J30" i="38" l="1"/>
  <c r="H32" i="38"/>
  <c r="I30" i="38"/>
  <c r="K30" i="38"/>
  <c r="L13" i="36"/>
  <c r="H15" i="36"/>
  <c r="H17" i="36" s="1"/>
  <c r="K13" i="36"/>
  <c r="I13" i="36"/>
  <c r="J13" i="36"/>
  <c r="K59" i="50"/>
  <c r="K61" i="50"/>
  <c r="K63" i="50"/>
  <c r="K65" i="50"/>
  <c r="K55" i="50"/>
  <c r="K57" i="50"/>
  <c r="K53" i="50"/>
  <c r="K51" i="50"/>
  <c r="K32" i="38" l="1"/>
  <c r="I32" i="38"/>
  <c r="J32" i="38"/>
  <c r="L17" i="36"/>
  <c r="J17" i="36"/>
  <c r="K17" i="36"/>
  <c r="I17" i="36"/>
  <c r="H19" i="36"/>
  <c r="L15" i="36"/>
  <c r="K15" i="36"/>
  <c r="I15" i="36"/>
  <c r="J15" i="36"/>
  <c r="K19" i="36" l="1"/>
  <c r="I19" i="36"/>
  <c r="J19" i="36"/>
  <c r="L19" i="36"/>
  <c r="H21" i="36"/>
  <c r="F20" i="25"/>
  <c r="G20" i="25"/>
  <c r="H20" i="25"/>
  <c r="F21" i="25"/>
  <c r="G21" i="25"/>
  <c r="H21" i="25"/>
  <c r="J21" i="36" l="1"/>
  <c r="K21" i="36"/>
  <c r="L21" i="36"/>
  <c r="H23" i="36"/>
  <c r="I21" i="36"/>
  <c r="F117" i="21"/>
  <c r="G117" i="21"/>
  <c r="H117" i="21"/>
  <c r="I117" i="21"/>
  <c r="F118" i="21"/>
  <c r="G118" i="21"/>
  <c r="H118" i="21"/>
  <c r="I118" i="21"/>
  <c r="H25" i="36" l="1"/>
  <c r="H27" i="36" s="1"/>
  <c r="I23" i="36"/>
  <c r="J23" i="36"/>
  <c r="K23" i="36"/>
  <c r="L23" i="36"/>
  <c r="I45" i="5"/>
  <c r="J45" i="5"/>
  <c r="K45" i="5"/>
  <c r="L27" i="36" l="1"/>
  <c r="H29" i="36"/>
  <c r="K27" i="36"/>
  <c r="I27" i="36"/>
  <c r="J27" i="36"/>
  <c r="I25" i="36"/>
  <c r="J25" i="36"/>
  <c r="K25" i="36"/>
  <c r="L25" i="36"/>
  <c r="H18" i="25"/>
  <c r="G18" i="25"/>
  <c r="F18" i="25"/>
  <c r="F116" i="21"/>
  <c r="G116" i="21"/>
  <c r="H116" i="21"/>
  <c r="I116" i="21"/>
  <c r="K29" i="36" l="1"/>
  <c r="H31" i="36"/>
  <c r="J29" i="36"/>
  <c r="L29" i="36"/>
  <c r="I29" i="36"/>
  <c r="G11" i="27"/>
  <c r="H11" i="27"/>
  <c r="L31" i="36" l="1"/>
  <c r="H33" i="36"/>
  <c r="K31" i="36"/>
  <c r="I31" i="36"/>
  <c r="J31" i="36"/>
  <c r="G9" i="27"/>
  <c r="H9" i="27"/>
  <c r="J147" i="51"/>
  <c r="K147" i="51"/>
  <c r="L147" i="51"/>
  <c r="M147" i="51"/>
  <c r="N147" i="51"/>
  <c r="J145" i="51"/>
  <c r="K145" i="51"/>
  <c r="L145" i="51"/>
  <c r="M145" i="51"/>
  <c r="N145" i="51"/>
  <c r="J143" i="51"/>
  <c r="K143" i="51"/>
  <c r="L143" i="51"/>
  <c r="M143" i="51"/>
  <c r="N143" i="51"/>
  <c r="J141" i="51"/>
  <c r="K141" i="51"/>
  <c r="L141" i="51"/>
  <c r="M141" i="51"/>
  <c r="N141" i="51"/>
  <c r="J139" i="51"/>
  <c r="K139" i="51"/>
  <c r="L139" i="51"/>
  <c r="M139" i="51"/>
  <c r="N139" i="51"/>
  <c r="J137" i="51"/>
  <c r="K137" i="51"/>
  <c r="L137" i="51"/>
  <c r="M137" i="51"/>
  <c r="N137" i="51"/>
  <c r="J135" i="51"/>
  <c r="K135" i="51"/>
  <c r="L135" i="51"/>
  <c r="M135" i="51"/>
  <c r="N135" i="51"/>
  <c r="J133" i="51"/>
  <c r="K133" i="51"/>
  <c r="L133" i="51"/>
  <c r="M133" i="51"/>
  <c r="N133" i="51"/>
  <c r="N131" i="51"/>
  <c r="M131" i="51"/>
  <c r="L131" i="51"/>
  <c r="K131" i="51"/>
  <c r="J131" i="51"/>
  <c r="F133" i="51"/>
  <c r="F131" i="51"/>
  <c r="J42" i="51"/>
  <c r="K42" i="51"/>
  <c r="L42" i="51"/>
  <c r="M42" i="51"/>
  <c r="N42" i="51"/>
  <c r="J44" i="51"/>
  <c r="K44" i="51"/>
  <c r="L44" i="51"/>
  <c r="M44" i="51"/>
  <c r="N44" i="51"/>
  <c r="J46" i="51"/>
  <c r="K46" i="51"/>
  <c r="L46" i="51"/>
  <c r="M46" i="51"/>
  <c r="N46" i="51"/>
  <c r="J48" i="51"/>
  <c r="K48" i="51"/>
  <c r="L48" i="51"/>
  <c r="M48" i="51"/>
  <c r="N48" i="51"/>
  <c r="J50" i="51"/>
  <c r="K50" i="51"/>
  <c r="L50" i="51"/>
  <c r="M50" i="51"/>
  <c r="N50" i="51"/>
  <c r="J52" i="51"/>
  <c r="K52" i="51"/>
  <c r="L52" i="51"/>
  <c r="M52" i="51"/>
  <c r="N52" i="51"/>
  <c r="J54" i="51"/>
  <c r="K54" i="51"/>
  <c r="L54" i="51"/>
  <c r="M54" i="51"/>
  <c r="N54" i="51"/>
  <c r="J56" i="51"/>
  <c r="K56" i="51"/>
  <c r="L56" i="51"/>
  <c r="M56" i="51"/>
  <c r="N56" i="51"/>
  <c r="J58" i="51"/>
  <c r="K58" i="51"/>
  <c r="L58" i="51"/>
  <c r="M58" i="51"/>
  <c r="N58" i="51"/>
  <c r="J60" i="51"/>
  <c r="K60" i="51"/>
  <c r="L60" i="51"/>
  <c r="M60" i="51"/>
  <c r="N60" i="51"/>
  <c r="J66" i="51"/>
  <c r="K66" i="51"/>
  <c r="L66" i="51"/>
  <c r="M66" i="51"/>
  <c r="N66" i="51"/>
  <c r="J68" i="51"/>
  <c r="K68" i="51"/>
  <c r="L68" i="51"/>
  <c r="M68" i="51"/>
  <c r="N68" i="51"/>
  <c r="J70" i="51"/>
  <c r="K70" i="51"/>
  <c r="L70" i="51"/>
  <c r="M70" i="51"/>
  <c r="N70" i="51"/>
  <c r="J72" i="51"/>
  <c r="K72" i="51"/>
  <c r="L72" i="51"/>
  <c r="M72" i="51"/>
  <c r="N72" i="51"/>
  <c r="J74" i="51"/>
  <c r="K74" i="51"/>
  <c r="L74" i="51"/>
  <c r="M74" i="51"/>
  <c r="N74" i="51"/>
  <c r="J76" i="51"/>
  <c r="K76" i="51"/>
  <c r="L76" i="51"/>
  <c r="M76" i="51"/>
  <c r="N76" i="51"/>
  <c r="J78" i="51"/>
  <c r="K78" i="51"/>
  <c r="L78" i="51"/>
  <c r="M78" i="51"/>
  <c r="N78" i="51"/>
  <c r="J80" i="51"/>
  <c r="K80" i="51"/>
  <c r="L80" i="51"/>
  <c r="M80" i="51"/>
  <c r="N80" i="51"/>
  <c r="J82" i="51"/>
  <c r="K82" i="51"/>
  <c r="L82" i="51"/>
  <c r="M82" i="51"/>
  <c r="N82" i="51"/>
  <c r="J84" i="51"/>
  <c r="K84" i="51"/>
  <c r="L84" i="51"/>
  <c r="M84" i="51"/>
  <c r="N84" i="51"/>
  <c r="J86" i="51"/>
  <c r="K86" i="51"/>
  <c r="L86" i="51"/>
  <c r="M86" i="51"/>
  <c r="N86" i="51"/>
  <c r="J88" i="51"/>
  <c r="K88" i="51"/>
  <c r="L88" i="51"/>
  <c r="M88" i="51"/>
  <c r="N88" i="51"/>
  <c r="J90" i="51"/>
  <c r="K90" i="51"/>
  <c r="L90" i="51"/>
  <c r="M90" i="51"/>
  <c r="N90" i="51"/>
  <c r="J92" i="51"/>
  <c r="K92" i="51"/>
  <c r="L92" i="51"/>
  <c r="M92" i="51"/>
  <c r="N92" i="51"/>
  <c r="J94" i="51"/>
  <c r="K94" i="51"/>
  <c r="L94" i="51"/>
  <c r="M94" i="51"/>
  <c r="N94" i="51"/>
  <c r="J96" i="51"/>
  <c r="K96" i="51"/>
  <c r="L96" i="51"/>
  <c r="M96" i="51"/>
  <c r="N96" i="51"/>
  <c r="J98" i="51"/>
  <c r="K98" i="51"/>
  <c r="L98" i="51"/>
  <c r="M98" i="51"/>
  <c r="N98" i="51"/>
  <c r="J100" i="51"/>
  <c r="K100" i="51"/>
  <c r="L100" i="51"/>
  <c r="M100" i="51"/>
  <c r="N100" i="51"/>
  <c r="J102" i="51"/>
  <c r="K102" i="51"/>
  <c r="L102" i="51"/>
  <c r="M102" i="51"/>
  <c r="N102" i="51"/>
  <c r="J104" i="51"/>
  <c r="K104" i="51"/>
  <c r="L104" i="51"/>
  <c r="M104" i="51"/>
  <c r="N104" i="51"/>
  <c r="J106" i="51"/>
  <c r="K106" i="51"/>
  <c r="L106" i="51"/>
  <c r="M106" i="51"/>
  <c r="N106" i="51"/>
  <c r="J108" i="51"/>
  <c r="K108" i="51"/>
  <c r="L108" i="51"/>
  <c r="M108" i="51"/>
  <c r="N108" i="51"/>
  <c r="J110" i="51"/>
  <c r="K110" i="51"/>
  <c r="L110" i="51"/>
  <c r="M110" i="51"/>
  <c r="N110" i="51"/>
  <c r="J113" i="51"/>
  <c r="K113" i="51"/>
  <c r="L113" i="51"/>
  <c r="M113" i="51"/>
  <c r="N113" i="51"/>
  <c r="J115" i="51"/>
  <c r="K115" i="51"/>
  <c r="L115" i="51"/>
  <c r="M115" i="51"/>
  <c r="N115" i="51"/>
  <c r="J117" i="51"/>
  <c r="K117" i="51"/>
  <c r="L117" i="51"/>
  <c r="M117" i="51"/>
  <c r="N117" i="51"/>
  <c r="J119" i="51"/>
  <c r="K119" i="51"/>
  <c r="L119" i="51"/>
  <c r="M119" i="51"/>
  <c r="N119" i="51"/>
  <c r="J121" i="51"/>
  <c r="K121" i="51"/>
  <c r="L121" i="51"/>
  <c r="M121" i="51"/>
  <c r="N121" i="51"/>
  <c r="J123" i="51"/>
  <c r="K123" i="51"/>
  <c r="L123" i="51"/>
  <c r="M123" i="51"/>
  <c r="N123" i="51"/>
  <c r="J125" i="51"/>
  <c r="K125" i="51"/>
  <c r="L125" i="51"/>
  <c r="M125" i="51"/>
  <c r="N125"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J40" i="51"/>
  <c r="K40" i="51"/>
  <c r="L40" i="51"/>
  <c r="M40" i="51"/>
  <c r="N40" i="51"/>
  <c r="J36" i="51"/>
  <c r="K36" i="51"/>
  <c r="L36" i="51"/>
  <c r="M36" i="51"/>
  <c r="N36" i="51"/>
  <c r="J38" i="51"/>
  <c r="K38" i="51"/>
  <c r="L38" i="51"/>
  <c r="M38" i="51"/>
  <c r="N38" i="51"/>
  <c r="J34" i="51"/>
  <c r="K34" i="51"/>
  <c r="L34" i="51"/>
  <c r="M34" i="51"/>
  <c r="N34" i="51"/>
  <c r="J32" i="51"/>
  <c r="K32" i="51"/>
  <c r="L32" i="51"/>
  <c r="M32" i="51"/>
  <c r="N32" i="51"/>
  <c r="J30" i="51"/>
  <c r="K30" i="51"/>
  <c r="L30" i="51"/>
  <c r="M30" i="51"/>
  <c r="N30" i="51"/>
  <c r="J28" i="51"/>
  <c r="N28" i="51" s="1"/>
  <c r="K28" i="51"/>
  <c r="L28" i="51"/>
  <c r="M28" i="51"/>
  <c r="J24" i="51"/>
  <c r="N24" i="51" s="1"/>
  <c r="K24" i="51"/>
  <c r="L24" i="51"/>
  <c r="M24" i="51"/>
  <c r="F20" i="51"/>
  <c r="J20" i="51"/>
  <c r="N20" i="51" s="1"/>
  <c r="K20" i="51"/>
  <c r="L20" i="51"/>
  <c r="M20" i="51"/>
  <c r="E22" i="51"/>
  <c r="F22" i="51" s="1"/>
  <c r="J22" i="51"/>
  <c r="N22" i="51" s="1"/>
  <c r="K22" i="51"/>
  <c r="L22" i="51"/>
  <c r="M22" i="51"/>
  <c r="J15" i="51"/>
  <c r="N15" i="51" s="1"/>
  <c r="K15" i="51"/>
  <c r="L15" i="51"/>
  <c r="M15" i="51"/>
  <c r="F18" i="51"/>
  <c r="J18" i="51"/>
  <c r="N18" i="51" s="1"/>
  <c r="K18" i="51"/>
  <c r="L18" i="51"/>
  <c r="M18" i="51"/>
  <c r="J13" i="51"/>
  <c r="N13" i="51" s="1"/>
  <c r="K13" i="51"/>
  <c r="L13" i="51"/>
  <c r="M13" i="51"/>
  <c r="J9" i="51"/>
  <c r="K9" i="51"/>
  <c r="L9" i="51"/>
  <c r="M9" i="51"/>
  <c r="N9" i="51"/>
  <c r="J11" i="51"/>
  <c r="K11" i="51"/>
  <c r="L11" i="51"/>
  <c r="M11" i="51"/>
  <c r="N11" i="51"/>
  <c r="L33" i="36" l="1"/>
  <c r="J33" i="36"/>
  <c r="K33" i="36"/>
  <c r="I33" i="36"/>
  <c r="I43" i="5"/>
  <c r="J43" i="5"/>
  <c r="K43" i="5"/>
  <c r="I41" i="5"/>
  <c r="J41" i="5"/>
  <c r="K41" i="5"/>
  <c r="I39" i="5"/>
  <c r="J39" i="5"/>
  <c r="K39" i="5"/>
  <c r="I37" i="5"/>
  <c r="J37" i="5"/>
  <c r="K37" i="5"/>
  <c r="G136" i="12" l="1"/>
  <c r="H136" i="12"/>
  <c r="I136" i="12"/>
  <c r="G137" i="12"/>
  <c r="H137" i="12"/>
  <c r="I137" i="12"/>
  <c r="G138" i="12"/>
  <c r="H138" i="12"/>
  <c r="I138" i="12"/>
  <c r="G139" i="12"/>
  <c r="H139" i="12"/>
  <c r="I139" i="12"/>
  <c r="I126" i="11"/>
  <c r="I127" i="11" s="1"/>
  <c r="I128" i="11" s="1"/>
  <c r="I129" i="11" s="1"/>
  <c r="I130" i="11" s="1"/>
  <c r="I131" i="11" s="1"/>
  <c r="I132" i="11" s="1"/>
  <c r="I133" i="11" s="1"/>
  <c r="I134" i="11" s="1"/>
  <c r="I135" i="11" s="1"/>
  <c r="I136" i="11" s="1"/>
  <c r="I137" i="11" s="1"/>
  <c r="I138" i="11" s="1"/>
  <c r="I139" i="11" s="1"/>
  <c r="I140" i="11" s="1"/>
  <c r="I141" i="11" s="1"/>
  <c r="I142" i="11" s="1"/>
  <c r="I143" i="11" s="1"/>
  <c r="I144" i="11" s="1"/>
  <c r="I145" i="11" s="1"/>
  <c r="I146" i="11" s="1"/>
  <c r="I147" i="11" s="1"/>
  <c r="I148" i="11" s="1"/>
  <c r="I149" i="11" s="1"/>
  <c r="I150" i="11" s="1"/>
  <c r="I151" i="11" s="1"/>
  <c r="I152" i="11" s="1"/>
  <c r="I153" i="11" s="1"/>
  <c r="I154" i="11" s="1"/>
  <c r="I155" i="11" s="1"/>
  <c r="I156" i="11" s="1"/>
  <c r="I157" i="11" s="1"/>
  <c r="I158" i="11" s="1"/>
  <c r="I159" i="11" s="1"/>
  <c r="I160" i="11" s="1"/>
  <c r="I161" i="11" s="1"/>
  <c r="I162" i="11" s="1"/>
  <c r="I163" i="11" s="1"/>
  <c r="I164" i="11" s="1"/>
  <c r="I165" i="11" s="1"/>
  <c r="I166" i="11" s="1"/>
  <c r="I167" i="11" s="1"/>
  <c r="I168" i="11" s="1"/>
  <c r="I169" i="11" s="1"/>
  <c r="I170" i="11" s="1"/>
  <c r="I171" i="11" s="1"/>
  <c r="I172" i="11" s="1"/>
  <c r="I173" i="11" s="1"/>
  <c r="I174" i="11" s="1"/>
  <c r="I175" i="11" s="1"/>
  <c r="I176" i="11" s="1"/>
  <c r="I177" i="11" s="1"/>
  <c r="I178" i="11" s="1"/>
  <c r="I179" i="11" s="1"/>
  <c r="I180" i="11" s="1"/>
  <c r="I181" i="11" s="1"/>
  <c r="I182" i="11" s="1"/>
  <c r="I183" i="11" s="1"/>
  <c r="I184" i="11" s="1"/>
  <c r="I185" i="11" s="1"/>
  <c r="I186" i="11" s="1"/>
  <c r="I187" i="11" s="1"/>
  <c r="I188" i="11" s="1"/>
  <c r="I189" i="11" s="1"/>
  <c r="I190" i="11" s="1"/>
  <c r="I191" i="11" s="1"/>
  <c r="I192" i="11" s="1"/>
  <c r="I193" i="11" s="1"/>
  <c r="I194" i="11" s="1"/>
  <c r="I195" i="11" s="1"/>
  <c r="I196" i="11" s="1"/>
  <c r="I197" i="11" s="1"/>
  <c r="I198" i="11" s="1"/>
  <c r="I199" i="11" s="1"/>
  <c r="I200" i="11" s="1"/>
  <c r="I201" i="11" s="1"/>
  <c r="I202" i="11" s="1"/>
  <c r="I203" i="11" s="1"/>
  <c r="I206" i="11" s="1"/>
  <c r="I207" i="11" s="1"/>
  <c r="I208" i="11" s="1"/>
  <c r="I209" i="11" s="1"/>
  <c r="I210" i="11" s="1"/>
  <c r="I211" i="11" s="1"/>
  <c r="I212" i="11" s="1"/>
  <c r="I213" i="11" s="1"/>
  <c r="I214" i="11" s="1"/>
  <c r="I215" i="11" s="1"/>
  <c r="I216" i="11" s="1"/>
  <c r="I217" i="11" s="1"/>
  <c r="I218" i="11" s="1"/>
  <c r="I219" i="11" s="1"/>
  <c r="I220" i="11" s="1"/>
  <c r="I221" i="11" s="1"/>
  <c r="I222" i="11" s="1"/>
  <c r="I223" i="11" s="1"/>
  <c r="I224" i="11" s="1"/>
  <c r="I225" i="11" s="1"/>
  <c r="I226" i="11" s="1"/>
  <c r="I227" i="11" s="1"/>
  <c r="I228" i="11" s="1"/>
  <c r="I229" i="11" s="1"/>
  <c r="I230" i="11" s="1"/>
  <c r="I231" i="11" s="1"/>
  <c r="I232" i="11" s="1"/>
  <c r="I233" i="11" s="1"/>
  <c r="I234" i="11" s="1"/>
  <c r="I235" i="11" s="1"/>
  <c r="I236" i="11" s="1"/>
  <c r="I237" i="11" s="1"/>
  <c r="I238" i="11" s="1"/>
  <c r="I239" i="11" s="1"/>
  <c r="I240" i="11" s="1"/>
  <c r="I241" i="11" s="1"/>
  <c r="I242" i="11" s="1"/>
  <c r="I243" i="11" s="1"/>
  <c r="I244" i="11" s="1"/>
  <c r="I245" i="11" s="1"/>
  <c r="I246" i="11" s="1"/>
  <c r="I247" i="11" s="1"/>
  <c r="I248" i="11" s="1"/>
  <c r="I249" i="11" s="1"/>
  <c r="I250" i="11" s="1"/>
  <c r="J126" i="11"/>
  <c r="J127" i="11" s="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6"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E134" i="11"/>
  <c r="F134" i="11"/>
  <c r="G134" i="11"/>
  <c r="H134" i="11"/>
  <c r="E135" i="11"/>
  <c r="F135" i="11"/>
  <c r="G135" i="11"/>
  <c r="H135" i="11"/>
  <c r="E136" i="11"/>
  <c r="F136" i="11"/>
  <c r="G136" i="11"/>
  <c r="H136" i="11"/>
  <c r="E137" i="11"/>
  <c r="F137" i="11"/>
  <c r="G137" i="11"/>
  <c r="H137" i="11"/>
  <c r="H132" i="12"/>
  <c r="I132" i="12"/>
  <c r="G133" i="12"/>
  <c r="H133" i="12"/>
  <c r="I133" i="12"/>
  <c r="G134" i="12"/>
  <c r="H134" i="12"/>
  <c r="I134" i="12"/>
  <c r="H11" i="32" l="1"/>
  <c r="H12" i="32" l="1"/>
  <c r="I11" i="32"/>
  <c r="J11" i="32"/>
  <c r="K11" i="32" s="1"/>
  <c r="I12" i="32" l="1"/>
  <c r="J12" i="32"/>
  <c r="K12" i="32" s="1"/>
  <c r="H13" i="32"/>
  <c r="K49" i="50"/>
  <c r="H14" i="32" l="1"/>
  <c r="I13" i="32"/>
  <c r="J13" i="32"/>
  <c r="K13" i="32" s="1"/>
  <c r="F114" i="21"/>
  <c r="G114" i="21"/>
  <c r="H114" i="21"/>
  <c r="I114" i="21"/>
  <c r="I14" i="32" l="1"/>
  <c r="J14" i="32"/>
  <c r="K14" i="32" s="1"/>
  <c r="H16" i="32" l="1"/>
  <c r="I15" i="32"/>
  <c r="J15" i="32"/>
  <c r="K15" i="32" s="1"/>
  <c r="H17" i="32" l="1"/>
  <c r="H18" i="32" s="1"/>
  <c r="I16" i="32"/>
  <c r="J16" i="32"/>
  <c r="K16" i="32" s="1"/>
  <c r="F111" i="21"/>
  <c r="G111" i="21"/>
  <c r="H111" i="21"/>
  <c r="I111" i="21"/>
  <c r="F112" i="21"/>
  <c r="I112" i="21"/>
  <c r="F113" i="21"/>
  <c r="G113" i="21"/>
  <c r="H113" i="21"/>
  <c r="I113" i="21"/>
  <c r="H19" i="32" l="1"/>
  <c r="J18" i="32"/>
  <c r="K18" i="32" s="1"/>
  <c r="I18" i="32"/>
  <c r="I17" i="32"/>
  <c r="J17" i="32"/>
  <c r="K17" i="32" s="1"/>
  <c r="G118" i="12"/>
  <c r="H118" i="12"/>
  <c r="I118" i="12"/>
  <c r="H20" i="32" l="1"/>
  <c r="H21" i="32" s="1"/>
  <c r="H22" i="32" s="1"/>
  <c r="I19" i="32"/>
  <c r="J19" i="32"/>
  <c r="K19" i="32" s="1"/>
  <c r="I22" i="32" l="1"/>
  <c r="J22" i="32"/>
  <c r="K22" i="32" s="1"/>
  <c r="H23" i="32"/>
  <c r="J21" i="32"/>
  <c r="K21" i="32" s="1"/>
  <c r="I21" i="32"/>
  <c r="I20" i="32"/>
  <c r="J20" i="32"/>
  <c r="K20" i="32" s="1"/>
  <c r="I23" i="32" l="1"/>
  <c r="H24" i="32"/>
  <c r="J23" i="32"/>
  <c r="K23" i="32" s="1"/>
  <c r="N14" i="37"/>
  <c r="K14" i="37"/>
  <c r="L14" i="37"/>
  <c r="M14" i="37"/>
  <c r="F102" i="21"/>
  <c r="G102" i="21"/>
  <c r="J24" i="32" l="1"/>
  <c r="K24" i="32" s="1"/>
  <c r="I24" i="32"/>
  <c r="F106" i="21"/>
  <c r="F107" i="21"/>
  <c r="F108" i="21"/>
  <c r="F110" i="21"/>
  <c r="F105" i="21"/>
  <c r="G106" i="21"/>
  <c r="H106" i="21"/>
  <c r="I106" i="21"/>
  <c r="G107" i="21"/>
  <c r="H107" i="21"/>
  <c r="I107" i="21"/>
  <c r="H108" i="21"/>
  <c r="I108" i="21"/>
  <c r="G110" i="21"/>
  <c r="H110" i="21"/>
  <c r="I110" i="21"/>
  <c r="G130" i="12" l="1"/>
  <c r="H130" i="12"/>
  <c r="I130" i="12"/>
  <c r="E127" i="11"/>
  <c r="F127" i="11"/>
  <c r="G127" i="11"/>
  <c r="H127" i="11"/>
  <c r="E128" i="11"/>
  <c r="F128" i="11"/>
  <c r="G128" i="11"/>
  <c r="H128" i="11"/>
  <c r="E129" i="11"/>
  <c r="F129" i="11"/>
  <c r="G129" i="11"/>
  <c r="H129" i="11"/>
  <c r="E130" i="11"/>
  <c r="F130" i="11"/>
  <c r="G130" i="11"/>
  <c r="H130" i="11"/>
  <c r="E131" i="11"/>
  <c r="F131" i="11"/>
  <c r="G131" i="11"/>
  <c r="H131" i="11"/>
  <c r="I33" i="5"/>
  <c r="J33" i="5"/>
  <c r="K33" i="5"/>
  <c r="I31" i="5"/>
  <c r="J31" i="5"/>
  <c r="K31" i="5"/>
  <c r="I29" i="5"/>
  <c r="J29" i="5"/>
  <c r="K29" i="5"/>
  <c r="I27" i="5"/>
  <c r="J27" i="5"/>
  <c r="K27" i="5"/>
  <c r="K47" i="50" l="1"/>
  <c r="F99" i="21" l="1"/>
  <c r="F100" i="21"/>
  <c r="F101" i="21"/>
  <c r="F104" i="21"/>
  <c r="F98" i="21"/>
  <c r="I24" i="37" l="1"/>
  <c r="N24" i="37" l="1"/>
  <c r="J24" i="37"/>
  <c r="K24" i="37"/>
  <c r="L24" i="37"/>
  <c r="M24" i="37"/>
  <c r="I26" i="37"/>
  <c r="N22" i="37"/>
  <c r="J22" i="37"/>
  <c r="K22" i="37"/>
  <c r="L22" i="37"/>
  <c r="M22" i="37"/>
  <c r="F45" i="21"/>
  <c r="G45" i="21"/>
  <c r="E47" i="21"/>
  <c r="E48" i="21" s="1"/>
  <c r="F49" i="21"/>
  <c r="G49" i="21"/>
  <c r="F50" i="21"/>
  <c r="G50" i="21"/>
  <c r="F51" i="21"/>
  <c r="G51" i="21"/>
  <c r="F52" i="21"/>
  <c r="G52" i="21"/>
  <c r="F54" i="21"/>
  <c r="G54" i="21"/>
  <c r="F55" i="21"/>
  <c r="G55" i="21"/>
  <c r="F56" i="21"/>
  <c r="G56" i="21"/>
  <c r="E57" i="21"/>
  <c r="F59" i="21"/>
  <c r="G59" i="21"/>
  <c r="F60" i="21"/>
  <c r="F61" i="21"/>
  <c r="G61" i="21"/>
  <c r="F62" i="21"/>
  <c r="G62" i="21"/>
  <c r="F63" i="21"/>
  <c r="G63" i="21"/>
  <c r="F64" i="21"/>
  <c r="G64" i="21"/>
  <c r="F65" i="21"/>
  <c r="G65" i="21"/>
  <c r="F67" i="21"/>
  <c r="G67" i="21"/>
  <c r="F69" i="21"/>
  <c r="G69" i="21"/>
  <c r="F71" i="21"/>
  <c r="G71" i="21"/>
  <c r="F72" i="21"/>
  <c r="G72" i="21"/>
  <c r="F73" i="21"/>
  <c r="G73" i="21"/>
  <c r="F74" i="21"/>
  <c r="G74" i="21"/>
  <c r="F75" i="21"/>
  <c r="G75" i="21"/>
  <c r="G78" i="21"/>
  <c r="G79" i="21"/>
  <c r="G80" i="21"/>
  <c r="G81" i="21"/>
  <c r="G82" i="21"/>
  <c r="G83" i="21"/>
  <c r="G84" i="21"/>
  <c r="G85" i="21"/>
  <c r="G86" i="21"/>
  <c r="G87" i="21"/>
  <c r="G88" i="21"/>
  <c r="G89" i="21"/>
  <c r="G91" i="21"/>
  <c r="G93" i="21"/>
  <c r="G94" i="21"/>
  <c r="G95" i="21"/>
  <c r="G97" i="21"/>
  <c r="G98" i="21"/>
  <c r="G99" i="21"/>
  <c r="G100" i="21"/>
  <c r="G101" i="21"/>
  <c r="L26" i="37" l="1"/>
  <c r="J26" i="37"/>
  <c r="K26" i="37"/>
  <c r="I28" i="37"/>
  <c r="N26" i="37"/>
  <c r="M26" i="37"/>
  <c r="H102" i="21"/>
  <c r="I102" i="21"/>
  <c r="G104" i="21"/>
  <c r="H104" i="21"/>
  <c r="I104" i="21"/>
  <c r="G105" i="21"/>
  <c r="H105" i="21"/>
  <c r="I105" i="21"/>
  <c r="L28" i="37" l="1"/>
  <c r="K28" i="37"/>
  <c r="M28" i="37"/>
  <c r="J28" i="37"/>
  <c r="N28" i="37"/>
  <c r="I30" i="37"/>
  <c r="I251" i="8"/>
  <c r="J251" i="8"/>
  <c r="I253" i="8"/>
  <c r="J253" i="8"/>
  <c r="I23" i="5"/>
  <c r="J23" i="5"/>
  <c r="K23" i="5"/>
  <c r="I25" i="5"/>
  <c r="J25" i="5"/>
  <c r="K25" i="5"/>
  <c r="E118" i="11"/>
  <c r="F118" i="11"/>
  <c r="G118" i="11"/>
  <c r="H118" i="11"/>
  <c r="E119" i="11"/>
  <c r="F119" i="11"/>
  <c r="G119" i="11"/>
  <c r="H119" i="11"/>
  <c r="E120" i="11"/>
  <c r="F120" i="11"/>
  <c r="G120" i="11"/>
  <c r="H120" i="11"/>
  <c r="E121" i="11"/>
  <c r="F121" i="11"/>
  <c r="G121" i="11"/>
  <c r="H121" i="11"/>
  <c r="E122" i="11"/>
  <c r="F122" i="11"/>
  <c r="G122" i="11"/>
  <c r="H122" i="11"/>
  <c r="E123" i="11"/>
  <c r="F123" i="11"/>
  <c r="G123" i="11"/>
  <c r="H123" i="11"/>
  <c r="E124" i="11"/>
  <c r="F124" i="11"/>
  <c r="G124" i="11"/>
  <c r="H124" i="11"/>
  <c r="E126" i="11"/>
  <c r="F126" i="11"/>
  <c r="G126" i="11"/>
  <c r="H126" i="11"/>
  <c r="G127" i="12"/>
  <c r="H127" i="12"/>
  <c r="I127" i="12"/>
  <c r="G125" i="12"/>
  <c r="H125" i="12"/>
  <c r="I125" i="12"/>
  <c r="G126" i="12"/>
  <c r="H126" i="12"/>
  <c r="I126" i="12"/>
  <c r="G117" i="12"/>
  <c r="H117" i="12"/>
  <c r="I117" i="12"/>
  <c r="G120" i="12"/>
  <c r="H120" i="12"/>
  <c r="I120" i="12"/>
  <c r="G121" i="12"/>
  <c r="H121" i="12"/>
  <c r="I121" i="12"/>
  <c r="G122" i="12"/>
  <c r="H122" i="12"/>
  <c r="I122" i="12"/>
  <c r="G123" i="12"/>
  <c r="H123" i="12"/>
  <c r="I123" i="12"/>
  <c r="L30" i="37" l="1"/>
  <c r="M30" i="37"/>
  <c r="N30" i="37"/>
  <c r="I32" i="37"/>
  <c r="I34" i="37" s="1"/>
  <c r="J30" i="37"/>
  <c r="K30" i="37"/>
  <c r="K21" i="5"/>
  <c r="J21" i="5"/>
  <c r="I21" i="5"/>
  <c r="N34" i="37" l="1"/>
  <c r="I36" i="37"/>
  <c r="J34" i="37"/>
  <c r="K34" i="37"/>
  <c r="L34" i="37"/>
  <c r="M34" i="37"/>
  <c r="K32" i="37"/>
  <c r="M32" i="37"/>
  <c r="L32" i="37"/>
  <c r="J32" i="37"/>
  <c r="N32" i="37"/>
  <c r="H101" i="21"/>
  <c r="I101" i="21"/>
  <c r="N36" i="37" l="1"/>
  <c r="I38" i="37"/>
  <c r="L36" i="37"/>
  <c r="M36" i="37"/>
  <c r="J36" i="37"/>
  <c r="K36" i="37"/>
  <c r="F56" i="19"/>
  <c r="I249" i="8"/>
  <c r="J249" i="8"/>
  <c r="I247" i="8"/>
  <c r="J247" i="8"/>
  <c r="I243" i="8"/>
  <c r="J243" i="8"/>
  <c r="I241" i="8"/>
  <c r="J241" i="8"/>
  <c r="L38" i="37" l="1"/>
  <c r="I40" i="37"/>
  <c r="M38" i="37"/>
  <c r="N38" i="37"/>
  <c r="K38" i="37"/>
  <c r="J38" i="37"/>
  <c r="E66" i="19"/>
  <c r="E64" i="19"/>
  <c r="N40" i="37" l="1"/>
  <c r="J40" i="37"/>
  <c r="K40" i="37"/>
  <c r="L40" i="37"/>
  <c r="M40" i="37"/>
  <c r="E68" i="19"/>
  <c r="H100" i="21" l="1"/>
  <c r="I100" i="21"/>
  <c r="H97" i="21" l="1"/>
  <c r="I97" i="21"/>
  <c r="H98" i="21"/>
  <c r="I98" i="21"/>
  <c r="H99" i="21"/>
  <c r="I239" i="8" l="1"/>
  <c r="J239" i="8"/>
  <c r="I17" i="5"/>
  <c r="J17" i="5"/>
  <c r="K17" i="5"/>
  <c r="I19" i="5"/>
  <c r="J19" i="5"/>
  <c r="K19" i="5"/>
  <c r="G114" i="12"/>
  <c r="H114" i="12"/>
  <c r="I114" i="12"/>
  <c r="G115" i="12"/>
  <c r="H115" i="12"/>
  <c r="I115" i="12"/>
  <c r="G116" i="12"/>
  <c r="H116" i="12"/>
  <c r="I116" i="12"/>
  <c r="E117" i="11"/>
  <c r="F117" i="11"/>
  <c r="G117" i="11"/>
  <c r="H117" i="11"/>
  <c r="E113" i="11"/>
  <c r="F113" i="11"/>
  <c r="G113" i="11"/>
  <c r="H113" i="11"/>
  <c r="E114" i="11"/>
  <c r="F114" i="11"/>
  <c r="G114" i="11"/>
  <c r="H114" i="11"/>
  <c r="E115" i="11"/>
  <c r="F115" i="11"/>
  <c r="G115" i="11"/>
  <c r="H115" i="11"/>
  <c r="E116" i="11"/>
  <c r="F116" i="11"/>
  <c r="G116" i="11"/>
  <c r="H116" i="11"/>
  <c r="I233" i="8"/>
  <c r="J233" i="8"/>
  <c r="I7" i="5"/>
  <c r="J7" i="5"/>
  <c r="K7" i="5"/>
  <c r="I9" i="5"/>
  <c r="J9" i="5"/>
  <c r="K9" i="5"/>
  <c r="M69" i="19" l="1"/>
  <c r="M67" i="19"/>
  <c r="M65" i="19"/>
  <c r="N64" i="19"/>
  <c r="N66" i="19" s="1"/>
  <c r="M63" i="19"/>
  <c r="N62" i="19"/>
  <c r="O62" i="19" s="1"/>
  <c r="P62" i="19" s="1"/>
  <c r="Q62" i="19" s="1"/>
  <c r="I62" i="19"/>
  <c r="M62" i="19" s="1"/>
  <c r="N68" i="19" l="1"/>
  <c r="O68" i="19" s="1"/>
  <c r="P68" i="19" s="1"/>
  <c r="Q68" i="19" s="1"/>
  <c r="O66" i="19"/>
  <c r="P66" i="19" s="1"/>
  <c r="Q66" i="19" s="1"/>
  <c r="K62" i="19"/>
  <c r="L62" i="19"/>
  <c r="O64" i="19"/>
  <c r="P64" i="19" s="1"/>
  <c r="Q64" i="19" s="1"/>
  <c r="J62" i="19"/>
  <c r="I64" i="19"/>
  <c r="I44" i="19"/>
  <c r="L44" i="19" s="1"/>
  <c r="M64" i="19" l="1"/>
  <c r="L64" i="19"/>
  <c r="I66" i="19"/>
  <c r="K64" i="19"/>
  <c r="J64" i="19"/>
  <c r="K44" i="19"/>
  <c r="J44" i="19"/>
  <c r="L66" i="19" l="1"/>
  <c r="I68" i="19"/>
  <c r="K66" i="19"/>
  <c r="J66" i="19"/>
  <c r="M66" i="19"/>
  <c r="J68" i="19" l="1"/>
  <c r="L68" i="19"/>
  <c r="M68" i="19"/>
  <c r="K68" i="19"/>
  <c r="J20" i="50" l="1"/>
  <c r="H94" i="21" l="1"/>
  <c r="I94" i="21"/>
  <c r="H95" i="21"/>
  <c r="I95" i="21"/>
  <c r="H96" i="21"/>
  <c r="I96" i="21"/>
  <c r="G109" i="12" l="1"/>
  <c r="H109" i="12"/>
  <c r="I109" i="12"/>
  <c r="G110" i="12"/>
  <c r="H110" i="12"/>
  <c r="I110" i="12"/>
  <c r="G111" i="12"/>
  <c r="H111" i="12"/>
  <c r="I111" i="12"/>
  <c r="G112" i="12"/>
  <c r="H112" i="12"/>
  <c r="I112" i="12"/>
  <c r="E109" i="11"/>
  <c r="F109" i="11"/>
  <c r="G109" i="11"/>
  <c r="H109" i="11"/>
  <c r="E110" i="11"/>
  <c r="F110" i="11"/>
  <c r="G110" i="11"/>
  <c r="H110" i="11"/>
  <c r="E112" i="11"/>
  <c r="F112" i="11"/>
  <c r="G112" i="11"/>
  <c r="H112" i="11"/>
  <c r="I223" i="8"/>
  <c r="J223" i="8"/>
  <c r="I225" i="8"/>
  <c r="J225" i="8"/>
  <c r="I229" i="8"/>
  <c r="J229" i="8"/>
  <c r="I83" i="21" l="1"/>
  <c r="H83" i="21"/>
  <c r="J213" i="8"/>
  <c r="I213" i="8"/>
  <c r="I93" i="21" l="1"/>
  <c r="H93" i="21"/>
  <c r="I92" i="21"/>
  <c r="H92" i="21"/>
  <c r="I91" i="21"/>
  <c r="H91" i="21"/>
  <c r="I89" i="21"/>
  <c r="H89" i="21"/>
  <c r="M61" i="19" l="1"/>
  <c r="M59" i="19"/>
  <c r="M57" i="19"/>
  <c r="M55" i="19"/>
  <c r="G282" i="11" l="1"/>
  <c r="G281" i="11"/>
  <c r="H84" i="21" l="1"/>
  <c r="I84" i="21"/>
  <c r="H85" i="21"/>
  <c r="H86" i="21"/>
  <c r="I86" i="21"/>
  <c r="H87" i="21"/>
  <c r="I87" i="21"/>
  <c r="H80" i="21"/>
  <c r="I80" i="21"/>
  <c r="H88" i="21"/>
  <c r="I88" i="21"/>
  <c r="I7" i="8" l="1"/>
  <c r="J7" i="8"/>
  <c r="K7" i="8"/>
  <c r="L7" i="8"/>
  <c r="I9" i="8"/>
  <c r="J9" i="8"/>
  <c r="K9" i="8"/>
  <c r="L9" i="8"/>
  <c r="I11" i="8"/>
  <c r="J11" i="8"/>
  <c r="K11" i="8"/>
  <c r="L11" i="8"/>
  <c r="I13" i="8"/>
  <c r="J13" i="8"/>
  <c r="K13" i="8"/>
  <c r="L13" i="8"/>
  <c r="I15" i="8"/>
  <c r="J15" i="8"/>
  <c r="K15" i="8"/>
  <c r="L15" i="8"/>
  <c r="I17" i="8"/>
  <c r="J17" i="8"/>
  <c r="K17" i="8"/>
  <c r="L17" i="8"/>
  <c r="I19" i="8"/>
  <c r="J19" i="8"/>
  <c r="K19" i="8"/>
  <c r="L19" i="8"/>
  <c r="I21" i="8"/>
  <c r="J21" i="8"/>
  <c r="K21" i="8"/>
  <c r="L21" i="8"/>
  <c r="I23" i="8"/>
  <c r="J23" i="8"/>
  <c r="K23" i="8"/>
  <c r="L23" i="8"/>
  <c r="I25" i="8"/>
  <c r="J25" i="8"/>
  <c r="K25" i="8"/>
  <c r="L25" i="8"/>
  <c r="I27" i="8"/>
  <c r="J27" i="8"/>
  <c r="K27" i="8"/>
  <c r="L27" i="8"/>
  <c r="I29" i="8"/>
  <c r="J29" i="8"/>
  <c r="K29" i="8"/>
  <c r="L29" i="8"/>
  <c r="I31" i="8"/>
  <c r="J31" i="8"/>
  <c r="K31" i="8"/>
  <c r="L31" i="8"/>
  <c r="I33" i="8"/>
  <c r="J33" i="8"/>
  <c r="K33" i="8"/>
  <c r="L33" i="8"/>
  <c r="I35" i="8"/>
  <c r="J35" i="8"/>
  <c r="K35" i="8"/>
  <c r="L35" i="8"/>
  <c r="I37" i="8"/>
  <c r="J37" i="8"/>
  <c r="K37" i="8"/>
  <c r="L37" i="8"/>
  <c r="I39" i="8"/>
  <c r="J39" i="8"/>
  <c r="K39" i="8"/>
  <c r="L39" i="8"/>
  <c r="I41" i="8"/>
  <c r="J41" i="8"/>
  <c r="K41" i="8"/>
  <c r="L41" i="8"/>
  <c r="I43" i="8"/>
  <c r="J43" i="8"/>
  <c r="K43" i="8"/>
  <c r="L43" i="8"/>
  <c r="I45" i="8"/>
  <c r="J45" i="8"/>
  <c r="K45" i="8"/>
  <c r="L45" i="8"/>
  <c r="I47" i="8"/>
  <c r="J47" i="8"/>
  <c r="K47" i="8"/>
  <c r="L47" i="8"/>
  <c r="I49" i="8"/>
  <c r="J49" i="8"/>
  <c r="K49" i="8"/>
  <c r="L49" i="8"/>
  <c r="I51" i="8"/>
  <c r="J51" i="8"/>
  <c r="K51" i="8"/>
  <c r="L51" i="8"/>
  <c r="I53" i="8"/>
  <c r="J53" i="8"/>
  <c r="K53" i="8"/>
  <c r="L53" i="8"/>
  <c r="I55" i="8"/>
  <c r="J55" i="8"/>
  <c r="K55" i="8"/>
  <c r="L55" i="8"/>
  <c r="I57" i="8"/>
  <c r="J57" i="8"/>
  <c r="K57" i="8"/>
  <c r="L57" i="8"/>
  <c r="I59" i="8"/>
  <c r="J59" i="8"/>
  <c r="K59" i="8"/>
  <c r="L59" i="8"/>
  <c r="I61" i="8"/>
  <c r="J61" i="8"/>
  <c r="K61" i="8"/>
  <c r="L61" i="8"/>
  <c r="I63" i="8"/>
  <c r="J63" i="8"/>
  <c r="K63" i="8"/>
  <c r="L63" i="8"/>
  <c r="I65" i="8"/>
  <c r="J65" i="8"/>
  <c r="K65" i="8"/>
  <c r="L65" i="8"/>
  <c r="I67" i="8"/>
  <c r="J67" i="8"/>
  <c r="K67" i="8"/>
  <c r="L67" i="8"/>
  <c r="I69" i="8"/>
  <c r="J69" i="8"/>
  <c r="K69" i="8"/>
  <c r="L69" i="8"/>
  <c r="I71" i="8"/>
  <c r="J71" i="8"/>
  <c r="K71" i="8"/>
  <c r="L71" i="8"/>
  <c r="I73" i="8"/>
  <c r="J73" i="8"/>
  <c r="K73" i="8"/>
  <c r="L73" i="8"/>
  <c r="I75" i="8"/>
  <c r="J75" i="8"/>
  <c r="K75" i="8"/>
  <c r="L75" i="8"/>
  <c r="I77" i="8"/>
  <c r="J77" i="8"/>
  <c r="K77" i="8"/>
  <c r="L77" i="8"/>
  <c r="I79" i="8"/>
  <c r="J79" i="8"/>
  <c r="K79" i="8"/>
  <c r="L79" i="8"/>
  <c r="I81" i="8"/>
  <c r="J81" i="8"/>
  <c r="K81" i="8"/>
  <c r="L81" i="8"/>
  <c r="I83" i="8"/>
  <c r="J83" i="8"/>
  <c r="K83" i="8"/>
  <c r="L83" i="8"/>
  <c r="I85" i="8"/>
  <c r="J85" i="8"/>
  <c r="K85" i="8"/>
  <c r="L85" i="8"/>
  <c r="I87" i="8"/>
  <c r="J87" i="8"/>
  <c r="K87" i="8"/>
  <c r="L87" i="8"/>
  <c r="I89" i="8"/>
  <c r="J89" i="8"/>
  <c r="K89" i="8"/>
  <c r="L89" i="8"/>
  <c r="I91" i="8"/>
  <c r="J91" i="8"/>
  <c r="K91" i="8"/>
  <c r="L91" i="8"/>
  <c r="I102" i="8"/>
  <c r="J102" i="8"/>
  <c r="K102" i="8"/>
  <c r="L102" i="8"/>
  <c r="I104" i="8"/>
  <c r="J104" i="8"/>
  <c r="K104" i="8"/>
  <c r="L104" i="8"/>
  <c r="I106" i="8"/>
  <c r="J106" i="8"/>
  <c r="K106" i="8"/>
  <c r="L106" i="8"/>
  <c r="I108" i="8"/>
  <c r="J108" i="8"/>
  <c r="K108" i="8"/>
  <c r="L108" i="8"/>
  <c r="I110" i="8"/>
  <c r="J110" i="8"/>
  <c r="K110" i="8"/>
  <c r="L110" i="8"/>
  <c r="I112" i="8"/>
  <c r="J112" i="8"/>
  <c r="K112" i="8"/>
  <c r="L112" i="8"/>
  <c r="I114" i="8"/>
  <c r="J114" i="8"/>
  <c r="K114" i="8"/>
  <c r="L114" i="8"/>
  <c r="I116" i="8"/>
  <c r="J116" i="8"/>
  <c r="K116" i="8"/>
  <c r="L116" i="8"/>
  <c r="I118" i="8"/>
  <c r="J118" i="8"/>
  <c r="K118" i="8"/>
  <c r="L118" i="8"/>
  <c r="I120" i="8"/>
  <c r="J120" i="8"/>
  <c r="K120" i="8"/>
  <c r="L120" i="8"/>
  <c r="I122" i="8"/>
  <c r="J122" i="8"/>
  <c r="K122" i="8"/>
  <c r="L122" i="8"/>
  <c r="I124" i="8"/>
  <c r="J124" i="8"/>
  <c r="K124" i="8"/>
  <c r="L124" i="8"/>
  <c r="I126" i="8"/>
  <c r="J126" i="8"/>
  <c r="K126" i="8"/>
  <c r="L126" i="8"/>
  <c r="I128" i="8"/>
  <c r="J128" i="8"/>
  <c r="K128" i="8"/>
  <c r="L128" i="8"/>
  <c r="I130" i="8"/>
  <c r="J130" i="8"/>
  <c r="K130" i="8"/>
  <c r="L130" i="8"/>
  <c r="I132" i="8"/>
  <c r="J132" i="8"/>
  <c r="K132" i="8"/>
  <c r="L132" i="8"/>
  <c r="I134" i="8"/>
  <c r="J134" i="8"/>
  <c r="K134" i="8"/>
  <c r="L134" i="8"/>
  <c r="I136" i="8"/>
  <c r="J136" i="8"/>
  <c r="K136" i="8"/>
  <c r="L136" i="8"/>
  <c r="I138" i="8"/>
  <c r="J138" i="8"/>
  <c r="K138" i="8"/>
  <c r="L138" i="8"/>
  <c r="I140" i="8"/>
  <c r="J140" i="8"/>
  <c r="K140" i="8"/>
  <c r="L140" i="8"/>
  <c r="I142" i="8"/>
  <c r="J142" i="8"/>
  <c r="K142" i="8"/>
  <c r="L142" i="8"/>
  <c r="I144" i="8"/>
  <c r="J144" i="8"/>
  <c r="K144" i="8"/>
  <c r="L144" i="8"/>
  <c r="I146" i="8"/>
  <c r="J146" i="8"/>
  <c r="K146" i="8"/>
  <c r="L146" i="8"/>
  <c r="I148" i="8"/>
  <c r="J148" i="8"/>
  <c r="K148" i="8"/>
  <c r="L148" i="8"/>
  <c r="I150" i="8"/>
  <c r="J150" i="8"/>
  <c r="K150" i="8"/>
  <c r="L150" i="8"/>
  <c r="I152" i="8"/>
  <c r="J152" i="8"/>
  <c r="K152" i="8"/>
  <c r="L152" i="8"/>
  <c r="I154" i="8"/>
  <c r="J154" i="8"/>
  <c r="K154" i="8"/>
  <c r="L154" i="8"/>
  <c r="I156" i="8"/>
  <c r="J156" i="8"/>
  <c r="K156" i="8"/>
  <c r="L156" i="8"/>
  <c r="I158" i="8"/>
  <c r="J158" i="8"/>
  <c r="K158" i="8"/>
  <c r="L158" i="8"/>
  <c r="I160" i="8"/>
  <c r="J160" i="8"/>
  <c r="K160" i="8"/>
  <c r="L160" i="8"/>
  <c r="I162" i="8"/>
  <c r="J162" i="8"/>
  <c r="K162" i="8"/>
  <c r="L162" i="8"/>
  <c r="I164" i="8"/>
  <c r="J164" i="8"/>
  <c r="K164" i="8"/>
  <c r="L164" i="8"/>
  <c r="I166" i="8"/>
  <c r="J166" i="8"/>
  <c r="K166" i="8"/>
  <c r="L166" i="8"/>
  <c r="I168" i="8"/>
  <c r="J168" i="8"/>
  <c r="K168" i="8"/>
  <c r="L168" i="8"/>
  <c r="I170" i="8"/>
  <c r="J170" i="8"/>
  <c r="K170" i="8"/>
  <c r="L170" i="8"/>
  <c r="I172" i="8"/>
  <c r="J172" i="8"/>
  <c r="K172" i="8"/>
  <c r="L172" i="8"/>
  <c r="I175" i="8"/>
  <c r="J175" i="8"/>
  <c r="K175" i="8"/>
  <c r="L175" i="8"/>
  <c r="I177" i="8"/>
  <c r="J177" i="8"/>
  <c r="K177" i="8"/>
  <c r="L177" i="8"/>
  <c r="I183" i="8"/>
  <c r="J183" i="8"/>
  <c r="K183" i="8"/>
  <c r="L183" i="8"/>
  <c r="I185" i="8"/>
  <c r="J185" i="8"/>
  <c r="K185" i="8"/>
  <c r="L185" i="8"/>
  <c r="I187" i="8"/>
  <c r="J187" i="8"/>
  <c r="K187" i="8"/>
  <c r="L187" i="8"/>
  <c r="I189" i="8"/>
  <c r="J189" i="8"/>
  <c r="K189" i="8"/>
  <c r="L189" i="8"/>
  <c r="H82" i="21"/>
  <c r="M53" i="19" l="1"/>
  <c r="M51" i="19"/>
  <c r="M49" i="19"/>
  <c r="I46" i="19" l="1"/>
  <c r="J46" i="19" l="1"/>
  <c r="L46" i="19"/>
  <c r="I48" i="19"/>
  <c r="J48" i="19" s="1"/>
  <c r="K46" i="19"/>
  <c r="M48" i="19" l="1"/>
  <c r="I50" i="19"/>
  <c r="M50" i="19" l="1"/>
  <c r="K50" i="19"/>
  <c r="I52" i="19"/>
  <c r="I54" i="19" s="1"/>
  <c r="J50" i="19"/>
  <c r="L50" i="19"/>
  <c r="M54" i="19" l="1"/>
  <c r="I56" i="19"/>
  <c r="L54" i="19"/>
  <c r="J54" i="19"/>
  <c r="K54" i="19"/>
  <c r="M52" i="19"/>
  <c r="J52" i="19"/>
  <c r="L52" i="19"/>
  <c r="K52" i="19"/>
  <c r="J56" i="19" l="1"/>
  <c r="L56" i="19"/>
  <c r="I58" i="19"/>
  <c r="M56" i="19"/>
  <c r="K56" i="19"/>
  <c r="M58" i="19" l="1"/>
  <c r="L58" i="19"/>
  <c r="K58" i="19"/>
  <c r="J58" i="19"/>
  <c r="I60" i="19"/>
  <c r="M60" i="19" l="1"/>
  <c r="K60" i="19"/>
  <c r="J60" i="19"/>
  <c r="L60" i="19"/>
  <c r="K21" i="50"/>
  <c r="K20" i="50" l="1"/>
  <c r="I81" i="21"/>
  <c r="H81" i="21"/>
  <c r="I82" i="21"/>
  <c r="H79" i="21"/>
  <c r="I78" i="21"/>
  <c r="I79" i="21"/>
  <c r="H78" i="21"/>
  <c r="C211" i="21"/>
  <c r="D211" i="21"/>
  <c r="E211" i="21"/>
  <c r="C212" i="21"/>
  <c r="D212" i="21"/>
  <c r="E212" i="21"/>
  <c r="C213" i="21"/>
  <c r="D213" i="21"/>
  <c r="E213" i="21"/>
  <c r="C214" i="21"/>
  <c r="D214" i="21"/>
  <c r="E214" i="21"/>
  <c r="C215" i="21"/>
  <c r="D215" i="21"/>
  <c r="E215" i="21"/>
  <c r="C216" i="21"/>
  <c r="D216" i="21"/>
  <c r="E216" i="21"/>
  <c r="C217" i="21"/>
  <c r="D217" i="21"/>
  <c r="E217" i="21"/>
  <c r="C218" i="21"/>
  <c r="D218" i="21"/>
  <c r="E218" i="21"/>
  <c r="G104" i="12"/>
  <c r="H104" i="12"/>
  <c r="I104" i="12"/>
  <c r="G105" i="12"/>
  <c r="H105" i="12"/>
  <c r="I105" i="12"/>
  <c r="G106" i="12"/>
  <c r="H106" i="12"/>
  <c r="I106" i="12"/>
  <c r="G107" i="12"/>
  <c r="H107" i="12"/>
  <c r="I107" i="12"/>
  <c r="E104" i="11"/>
  <c r="F104" i="11"/>
  <c r="G104" i="11"/>
  <c r="H104" i="11"/>
  <c r="E105" i="11"/>
  <c r="F105" i="11"/>
  <c r="G105" i="11"/>
  <c r="H105" i="11"/>
  <c r="E106" i="11"/>
  <c r="F106" i="11"/>
  <c r="G106" i="11"/>
  <c r="H106" i="11"/>
  <c r="E107" i="11"/>
  <c r="F107" i="11"/>
  <c r="G107" i="11"/>
  <c r="H107" i="11"/>
  <c r="E108" i="11"/>
  <c r="F108" i="11"/>
  <c r="G108" i="11"/>
  <c r="H108" i="11"/>
  <c r="G100" i="12"/>
  <c r="H100" i="12"/>
  <c r="I100" i="12"/>
  <c r="G101" i="12"/>
  <c r="H101" i="12"/>
  <c r="I101" i="12"/>
  <c r="G102" i="12"/>
  <c r="H102" i="12"/>
  <c r="I102" i="12"/>
  <c r="G103" i="12"/>
  <c r="H103" i="12"/>
  <c r="I103" i="12"/>
  <c r="E101" i="11"/>
  <c r="F101" i="11"/>
  <c r="G101" i="11"/>
  <c r="H101" i="11"/>
  <c r="E102" i="11"/>
  <c r="F102" i="11"/>
  <c r="G102" i="11"/>
  <c r="H102" i="11"/>
  <c r="E103" i="11"/>
  <c r="F103" i="11"/>
  <c r="G103" i="11"/>
  <c r="H103" i="11"/>
  <c r="I215" i="8"/>
  <c r="J215" i="8"/>
  <c r="I217" i="8"/>
  <c r="J217" i="8"/>
  <c r="I219" i="8"/>
  <c r="J219" i="8"/>
  <c r="I46" i="50" l="1"/>
  <c r="I48" i="50" s="1"/>
  <c r="I50" i="50" s="1"/>
  <c r="J50" i="50" l="1"/>
  <c r="I52" i="50"/>
  <c r="K50" i="50"/>
  <c r="K48" i="50"/>
  <c r="J48" i="50"/>
  <c r="J46" i="50"/>
  <c r="K46" i="50"/>
  <c r="I54" i="50" l="1"/>
  <c r="J52" i="50"/>
  <c r="K52" i="50"/>
  <c r="K54" i="50" l="1"/>
  <c r="J54" i="50"/>
  <c r="I56" i="50"/>
  <c r="I58" i="50" l="1"/>
  <c r="K56" i="50"/>
  <c r="J56" i="50"/>
  <c r="J58" i="50" l="1"/>
  <c r="K58" i="50"/>
  <c r="I60" i="50"/>
  <c r="I62" i="50" l="1"/>
  <c r="K60" i="50"/>
  <c r="J60" i="50"/>
  <c r="M78" i="50"/>
  <c r="L78" i="50"/>
  <c r="K78" i="50"/>
  <c r="I78" i="50"/>
  <c r="H78" i="50"/>
  <c r="G78" i="50"/>
  <c r="E78" i="50"/>
  <c r="D78" i="50"/>
  <c r="C78" i="50"/>
  <c r="M77" i="50"/>
  <c r="L77" i="50"/>
  <c r="K77" i="50"/>
  <c r="I77" i="50"/>
  <c r="H77" i="50"/>
  <c r="G77" i="50"/>
  <c r="E77" i="50"/>
  <c r="D77" i="50"/>
  <c r="C77" i="50"/>
  <c r="M76" i="50"/>
  <c r="L76" i="50"/>
  <c r="K76" i="50"/>
  <c r="I76" i="50"/>
  <c r="H76" i="50"/>
  <c r="G76" i="50"/>
  <c r="E76" i="50"/>
  <c r="D76" i="50"/>
  <c r="C76" i="50"/>
  <c r="M75" i="50"/>
  <c r="L75" i="50"/>
  <c r="K75" i="50"/>
  <c r="I75" i="50"/>
  <c r="H75" i="50"/>
  <c r="G75" i="50"/>
  <c r="E75" i="50"/>
  <c r="D75" i="50"/>
  <c r="C75" i="50"/>
  <c r="M74" i="50"/>
  <c r="L74" i="50"/>
  <c r="K74" i="50"/>
  <c r="I74" i="50"/>
  <c r="H74" i="50"/>
  <c r="G74" i="50"/>
  <c r="E74" i="50"/>
  <c r="D74" i="50"/>
  <c r="C74" i="50"/>
  <c r="M73" i="50"/>
  <c r="L73" i="50"/>
  <c r="K73" i="50"/>
  <c r="I73" i="50"/>
  <c r="H73" i="50"/>
  <c r="G73" i="50"/>
  <c r="E73" i="50"/>
  <c r="D73" i="50"/>
  <c r="C73" i="50"/>
  <c r="M72" i="50"/>
  <c r="L72" i="50"/>
  <c r="K72" i="50"/>
  <c r="I72" i="50"/>
  <c r="H72" i="50"/>
  <c r="G72" i="50"/>
  <c r="E72" i="50"/>
  <c r="D72" i="50"/>
  <c r="C72" i="50"/>
  <c r="M71" i="50"/>
  <c r="L71" i="50"/>
  <c r="K71" i="50"/>
  <c r="I71" i="50"/>
  <c r="H71" i="50"/>
  <c r="G71" i="50"/>
  <c r="E71" i="50"/>
  <c r="D71" i="50"/>
  <c r="C71" i="50"/>
  <c r="K62" i="50" l="1"/>
  <c r="I64" i="50"/>
  <c r="J62" i="50"/>
  <c r="J64" i="50" l="1"/>
  <c r="K64" i="50"/>
  <c r="C59" i="49" l="1"/>
  <c r="D59" i="49"/>
  <c r="E59" i="49"/>
  <c r="K59" i="49"/>
  <c r="L59" i="49"/>
  <c r="M59" i="49"/>
  <c r="C60" i="49"/>
  <c r="D60" i="49"/>
  <c r="E60" i="49"/>
  <c r="K60" i="49"/>
  <c r="L60" i="49"/>
  <c r="M60" i="49"/>
  <c r="C61" i="49"/>
  <c r="D61" i="49"/>
  <c r="E61" i="49"/>
  <c r="K61" i="49"/>
  <c r="L61" i="49"/>
  <c r="M61" i="49"/>
  <c r="C62" i="49"/>
  <c r="D62" i="49"/>
  <c r="E62" i="49"/>
  <c r="K62" i="49"/>
  <c r="L62" i="49"/>
  <c r="M62" i="49"/>
  <c r="C63" i="49"/>
  <c r="D63" i="49"/>
  <c r="E63" i="49"/>
  <c r="K63" i="49"/>
  <c r="L63" i="49"/>
  <c r="M63" i="49"/>
  <c r="C64" i="49"/>
  <c r="D64" i="49"/>
  <c r="E64" i="49"/>
  <c r="K64" i="49"/>
  <c r="L64" i="49"/>
  <c r="M64" i="49"/>
  <c r="C65" i="49"/>
  <c r="D65" i="49"/>
  <c r="E65" i="49"/>
  <c r="K65" i="49"/>
  <c r="L65" i="49"/>
  <c r="M65" i="49"/>
  <c r="K66" i="49"/>
  <c r="L66" i="49"/>
  <c r="M66" i="49"/>
  <c r="I75" i="21" l="1"/>
  <c r="H75" i="21"/>
  <c r="I74" i="21"/>
  <c r="H74" i="21"/>
  <c r="I72" i="21"/>
  <c r="H72" i="21"/>
  <c r="I73" i="21"/>
  <c r="H73" i="21"/>
  <c r="G96" i="12" l="1"/>
  <c r="H96" i="12"/>
  <c r="I96" i="12"/>
  <c r="G98" i="12"/>
  <c r="H98" i="12"/>
  <c r="I98" i="12"/>
  <c r="G99" i="12"/>
  <c r="H99" i="12"/>
  <c r="I99" i="12"/>
  <c r="I203" i="8"/>
  <c r="J203" i="8"/>
  <c r="I201" i="8" l="1"/>
  <c r="J201" i="8"/>
  <c r="M45" i="19" l="1"/>
  <c r="M44" i="19"/>
  <c r="M47" i="19"/>
  <c r="M46" i="19"/>
  <c r="I195" i="8" l="1"/>
  <c r="J195" i="8"/>
  <c r="I197" i="8"/>
  <c r="J197" i="8"/>
  <c r="I199" i="8"/>
  <c r="J199" i="8"/>
  <c r="E99" i="11"/>
  <c r="F99" i="11"/>
  <c r="G99" i="11"/>
  <c r="H99" i="11"/>
  <c r="E94" i="11"/>
  <c r="F94" i="11"/>
  <c r="G94" i="11"/>
  <c r="H94" i="11"/>
  <c r="E95" i="11"/>
  <c r="F95" i="11"/>
  <c r="G95" i="11"/>
  <c r="H95" i="11"/>
  <c r="E96" i="11"/>
  <c r="F96" i="11"/>
  <c r="G96" i="11"/>
  <c r="H96" i="11"/>
  <c r="E98" i="11"/>
  <c r="F98" i="11"/>
  <c r="G98" i="11"/>
  <c r="H98" i="11"/>
  <c r="G91" i="12"/>
  <c r="H91" i="12"/>
  <c r="I91" i="12"/>
  <c r="G92" i="12"/>
  <c r="H92" i="12"/>
  <c r="I92" i="12"/>
  <c r="G93" i="12"/>
  <c r="H93" i="12"/>
  <c r="I93" i="12"/>
  <c r="G94" i="12"/>
  <c r="H94" i="12"/>
  <c r="I94" i="12"/>
  <c r="G95" i="12"/>
  <c r="H95" i="12"/>
  <c r="I95" i="12"/>
  <c r="E88" i="11"/>
  <c r="F88" i="11"/>
  <c r="G88" i="11"/>
  <c r="H88" i="11"/>
  <c r="E91" i="11"/>
  <c r="F91" i="11"/>
  <c r="G91" i="11"/>
  <c r="H91" i="11"/>
  <c r="E92" i="11"/>
  <c r="F92" i="11"/>
  <c r="G92" i="11"/>
  <c r="H92" i="11"/>
  <c r="E93" i="11"/>
  <c r="F93" i="11"/>
  <c r="G93" i="11"/>
  <c r="H93" i="11"/>
  <c r="H71" i="21" l="1"/>
  <c r="I71" i="21"/>
  <c r="I65" i="21" l="1"/>
  <c r="H65" i="21"/>
  <c r="H64" i="21"/>
  <c r="H63" i="21"/>
  <c r="I63" i="21"/>
  <c r="I62" i="21"/>
  <c r="H62" i="21"/>
  <c r="I61" i="21" l="1"/>
  <c r="H61" i="21"/>
  <c r="N44" i="19" l="1"/>
  <c r="O44" i="19" l="1"/>
  <c r="P44" i="19" s="1"/>
  <c r="Q44" i="19" s="1"/>
  <c r="N46" i="19"/>
  <c r="O46" i="19" l="1"/>
  <c r="P46" i="19" s="1"/>
  <c r="Q46" i="19" s="1"/>
  <c r="N48" i="19"/>
  <c r="O48" i="19" l="1"/>
  <c r="P48" i="19" s="1"/>
  <c r="Q48" i="19" s="1"/>
  <c r="N50" i="19"/>
  <c r="O50" i="19" l="1"/>
  <c r="P50" i="19" s="1"/>
  <c r="Q50" i="19" s="1"/>
  <c r="N52" i="19"/>
  <c r="O52" i="19" l="1"/>
  <c r="P52" i="19" s="1"/>
  <c r="Q52" i="19" s="1"/>
  <c r="N54" i="19"/>
  <c r="O54" i="19" l="1"/>
  <c r="P54" i="19" s="1"/>
  <c r="Q54" i="19" s="1"/>
  <c r="N56" i="19"/>
  <c r="D8" i="39"/>
  <c r="I8" i="39"/>
  <c r="K9" i="39" s="1"/>
  <c r="J8" i="39"/>
  <c r="K8" i="39"/>
  <c r="O56" i="19" l="1"/>
  <c r="P56" i="19" s="1"/>
  <c r="Q56" i="19" s="1"/>
  <c r="N58" i="19"/>
  <c r="N60" i="19" l="1"/>
  <c r="O60" i="19" s="1"/>
  <c r="P60" i="19" s="1"/>
  <c r="Q60" i="19" s="1"/>
  <c r="O58" i="19"/>
  <c r="P58" i="19" s="1"/>
  <c r="Q58" i="19" s="1"/>
  <c r="M17" i="19" l="1"/>
  <c r="M16" i="19"/>
  <c r="E87" i="11" l="1"/>
  <c r="F87" i="11"/>
  <c r="G87" i="11"/>
  <c r="H87" i="11"/>
  <c r="G87" i="12"/>
  <c r="H87" i="12"/>
  <c r="I87" i="12"/>
  <c r="G88" i="12"/>
  <c r="H88" i="12"/>
  <c r="I88" i="12"/>
  <c r="G89" i="12"/>
  <c r="H89" i="12"/>
  <c r="I89" i="12"/>
  <c r="G86" i="12"/>
  <c r="H86" i="12"/>
  <c r="I86" i="12"/>
  <c r="G82" i="12"/>
  <c r="H82" i="12"/>
  <c r="I82" i="12"/>
  <c r="G83" i="12"/>
  <c r="H83" i="12"/>
  <c r="I83" i="12"/>
  <c r="G84" i="12"/>
  <c r="H84" i="12"/>
  <c r="I84" i="12"/>
  <c r="G85" i="12"/>
  <c r="H85" i="12"/>
  <c r="I85" i="12"/>
  <c r="E83" i="11"/>
  <c r="F83" i="11"/>
  <c r="G83" i="11"/>
  <c r="H83" i="11"/>
  <c r="E84" i="11"/>
  <c r="F84" i="11"/>
  <c r="G84" i="11"/>
  <c r="H84" i="11"/>
  <c r="E85" i="11"/>
  <c r="F85" i="11"/>
  <c r="G85" i="11"/>
  <c r="H85" i="11"/>
  <c r="E86" i="11"/>
  <c r="F86" i="11"/>
  <c r="G86" i="11"/>
  <c r="H86" i="11"/>
  <c r="G78" i="12" l="1"/>
  <c r="H78" i="12"/>
  <c r="I78" i="12"/>
  <c r="G79" i="12"/>
  <c r="H79" i="12"/>
  <c r="I79" i="12"/>
  <c r="G80" i="12"/>
  <c r="H80" i="12"/>
  <c r="I80" i="12"/>
  <c r="G81" i="12"/>
  <c r="H81" i="12"/>
  <c r="I81" i="12"/>
  <c r="E79" i="11"/>
  <c r="E80" i="11"/>
  <c r="E81" i="11"/>
  <c r="E82" i="11"/>
  <c r="E78" i="11"/>
  <c r="F78" i="11"/>
  <c r="G78" i="11"/>
  <c r="H78" i="11"/>
  <c r="F79" i="11"/>
  <c r="G79" i="11"/>
  <c r="H79" i="11"/>
  <c r="F80" i="11"/>
  <c r="G80" i="11"/>
  <c r="H80" i="11"/>
  <c r="F81" i="11"/>
  <c r="G81" i="11"/>
  <c r="H81" i="11"/>
  <c r="F82" i="11"/>
  <c r="G82" i="11"/>
  <c r="H82" i="11"/>
  <c r="E75" i="11" l="1"/>
  <c r="F75" i="11"/>
  <c r="G75" i="11"/>
  <c r="H75" i="11"/>
  <c r="E77" i="11"/>
  <c r="F77" i="11"/>
  <c r="G77" i="11"/>
  <c r="H77" i="11"/>
  <c r="G74" i="12" l="1"/>
  <c r="H74" i="12"/>
  <c r="I74" i="12"/>
  <c r="G75" i="12"/>
  <c r="H75" i="12"/>
  <c r="I75" i="12"/>
  <c r="G76" i="12"/>
  <c r="H76" i="12"/>
  <c r="I76" i="12"/>
  <c r="G77" i="12"/>
  <c r="H77" i="12"/>
  <c r="I77" i="12"/>
  <c r="H71" i="12" l="1"/>
  <c r="K80" i="23"/>
  <c r="G68" i="12" l="1"/>
  <c r="H68" i="12"/>
  <c r="I68" i="12"/>
  <c r="G69" i="12"/>
  <c r="H69" i="12"/>
  <c r="I69" i="12"/>
  <c r="G70" i="12"/>
  <c r="H70" i="12"/>
  <c r="I70" i="12"/>
  <c r="G71" i="12"/>
  <c r="I71" i="12"/>
  <c r="G72" i="12"/>
  <c r="H72" i="12"/>
  <c r="I72" i="12"/>
  <c r="G73" i="12"/>
  <c r="H73" i="12"/>
  <c r="I73" i="12"/>
  <c r="I61" i="11" l="1"/>
  <c r="I62" i="11" s="1"/>
  <c r="I63" i="11" s="1"/>
  <c r="I64" i="11" s="1"/>
  <c r="I65" i="11" s="1"/>
  <c r="I66" i="11" s="1"/>
  <c r="I67" i="11" s="1"/>
  <c r="I68" i="11" s="1"/>
  <c r="I69" i="11" s="1"/>
  <c r="I70" i="11" s="1"/>
  <c r="I71" i="11" s="1"/>
  <c r="I72" i="11" s="1"/>
  <c r="I73" i="11" s="1"/>
  <c r="I74" i="11" s="1"/>
  <c r="I75" i="11" s="1"/>
  <c r="I76" i="11" s="1"/>
  <c r="I77" i="11" s="1"/>
  <c r="I78" i="11" s="1"/>
  <c r="I79" i="11" s="1"/>
  <c r="I80" i="11" s="1"/>
  <c r="I81" i="11" s="1"/>
  <c r="I82" i="11" s="1"/>
  <c r="I83" i="11" s="1"/>
  <c r="I84" i="11" s="1"/>
  <c r="I85" i="11" s="1"/>
  <c r="I86" i="11" s="1"/>
  <c r="I87" i="11" s="1"/>
  <c r="I88" i="11" s="1"/>
  <c r="I89" i="11" s="1"/>
  <c r="I90" i="11" s="1"/>
  <c r="I91" i="11" s="1"/>
  <c r="I92" i="11" s="1"/>
  <c r="I93" i="11" s="1"/>
  <c r="I94" i="11" s="1"/>
  <c r="I95" i="11" s="1"/>
  <c r="I96" i="11" s="1"/>
  <c r="I97" i="11" s="1"/>
  <c r="I98" i="11" s="1"/>
  <c r="I99" i="11" s="1"/>
  <c r="I100" i="11" s="1"/>
  <c r="I101" i="11" s="1"/>
  <c r="I102" i="11" s="1"/>
  <c r="I103" i="11" s="1"/>
  <c r="I104" i="11" s="1"/>
  <c r="I105" i="11" s="1"/>
  <c r="I106" i="11" s="1"/>
  <c r="I107" i="11" s="1"/>
  <c r="I108" i="11" s="1"/>
  <c r="I109" i="11" s="1"/>
  <c r="I110" i="11" s="1"/>
  <c r="I111" i="11" s="1"/>
  <c r="I112" i="11" s="1"/>
  <c r="I113" i="11" s="1"/>
  <c r="I114" i="11" s="1"/>
  <c r="I115" i="11" s="1"/>
  <c r="I116" i="11" s="1"/>
  <c r="I117" i="11" s="1"/>
  <c r="I118" i="11" s="1"/>
  <c r="I119" i="11" s="1"/>
  <c r="I120" i="11" s="1"/>
  <c r="I121" i="11" s="1"/>
  <c r="I122" i="11" s="1"/>
  <c r="I123" i="11" s="1"/>
  <c r="I124" i="11" s="1"/>
  <c r="J62" i="1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259" i="11"/>
  <c r="E70" i="11" l="1"/>
  <c r="F70" i="11"/>
  <c r="G70" i="11"/>
  <c r="H70" i="11"/>
  <c r="E71" i="11"/>
  <c r="F71" i="11"/>
  <c r="G71" i="11"/>
  <c r="H71" i="11"/>
  <c r="E72" i="11"/>
  <c r="F72" i="11"/>
  <c r="G72" i="11"/>
  <c r="H72" i="11"/>
  <c r="E73" i="11"/>
  <c r="F73" i="11"/>
  <c r="G73" i="11"/>
  <c r="H73" i="11"/>
  <c r="M13" i="19" l="1"/>
  <c r="I158" i="30" l="1"/>
  <c r="H158" i="30"/>
  <c r="G158" i="30"/>
  <c r="L151" i="30"/>
  <c r="K151" i="30"/>
  <c r="I149" i="27"/>
  <c r="E149" i="27"/>
  <c r="D149" i="27"/>
  <c r="C149" i="27"/>
  <c r="I148" i="27"/>
  <c r="E148" i="27"/>
  <c r="D148" i="27"/>
  <c r="C148" i="27"/>
  <c r="E147" i="27"/>
  <c r="D147" i="27"/>
  <c r="C147" i="27"/>
  <c r="E146" i="27"/>
  <c r="D146" i="27"/>
  <c r="C146" i="27"/>
  <c r="E145" i="27"/>
  <c r="D145" i="27"/>
  <c r="C145" i="27"/>
  <c r="E144" i="27"/>
  <c r="D144" i="27"/>
  <c r="C144" i="27"/>
  <c r="E143" i="27"/>
  <c r="D143" i="27"/>
  <c r="C143" i="27"/>
  <c r="M142" i="27"/>
  <c r="L142" i="27"/>
  <c r="K142" i="27"/>
  <c r="E142" i="27"/>
  <c r="D142" i="27"/>
  <c r="C142" i="27"/>
  <c r="M12" i="19" l="1"/>
  <c r="F41" i="21" l="1"/>
  <c r="J41" i="21" s="1"/>
  <c r="G41" i="21"/>
  <c r="H41" i="21"/>
  <c r="I41" i="21"/>
  <c r="J37" i="21" l="1"/>
  <c r="F40" i="21" l="1"/>
  <c r="G40" i="21"/>
  <c r="H40" i="21"/>
  <c r="I40" i="21"/>
  <c r="F39" i="21" l="1"/>
  <c r="G39" i="21"/>
  <c r="H39" i="21"/>
  <c r="I39" i="21"/>
  <c r="M43" i="48"/>
  <c r="L43" i="48"/>
  <c r="K43" i="48"/>
  <c r="M42" i="48"/>
  <c r="L42" i="48"/>
  <c r="K42" i="48"/>
  <c r="M41" i="48"/>
  <c r="L41" i="48"/>
  <c r="K41" i="48"/>
  <c r="M40" i="48"/>
  <c r="L40" i="48"/>
  <c r="K40" i="48"/>
  <c r="M39" i="48"/>
  <c r="L39" i="48"/>
  <c r="K39" i="48"/>
  <c r="M38" i="48"/>
  <c r="L38" i="48"/>
  <c r="K38" i="48"/>
  <c r="M37" i="48"/>
  <c r="L37" i="48"/>
  <c r="K37" i="48"/>
  <c r="M36" i="48"/>
  <c r="L36" i="48"/>
  <c r="K36" i="48"/>
  <c r="H50" i="21" l="1"/>
  <c r="I50" i="21"/>
  <c r="I51" i="21" l="1"/>
  <c r="H51" i="21"/>
  <c r="H52" i="21" l="1"/>
  <c r="I52" i="21"/>
  <c r="J24" i="39"/>
  <c r="J22" i="39"/>
  <c r="J20" i="39"/>
  <c r="J18" i="39"/>
  <c r="J16" i="39"/>
  <c r="J14" i="39"/>
  <c r="J12" i="39"/>
  <c r="I24" i="39"/>
  <c r="I22" i="39"/>
  <c r="I20" i="39"/>
  <c r="I18" i="39"/>
  <c r="I16" i="39"/>
  <c r="I14" i="39"/>
  <c r="I12" i="39"/>
  <c r="K79" i="14"/>
  <c r="K78" i="14"/>
  <c r="D78" i="14"/>
  <c r="D82" i="14" s="1"/>
  <c r="H54" i="21" l="1"/>
  <c r="I54" i="21"/>
  <c r="H56" i="21" l="1"/>
  <c r="H55" i="21"/>
  <c r="I55" i="21"/>
  <c r="N12" i="19" l="1"/>
  <c r="O12" i="19" l="1"/>
  <c r="P12" i="19" s="1"/>
  <c r="Q12" i="19" s="1"/>
  <c r="H60" i="21" l="1"/>
  <c r="I60" i="21"/>
  <c r="I59" i="21"/>
  <c r="H59" i="21"/>
  <c r="K25" i="39" l="1"/>
  <c r="K23" i="39"/>
  <c r="K21" i="39"/>
  <c r="K19" i="39"/>
  <c r="D14" i="39"/>
  <c r="D16" i="39" s="1"/>
  <c r="E12" i="39"/>
  <c r="K12" i="39" s="1"/>
  <c r="K17" i="39"/>
  <c r="K15" i="39"/>
  <c r="K13" i="39"/>
  <c r="E16" i="39" l="1"/>
  <c r="K16" i="39" s="1"/>
  <c r="D18" i="39"/>
  <c r="E14" i="39"/>
  <c r="K14" i="39" s="1"/>
  <c r="D20" i="39" l="1"/>
  <c r="E18" i="39"/>
  <c r="K18" i="39" s="1"/>
  <c r="H69" i="21" l="1"/>
  <c r="H67" i="21"/>
  <c r="I67" i="21"/>
  <c r="E20" i="39"/>
  <c r="K20" i="39" s="1"/>
  <c r="D22" i="39"/>
  <c r="G65" i="12"/>
  <c r="H65" i="12"/>
  <c r="I65" i="12"/>
  <c r="G66" i="12"/>
  <c r="H66" i="12"/>
  <c r="I66" i="12"/>
  <c r="E69" i="11"/>
  <c r="F69" i="11"/>
  <c r="G69" i="11"/>
  <c r="H69" i="11"/>
  <c r="E66" i="11"/>
  <c r="F66" i="11"/>
  <c r="G66" i="11"/>
  <c r="H66" i="11"/>
  <c r="E67" i="11"/>
  <c r="F67" i="11"/>
  <c r="G67" i="11"/>
  <c r="H67" i="11"/>
  <c r="E68" i="11"/>
  <c r="F68" i="11"/>
  <c r="G68" i="11"/>
  <c r="H68" i="11"/>
  <c r="H88" i="14"/>
  <c r="I70" i="14"/>
  <c r="B127" i="14"/>
  <c r="C127" i="14"/>
  <c r="D127" i="14"/>
  <c r="B128" i="14"/>
  <c r="C128" i="14"/>
  <c r="D128" i="14"/>
  <c r="B129" i="14"/>
  <c r="C129" i="14"/>
  <c r="D129" i="14"/>
  <c r="B130" i="14"/>
  <c r="C130" i="14"/>
  <c r="D130" i="14"/>
  <c r="B131" i="14"/>
  <c r="C131" i="14"/>
  <c r="D131" i="14"/>
  <c r="B132" i="14"/>
  <c r="C132" i="14"/>
  <c r="D132" i="14"/>
  <c r="B133" i="14"/>
  <c r="C133" i="14"/>
  <c r="D133" i="14"/>
  <c r="H69" i="14"/>
  <c r="D24" i="39" l="1"/>
  <c r="E24" i="39" s="1"/>
  <c r="K24" i="39" s="1"/>
  <c r="E22" i="39"/>
  <c r="K22" i="39" s="1"/>
  <c r="D88" i="14"/>
  <c r="E76" i="14"/>
  <c r="I76" i="14"/>
  <c r="I78" i="14"/>
  <c r="C53" i="43"/>
  <c r="D53" i="43"/>
  <c r="E53" i="43"/>
  <c r="C54" i="43"/>
  <c r="D54" i="43"/>
  <c r="E54" i="43"/>
  <c r="C55" i="43"/>
  <c r="D55" i="43"/>
  <c r="E55" i="43"/>
  <c r="C56" i="43"/>
  <c r="D56" i="43"/>
  <c r="E56" i="43"/>
  <c r="C57" i="43"/>
  <c r="D57" i="43"/>
  <c r="E57" i="43"/>
  <c r="C58" i="43"/>
  <c r="D58" i="43"/>
  <c r="E58" i="43"/>
  <c r="C59" i="43"/>
  <c r="D59" i="43"/>
  <c r="E59" i="43"/>
  <c r="C60" i="43"/>
  <c r="D60" i="43"/>
  <c r="E60" i="43"/>
  <c r="E70" i="14"/>
  <c r="F70" i="14"/>
  <c r="K77" i="14" l="1"/>
  <c r="K76" i="14"/>
  <c r="E74" i="14"/>
  <c r="I74" i="14"/>
  <c r="G61" i="12"/>
  <c r="H61" i="12"/>
  <c r="I61" i="12"/>
  <c r="G62" i="12"/>
  <c r="H62" i="12"/>
  <c r="I62" i="12"/>
  <c r="G63" i="12"/>
  <c r="H63" i="12"/>
  <c r="I63" i="12"/>
  <c r="G64" i="12"/>
  <c r="H64" i="12"/>
  <c r="I64" i="12"/>
  <c r="E62" i="11"/>
  <c r="F62" i="11"/>
  <c r="G62" i="11"/>
  <c r="H62" i="11"/>
  <c r="E63" i="11"/>
  <c r="F63" i="11"/>
  <c r="G63" i="11"/>
  <c r="H63" i="11"/>
  <c r="E64" i="11"/>
  <c r="F64" i="11"/>
  <c r="G64" i="11"/>
  <c r="H64" i="11"/>
  <c r="E65" i="11"/>
  <c r="F65" i="11"/>
  <c r="G65" i="11"/>
  <c r="H65" i="11"/>
  <c r="E65" i="14"/>
  <c r="F65" i="14"/>
  <c r="K75" i="14" l="1"/>
  <c r="K74" i="14"/>
  <c r="E80" i="14"/>
  <c r="I80" i="14"/>
  <c r="G43" i="12"/>
  <c r="H43" i="12"/>
  <c r="I43" i="12"/>
  <c r="G44" i="12"/>
  <c r="H44" i="12"/>
  <c r="I44" i="12"/>
  <c r="G45" i="12"/>
  <c r="H45" i="12"/>
  <c r="I45" i="12"/>
  <c r="G46" i="12"/>
  <c r="H46" i="12"/>
  <c r="I46" i="12"/>
  <c r="G47" i="12"/>
  <c r="H47" i="12"/>
  <c r="I47" i="12"/>
  <c r="G48" i="12"/>
  <c r="H48" i="12"/>
  <c r="I48" i="12"/>
  <c r="G50" i="12"/>
  <c r="H50" i="12"/>
  <c r="I50" i="12"/>
  <c r="G51" i="12"/>
  <c r="H51" i="12"/>
  <c r="I51" i="12"/>
  <c r="G52" i="12"/>
  <c r="H52" i="12"/>
  <c r="I52" i="12"/>
  <c r="G53" i="12"/>
  <c r="H53" i="12"/>
  <c r="I53" i="12"/>
  <c r="G54" i="12"/>
  <c r="H54" i="12"/>
  <c r="I54" i="12"/>
  <c r="G55" i="12"/>
  <c r="H55" i="12"/>
  <c r="I55" i="12"/>
  <c r="G56" i="12"/>
  <c r="H56" i="12"/>
  <c r="I56" i="12"/>
  <c r="G57" i="12"/>
  <c r="H57" i="12"/>
  <c r="I57" i="12"/>
  <c r="G58" i="12"/>
  <c r="H58" i="12"/>
  <c r="I58" i="12"/>
  <c r="G59" i="12"/>
  <c r="H59" i="12"/>
  <c r="I59" i="12"/>
  <c r="G60" i="12"/>
  <c r="H60" i="12"/>
  <c r="I60" i="12"/>
  <c r="K81" i="14" l="1"/>
  <c r="K80" i="14"/>
  <c r="E82" i="14"/>
  <c r="D84" i="14"/>
  <c r="I82" i="14"/>
  <c r="K83" i="14" l="1"/>
  <c r="K82" i="14"/>
  <c r="I84" i="14"/>
  <c r="E84" i="14"/>
  <c r="I88" i="14"/>
  <c r="E88" i="14"/>
  <c r="K88" i="14" l="1"/>
  <c r="K89" i="14"/>
  <c r="K85" i="14"/>
  <c r="K84" i="14"/>
  <c r="H64" i="14" l="1"/>
  <c r="G65" i="14"/>
  <c r="H65" i="14" l="1"/>
  <c r="G66" i="14"/>
  <c r="H66" i="14" l="1"/>
  <c r="G67" i="14"/>
  <c r="H67" i="14" l="1"/>
  <c r="H70" i="14" l="1"/>
  <c r="F37" i="21" l="1"/>
  <c r="H37" i="21"/>
  <c r="I37" i="21"/>
  <c r="G37" i="21"/>
  <c r="G36" i="21"/>
  <c r="H36" i="21"/>
  <c r="I36" i="21"/>
  <c r="J36" i="21"/>
  <c r="F36" i="21"/>
  <c r="I35" i="21"/>
  <c r="H35" i="21"/>
  <c r="G35" i="21"/>
  <c r="F35" i="21"/>
  <c r="E53" i="11"/>
  <c r="F53" i="11"/>
  <c r="G53" i="11"/>
  <c r="H53" i="11"/>
  <c r="E54" i="11"/>
  <c r="F54" i="11"/>
  <c r="G54" i="11"/>
  <c r="H54" i="11"/>
  <c r="E55" i="11"/>
  <c r="F55" i="11"/>
  <c r="G55" i="11"/>
  <c r="H55" i="11"/>
  <c r="E56" i="11"/>
  <c r="F56" i="11"/>
  <c r="G56" i="11"/>
  <c r="H56" i="11"/>
  <c r="E57" i="11"/>
  <c r="F57" i="11"/>
  <c r="G57" i="11"/>
  <c r="H57" i="11"/>
  <c r="E58" i="11"/>
  <c r="F58" i="11"/>
  <c r="G58" i="11"/>
  <c r="H58" i="11"/>
  <c r="E59" i="11"/>
  <c r="F59" i="11"/>
  <c r="G59" i="11"/>
  <c r="H59" i="11"/>
  <c r="E60" i="11"/>
  <c r="F60" i="11"/>
  <c r="G60" i="11"/>
  <c r="H60" i="11"/>
  <c r="E61" i="11"/>
  <c r="F61" i="11"/>
  <c r="G61" i="11"/>
  <c r="H61" i="11"/>
  <c r="G38" i="21" l="1"/>
  <c r="F38" i="21"/>
  <c r="H38" i="21"/>
  <c r="I38" i="21"/>
  <c r="I49" i="21" l="1"/>
  <c r="H45" i="21"/>
  <c r="I45" i="21"/>
  <c r="F34" i="21"/>
  <c r="H49" i="21" l="1"/>
  <c r="J34" i="21"/>
  <c r="I34" i="21"/>
  <c r="H34" i="21"/>
  <c r="G34" i="21"/>
  <c r="E46" i="11" l="1"/>
  <c r="F46" i="11"/>
  <c r="G46" i="11"/>
  <c r="H46" i="11"/>
  <c r="I46" i="11"/>
  <c r="E47" i="11"/>
  <c r="F47" i="11"/>
  <c r="G47" i="11"/>
  <c r="H47" i="11"/>
  <c r="I47" i="11"/>
  <c r="E51" i="11"/>
  <c r="F51" i="11"/>
  <c r="G51" i="11"/>
  <c r="H51" i="11"/>
  <c r="E52" i="11"/>
  <c r="F52" i="11"/>
  <c r="G52" i="11"/>
  <c r="H52" i="11"/>
  <c r="L9" i="27" l="1"/>
  <c r="L10" i="27" l="1"/>
  <c r="L11" i="27"/>
  <c r="G39" i="12" l="1"/>
  <c r="H39" i="12"/>
  <c r="I39" i="12"/>
  <c r="G40" i="12"/>
  <c r="H40" i="12"/>
  <c r="I40" i="12"/>
  <c r="G41" i="12"/>
  <c r="H41" i="12"/>
  <c r="I41" i="12"/>
  <c r="G42" i="12"/>
  <c r="H42" i="12"/>
  <c r="I42" i="12"/>
  <c r="E37" i="11"/>
  <c r="F37" i="11"/>
  <c r="G37" i="11"/>
  <c r="H37" i="11"/>
  <c r="I37" i="11"/>
  <c r="E38" i="11"/>
  <c r="F38" i="11"/>
  <c r="G38" i="11"/>
  <c r="H38" i="11"/>
  <c r="I38" i="11"/>
  <c r="E39" i="11"/>
  <c r="F39" i="11"/>
  <c r="G39" i="11"/>
  <c r="H39" i="11"/>
  <c r="I39" i="11"/>
  <c r="E40" i="11"/>
  <c r="F40" i="11"/>
  <c r="G40" i="11"/>
  <c r="H40" i="11"/>
  <c r="I40" i="11"/>
  <c r="E41" i="11"/>
  <c r="F41" i="11"/>
  <c r="G41" i="11"/>
  <c r="H41" i="11"/>
  <c r="I41" i="11"/>
  <c r="E42" i="11"/>
  <c r="F42" i="11"/>
  <c r="G42" i="11"/>
  <c r="H42" i="11"/>
  <c r="I42" i="11"/>
  <c r="E43" i="11"/>
  <c r="F43" i="11"/>
  <c r="G43" i="11"/>
  <c r="H43" i="11"/>
  <c r="I43" i="11"/>
  <c r="E44" i="11"/>
  <c r="E45" i="11"/>
  <c r="F45" i="11"/>
  <c r="G45" i="11"/>
  <c r="H45" i="11"/>
  <c r="I45" i="11"/>
  <c r="C55" i="37" l="1"/>
  <c r="D55" i="37"/>
  <c r="E55" i="37"/>
  <c r="C56" i="37"/>
  <c r="D56" i="37"/>
  <c r="E56" i="37"/>
  <c r="C57" i="37"/>
  <c r="D57" i="37"/>
  <c r="E57" i="37"/>
  <c r="C58" i="37"/>
  <c r="D58" i="37"/>
  <c r="E58" i="37"/>
  <c r="C59" i="37"/>
  <c r="D59" i="37"/>
  <c r="E59" i="37"/>
  <c r="K59" i="37"/>
  <c r="L59" i="37"/>
  <c r="M59" i="37"/>
  <c r="C60" i="37"/>
  <c r="D60" i="37"/>
  <c r="E60" i="37"/>
  <c r="K60" i="37"/>
  <c r="L60" i="37"/>
  <c r="M60" i="37"/>
  <c r="C61" i="37"/>
  <c r="D61" i="37"/>
  <c r="E61" i="37"/>
  <c r="G61" i="37"/>
  <c r="H61" i="37"/>
  <c r="I61" i="37"/>
  <c r="K61" i="37"/>
  <c r="L61" i="37"/>
  <c r="M61" i="37"/>
  <c r="G62" i="37"/>
  <c r="H62" i="37"/>
  <c r="I62" i="37"/>
  <c r="K62" i="37"/>
  <c r="L62" i="37"/>
  <c r="M62" i="37"/>
  <c r="I8" i="25" l="1"/>
  <c r="H8" i="25"/>
  <c r="G8" i="25"/>
  <c r="F8" i="25"/>
  <c r="F16" i="30" l="1"/>
  <c r="F15" i="30"/>
  <c r="F14" i="30"/>
  <c r="F13" i="30"/>
  <c r="F12" i="30"/>
  <c r="F11" i="30"/>
  <c r="F10" i="30"/>
  <c r="F9" i="30"/>
  <c r="F8" i="30"/>
  <c r="K15" i="3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G30" i="12" l="1"/>
  <c r="H30" i="12"/>
  <c r="I30" i="12"/>
  <c r="G31" i="12"/>
  <c r="H31" i="12"/>
  <c r="I31" i="12"/>
  <c r="G32" i="12"/>
  <c r="H32" i="12"/>
  <c r="I32" i="12"/>
  <c r="G33" i="12"/>
  <c r="H33" i="12"/>
  <c r="I33" i="12"/>
  <c r="G34" i="12"/>
  <c r="H34" i="12"/>
  <c r="I34" i="12"/>
  <c r="G35" i="12"/>
  <c r="H35" i="12"/>
  <c r="I35" i="12"/>
  <c r="G36" i="12"/>
  <c r="H36" i="12"/>
  <c r="I36" i="12"/>
  <c r="G37" i="12"/>
  <c r="H37" i="12"/>
  <c r="I37" i="12"/>
  <c r="G38" i="12"/>
  <c r="H38" i="12"/>
  <c r="I38" i="12"/>
  <c r="E29" i="11"/>
  <c r="F29" i="11"/>
  <c r="G29" i="11"/>
  <c r="H29" i="11"/>
  <c r="I29" i="11"/>
  <c r="E30" i="11"/>
  <c r="F30" i="11"/>
  <c r="G30" i="11"/>
  <c r="H30" i="11"/>
  <c r="I30" i="11"/>
  <c r="E31" i="11"/>
  <c r="F31" i="11"/>
  <c r="G31" i="11"/>
  <c r="H31" i="11"/>
  <c r="I31" i="11"/>
  <c r="E32" i="11"/>
  <c r="F32" i="11"/>
  <c r="G32" i="11"/>
  <c r="H32" i="11"/>
  <c r="I32" i="11"/>
  <c r="E33" i="11"/>
  <c r="F33" i="11"/>
  <c r="G33" i="11"/>
  <c r="H33" i="11"/>
  <c r="I33" i="11"/>
  <c r="E34" i="11"/>
  <c r="F34" i="11"/>
  <c r="G34" i="11"/>
  <c r="H34" i="11"/>
  <c r="I34" i="11"/>
  <c r="E35" i="11"/>
  <c r="F35" i="11"/>
  <c r="G35" i="11"/>
  <c r="H35" i="11"/>
  <c r="I35" i="11"/>
  <c r="E36" i="11"/>
  <c r="F36" i="11"/>
  <c r="G36" i="11"/>
  <c r="H36" i="11"/>
  <c r="I36" i="11"/>
  <c r="E24" i="11" l="1"/>
  <c r="F24" i="11"/>
  <c r="G24" i="11"/>
  <c r="H24" i="11"/>
  <c r="I24" i="11"/>
  <c r="E25" i="11"/>
  <c r="F25" i="11"/>
  <c r="G25" i="11"/>
  <c r="H25" i="11"/>
  <c r="I25" i="11"/>
  <c r="E26" i="11"/>
  <c r="F26" i="11"/>
  <c r="G26" i="11"/>
  <c r="H26" i="11"/>
  <c r="I26" i="11"/>
  <c r="E27" i="11"/>
  <c r="F27" i="11"/>
  <c r="G27" i="11"/>
  <c r="H27" i="11"/>
  <c r="I27" i="11"/>
  <c r="E28" i="11"/>
  <c r="F28" i="11"/>
  <c r="G28" i="11"/>
  <c r="H28" i="11"/>
  <c r="I28" i="11"/>
  <c r="I9" i="25" l="1"/>
  <c r="H9" i="25"/>
  <c r="G9" i="25"/>
  <c r="F9" i="25"/>
  <c r="I10" i="25" l="1"/>
  <c r="H10" i="25"/>
  <c r="G10" i="25"/>
  <c r="F10" i="25"/>
  <c r="F11" i="25" l="1"/>
  <c r="I11" i="25"/>
  <c r="H11" i="25"/>
  <c r="G11" i="25"/>
  <c r="G26" i="12"/>
  <c r="H26" i="12"/>
  <c r="I26" i="12"/>
  <c r="G27" i="12"/>
  <c r="H27" i="12"/>
  <c r="I27" i="12"/>
  <c r="G28" i="12"/>
  <c r="H28" i="12"/>
  <c r="I28" i="12"/>
  <c r="G29" i="12"/>
  <c r="H29" i="12"/>
  <c r="I29" i="12"/>
  <c r="E20" i="11"/>
  <c r="F20" i="11"/>
  <c r="G20" i="11"/>
  <c r="H20" i="11"/>
  <c r="I20" i="11"/>
  <c r="E21" i="11"/>
  <c r="F21" i="11"/>
  <c r="G21" i="11"/>
  <c r="H21" i="11"/>
  <c r="I21" i="11"/>
  <c r="E22" i="11"/>
  <c r="F22" i="11"/>
  <c r="G22" i="11"/>
  <c r="H22" i="11"/>
  <c r="I22" i="11"/>
  <c r="E23" i="11"/>
  <c r="F23" i="11"/>
  <c r="G23" i="11"/>
  <c r="H23" i="11"/>
  <c r="I23" i="11"/>
  <c r="F12" i="25" l="1"/>
  <c r="G12" i="25"/>
  <c r="I12" i="25"/>
  <c r="H12" i="25"/>
  <c r="G13" i="25" l="1"/>
  <c r="F13" i="25"/>
  <c r="I13" i="25"/>
  <c r="H13" i="25"/>
  <c r="I25" i="12" l="1"/>
  <c r="H25" i="12"/>
  <c r="G25" i="12"/>
  <c r="I24" i="12"/>
  <c r="H24" i="12"/>
  <c r="G24" i="12"/>
  <c r="I23" i="12"/>
  <c r="H23" i="12"/>
  <c r="G23" i="12"/>
  <c r="I22" i="12"/>
  <c r="H22" i="12"/>
  <c r="G22" i="12"/>
  <c r="D191" i="10" l="1"/>
  <c r="C191" i="10"/>
  <c r="B191" i="10"/>
  <c r="D190" i="10"/>
  <c r="C190" i="10"/>
  <c r="B190" i="10"/>
  <c r="D189" i="10"/>
  <c r="C189" i="10"/>
  <c r="B189" i="10"/>
  <c r="D188" i="10"/>
  <c r="C188" i="10"/>
  <c r="B188" i="10"/>
  <c r="D187" i="10"/>
  <c r="C187" i="10"/>
  <c r="B187" i="10"/>
  <c r="D186" i="10"/>
  <c r="C186" i="10"/>
  <c r="B186" i="10"/>
  <c r="D185" i="10"/>
  <c r="C185" i="10"/>
  <c r="B185" i="10"/>
  <c r="L184" i="10"/>
  <c r="K184" i="10"/>
  <c r="J184" i="10"/>
  <c r="D184" i="10"/>
  <c r="C184" i="10"/>
  <c r="B184" i="10"/>
  <c r="G17" i="12" l="1"/>
  <c r="H17" i="12"/>
  <c r="I17" i="12"/>
  <c r="G18" i="12"/>
  <c r="H18" i="12"/>
  <c r="I18" i="12"/>
  <c r="G19" i="12"/>
  <c r="H19" i="12"/>
  <c r="I19" i="12"/>
  <c r="G20" i="12"/>
  <c r="H20" i="12"/>
  <c r="I20" i="12"/>
  <c r="G21" i="12"/>
  <c r="H21" i="12"/>
  <c r="I21" i="12"/>
  <c r="E15" i="11"/>
  <c r="F15" i="11"/>
  <c r="G15" i="11"/>
  <c r="H15" i="11"/>
  <c r="I15" i="11"/>
  <c r="E16" i="11"/>
  <c r="F16" i="11"/>
  <c r="G16" i="11"/>
  <c r="H16" i="11"/>
  <c r="I16" i="11"/>
  <c r="E17" i="11"/>
  <c r="F17" i="11"/>
  <c r="G17" i="11"/>
  <c r="H17" i="11"/>
  <c r="I17" i="11"/>
  <c r="E18" i="11"/>
  <c r="F18" i="11"/>
  <c r="G18" i="11"/>
  <c r="H18" i="11"/>
  <c r="I18" i="11"/>
  <c r="E19" i="11"/>
  <c r="F19" i="11"/>
  <c r="G19" i="11"/>
  <c r="H19" i="11"/>
  <c r="I19" i="11"/>
  <c r="G13" i="12" l="1"/>
  <c r="H13" i="12"/>
  <c r="I13" i="12"/>
  <c r="G14" i="12"/>
  <c r="H14" i="12"/>
  <c r="I14" i="12"/>
  <c r="G15" i="12"/>
  <c r="H15" i="12"/>
  <c r="I15" i="12"/>
  <c r="G16" i="12"/>
  <c r="H16" i="12"/>
  <c r="I16" i="12"/>
  <c r="E11" i="11"/>
  <c r="F11" i="11"/>
  <c r="G11" i="11"/>
  <c r="H11" i="11"/>
  <c r="I11" i="11"/>
  <c r="E12" i="11"/>
  <c r="F12" i="11"/>
  <c r="G12" i="11"/>
  <c r="H12" i="11"/>
  <c r="I12" i="11"/>
  <c r="E13" i="11"/>
  <c r="F13" i="11"/>
  <c r="G13" i="11"/>
  <c r="H13" i="11"/>
  <c r="I13" i="11"/>
  <c r="E14" i="11"/>
  <c r="F14" i="11"/>
  <c r="G14" i="11"/>
  <c r="H14" i="11"/>
  <c r="I14" i="11"/>
  <c r="G12" i="12" l="1"/>
  <c r="H12" i="12"/>
  <c r="I12" i="12"/>
  <c r="G8" i="12"/>
  <c r="H8" i="12"/>
  <c r="I8" i="12"/>
  <c r="G9" i="12"/>
  <c r="H9" i="12"/>
  <c r="I9" i="12"/>
  <c r="G10" i="12"/>
  <c r="H10" i="12"/>
  <c r="I10" i="12"/>
  <c r="G11" i="12"/>
  <c r="H11" i="12"/>
  <c r="I11" i="12"/>
  <c r="E7" i="11"/>
  <c r="F7" i="11"/>
  <c r="G7" i="11"/>
  <c r="H7" i="11"/>
  <c r="I7" i="11"/>
  <c r="E8" i="11"/>
  <c r="F8" i="11"/>
  <c r="G8" i="11"/>
  <c r="H8" i="11"/>
  <c r="I8" i="11"/>
  <c r="E9" i="11"/>
  <c r="F9" i="11"/>
  <c r="G9" i="11"/>
  <c r="H9" i="11"/>
  <c r="I9" i="11"/>
  <c r="E10" i="11"/>
  <c r="F10" i="11"/>
  <c r="G10" i="11"/>
  <c r="H10" i="11"/>
  <c r="I10" i="11"/>
  <c r="H26" i="14" l="1"/>
  <c r="N82" i="19" l="1"/>
  <c r="M82" i="19"/>
  <c r="L82" i="19"/>
  <c r="I82" i="19"/>
  <c r="H82" i="19"/>
  <c r="G82" i="19"/>
  <c r="E82" i="19"/>
  <c r="D82" i="19"/>
  <c r="C82" i="19"/>
  <c r="N81" i="19"/>
  <c r="M81" i="19"/>
  <c r="L81" i="19"/>
  <c r="I81" i="19"/>
  <c r="H81" i="19"/>
  <c r="G81" i="19"/>
  <c r="E81" i="19"/>
  <c r="D81" i="19"/>
  <c r="C81" i="19"/>
  <c r="N80" i="19"/>
  <c r="M80" i="19"/>
  <c r="L80" i="19"/>
  <c r="I80" i="19"/>
  <c r="H80" i="19"/>
  <c r="G80" i="19"/>
  <c r="E80" i="19"/>
  <c r="D80" i="19"/>
  <c r="C80" i="19"/>
  <c r="N79" i="19"/>
  <c r="M79" i="19"/>
  <c r="L79" i="19"/>
  <c r="I79" i="19"/>
  <c r="H79" i="19"/>
  <c r="G79" i="19"/>
  <c r="E79" i="19"/>
  <c r="D79" i="19"/>
  <c r="C79" i="19"/>
  <c r="N78" i="19"/>
  <c r="M78" i="19"/>
  <c r="L78" i="19"/>
  <c r="I78" i="19"/>
  <c r="H78" i="19"/>
  <c r="G78" i="19"/>
  <c r="E78" i="19"/>
  <c r="D78" i="19"/>
  <c r="C78" i="19"/>
  <c r="N77" i="19"/>
  <c r="M77" i="19"/>
  <c r="L77" i="19"/>
  <c r="I77" i="19"/>
  <c r="H77" i="19"/>
  <c r="G77" i="19"/>
  <c r="E77" i="19"/>
  <c r="D77" i="19"/>
  <c r="C77" i="19"/>
  <c r="N76" i="19"/>
  <c r="M76" i="19"/>
  <c r="L76" i="19"/>
  <c r="I76" i="19"/>
  <c r="H76" i="19"/>
  <c r="G76" i="19"/>
  <c r="E76" i="19"/>
  <c r="D76" i="19"/>
  <c r="C76" i="19"/>
  <c r="N75" i="19"/>
  <c r="M75" i="19"/>
  <c r="L75" i="19"/>
  <c r="I75" i="19"/>
  <c r="H75" i="19"/>
  <c r="G75" i="19"/>
  <c r="E75" i="19"/>
  <c r="D75" i="19"/>
  <c r="C75" i="19"/>
  <c r="J104" i="24" l="1"/>
  <c r="I104" i="24"/>
  <c r="H104" i="24"/>
  <c r="E104" i="24"/>
  <c r="D104" i="24"/>
  <c r="C104" i="24"/>
  <c r="J103" i="24"/>
  <c r="I103" i="24"/>
  <c r="H103" i="24"/>
  <c r="E103" i="24"/>
  <c r="D103" i="24"/>
  <c r="C103" i="24"/>
  <c r="E102" i="24"/>
  <c r="D102" i="24"/>
  <c r="C102" i="24"/>
  <c r="E101" i="24"/>
  <c r="D101" i="24"/>
  <c r="C101" i="24"/>
  <c r="E100" i="24"/>
  <c r="D100" i="24"/>
  <c r="C100" i="24"/>
  <c r="E99" i="24"/>
  <c r="D99" i="24"/>
  <c r="C99" i="24"/>
  <c r="E98" i="24"/>
  <c r="D98" i="24"/>
  <c r="C98" i="24"/>
  <c r="N97" i="24"/>
  <c r="M97" i="24"/>
  <c r="L97" i="24"/>
  <c r="E97" i="24"/>
  <c r="D97" i="24"/>
  <c r="C97" i="24"/>
  <c r="I161" i="25"/>
  <c r="H161" i="25"/>
  <c r="G161" i="25"/>
  <c r="E161" i="25"/>
  <c r="D161" i="25"/>
  <c r="C161" i="25"/>
  <c r="I160" i="25"/>
  <c r="H160" i="25"/>
  <c r="G160" i="25"/>
  <c r="E160" i="25"/>
  <c r="D160" i="25"/>
  <c r="C160" i="25"/>
  <c r="E159" i="25"/>
  <c r="D159" i="25"/>
  <c r="C159" i="25"/>
  <c r="E158" i="25"/>
  <c r="D158" i="25"/>
  <c r="C158" i="25"/>
  <c r="E157" i="25"/>
  <c r="D157" i="25"/>
  <c r="C157" i="25"/>
  <c r="E156" i="25"/>
  <c r="D156" i="25"/>
  <c r="C156" i="25"/>
  <c r="E155" i="25"/>
  <c r="D155" i="25"/>
  <c r="C155" i="25"/>
  <c r="M154" i="25"/>
  <c r="L154" i="25"/>
  <c r="K154" i="25"/>
  <c r="E154" i="25"/>
  <c r="D154" i="25"/>
  <c r="C154" i="25"/>
  <c r="I87" i="23"/>
  <c r="H87" i="23"/>
  <c r="G87" i="23"/>
  <c r="E87" i="23"/>
  <c r="D87" i="23"/>
  <c r="C87" i="23"/>
  <c r="I86" i="23"/>
  <c r="H86" i="23"/>
  <c r="G86" i="23"/>
  <c r="E86" i="23"/>
  <c r="D86" i="23"/>
  <c r="C86" i="23"/>
  <c r="E85" i="23"/>
  <c r="D85" i="23"/>
  <c r="C85" i="23"/>
  <c r="E84" i="23"/>
  <c r="D84" i="23"/>
  <c r="C84" i="23"/>
  <c r="E83" i="23"/>
  <c r="D83" i="23"/>
  <c r="C83" i="23"/>
  <c r="E82" i="23"/>
  <c r="D82" i="23"/>
  <c r="C82" i="23"/>
  <c r="E81" i="23"/>
  <c r="D81" i="23"/>
  <c r="C81" i="23"/>
  <c r="M80" i="23"/>
  <c r="L80" i="23"/>
  <c r="E80" i="23"/>
  <c r="D80" i="23"/>
  <c r="C80" i="23"/>
  <c r="I147" i="22" l="1"/>
  <c r="H147" i="22"/>
  <c r="G147" i="22"/>
  <c r="E147" i="22"/>
  <c r="D147" i="22"/>
  <c r="C147" i="22"/>
  <c r="I146" i="22"/>
  <c r="H146" i="22"/>
  <c r="G146" i="22"/>
  <c r="E146" i="22"/>
  <c r="D146" i="22"/>
  <c r="C146" i="22"/>
  <c r="E145" i="22"/>
  <c r="D145" i="22"/>
  <c r="C145" i="22"/>
  <c r="E144" i="22"/>
  <c r="D144" i="22"/>
  <c r="C144" i="22"/>
  <c r="E143" i="22"/>
  <c r="D143" i="22"/>
  <c r="C143" i="22"/>
  <c r="E142" i="22"/>
  <c r="D142" i="22"/>
  <c r="C142" i="22"/>
  <c r="E141" i="22"/>
  <c r="D141" i="22"/>
  <c r="C141" i="22"/>
  <c r="M140" i="22"/>
  <c r="L140" i="22"/>
  <c r="K140" i="22"/>
  <c r="E140" i="22"/>
  <c r="D140" i="22"/>
  <c r="C140" i="22"/>
  <c r="M211" i="21" l="1"/>
  <c r="L211" i="21"/>
  <c r="L54" i="38" l="1"/>
  <c r="K54" i="38"/>
  <c r="J54" i="38"/>
  <c r="H54" i="38"/>
  <c r="G54" i="38"/>
  <c r="F54" i="38"/>
  <c r="L53" i="38"/>
  <c r="K53" i="38"/>
  <c r="J53" i="38"/>
  <c r="D53" i="38"/>
  <c r="C53" i="38"/>
  <c r="B53" i="38"/>
  <c r="L52" i="38"/>
  <c r="K52" i="38"/>
  <c r="J52" i="38"/>
  <c r="D52" i="38"/>
  <c r="C52" i="38"/>
  <c r="B52" i="38"/>
  <c r="L51" i="38"/>
  <c r="K51" i="38"/>
  <c r="J51" i="38"/>
  <c r="D51" i="38"/>
  <c r="C51" i="38"/>
  <c r="B51" i="38"/>
  <c r="L50" i="38"/>
  <c r="K50" i="38"/>
  <c r="J50" i="38"/>
  <c r="D50" i="38"/>
  <c r="C50" i="38"/>
  <c r="B50" i="38"/>
  <c r="L49" i="38"/>
  <c r="K49" i="38"/>
  <c r="J49" i="38"/>
  <c r="D49" i="38"/>
  <c r="C49" i="38"/>
  <c r="B49" i="38"/>
  <c r="L48" i="38"/>
  <c r="K48" i="38"/>
  <c r="J48" i="38"/>
  <c r="D48" i="38"/>
  <c r="C48" i="38"/>
  <c r="B48" i="38"/>
  <c r="L47" i="38"/>
  <c r="K47" i="38"/>
  <c r="J47" i="38"/>
  <c r="D47" i="38"/>
  <c r="C47" i="38"/>
  <c r="B47" i="38"/>
  <c r="H8" i="21" l="1"/>
  <c r="G8" i="21"/>
  <c r="F8" i="21"/>
  <c r="J8" i="21"/>
  <c r="I8" i="21"/>
  <c r="J9" i="21" l="1"/>
  <c r="G9" i="21"/>
  <c r="H9" i="21"/>
  <c r="I9" i="21"/>
  <c r="F9" i="21"/>
  <c r="F10" i="21" l="1"/>
  <c r="G10" i="21"/>
  <c r="I10" i="21"/>
  <c r="J10" i="21"/>
  <c r="H10" i="21"/>
  <c r="G12" i="21" l="1"/>
  <c r="F12" i="21"/>
  <c r="J12" i="21"/>
  <c r="I12" i="21"/>
  <c r="H12" i="21"/>
  <c r="F11" i="21"/>
  <c r="G11" i="21"/>
  <c r="H11" i="21"/>
  <c r="I11" i="21"/>
  <c r="J11" i="21"/>
  <c r="G14" i="21" l="1"/>
  <c r="F14" i="21"/>
  <c r="I14" i="21"/>
  <c r="H14" i="21"/>
  <c r="J14" i="21"/>
  <c r="F13" i="21"/>
  <c r="J13" i="21"/>
  <c r="I13" i="21"/>
  <c r="H13" i="21"/>
  <c r="G13" i="21"/>
  <c r="F17" i="21" l="1"/>
  <c r="J17" i="21"/>
  <c r="G17" i="21"/>
  <c r="H17" i="21"/>
  <c r="I17" i="21"/>
  <c r="G16" i="21"/>
  <c r="F16" i="21"/>
  <c r="J16" i="21"/>
  <c r="I16" i="21"/>
  <c r="H16" i="21"/>
  <c r="I15" i="21"/>
  <c r="H15" i="21"/>
  <c r="J15" i="21"/>
  <c r="G15" i="21"/>
  <c r="F15" i="21"/>
  <c r="G18" i="21" l="1"/>
  <c r="F18" i="21"/>
  <c r="I18" i="21"/>
  <c r="H18" i="21"/>
  <c r="J18" i="21"/>
  <c r="F20" i="21" l="1"/>
  <c r="J20" i="21"/>
  <c r="I20" i="21"/>
  <c r="H20" i="21"/>
  <c r="G20" i="21"/>
  <c r="H19" i="21"/>
  <c r="F19" i="21"/>
  <c r="I19" i="21"/>
  <c r="G19" i="21"/>
  <c r="J19" i="21"/>
  <c r="H21" i="21" l="1"/>
  <c r="F21" i="21"/>
  <c r="I21" i="21"/>
  <c r="J21" i="21"/>
  <c r="G21" i="21"/>
  <c r="F23" i="21" l="1"/>
  <c r="I23" i="21"/>
  <c r="H23" i="21"/>
  <c r="G23" i="21"/>
  <c r="J23" i="21"/>
  <c r="J22" i="21"/>
  <c r="I22" i="21"/>
  <c r="G22" i="21"/>
  <c r="F22" i="21"/>
  <c r="H22" i="21"/>
  <c r="G24" i="21" l="1"/>
  <c r="J24" i="21"/>
  <c r="F24" i="21"/>
  <c r="H24" i="21"/>
  <c r="I24" i="21"/>
  <c r="E16" i="14"/>
  <c r="F16" i="14"/>
  <c r="H25" i="21" l="1"/>
  <c r="F25" i="21"/>
  <c r="G25" i="21"/>
  <c r="I25" i="21"/>
  <c r="J25" i="21"/>
  <c r="G28" i="21" l="1"/>
  <c r="J28" i="21"/>
  <c r="I28" i="21"/>
  <c r="F28" i="21"/>
  <c r="H28" i="21"/>
  <c r="F27" i="21"/>
  <c r="J27" i="21"/>
  <c r="H27" i="21"/>
  <c r="G27" i="21"/>
  <c r="I27" i="21"/>
  <c r="J26" i="21"/>
  <c r="F26" i="21"/>
  <c r="H26" i="21"/>
  <c r="I26" i="21"/>
  <c r="G26" i="21"/>
  <c r="F31" i="21" l="1"/>
  <c r="J31" i="21"/>
  <c r="G31" i="21"/>
  <c r="I31" i="21"/>
  <c r="H31" i="21"/>
  <c r="G30" i="21"/>
  <c r="F30" i="21"/>
  <c r="I30" i="21"/>
  <c r="J30" i="21"/>
  <c r="H30" i="21"/>
  <c r="G29" i="21"/>
  <c r="F29" i="21"/>
  <c r="H29" i="21"/>
  <c r="J29" i="21"/>
  <c r="I29" i="21"/>
  <c r="F32" i="21" l="1"/>
  <c r="H32" i="21"/>
  <c r="J32" i="21"/>
  <c r="G32" i="21"/>
  <c r="I32" i="21"/>
  <c r="F33" i="21" l="1"/>
  <c r="J33" i="21"/>
  <c r="G33" i="21"/>
  <c r="I33" i="21"/>
  <c r="H33" i="21"/>
  <c r="E21" i="40" l="1"/>
  <c r="D22" i="40" l="1"/>
  <c r="E14" i="40" l="1"/>
  <c r="E15" i="40" l="1"/>
  <c r="E9" i="40"/>
  <c r="E8" i="40"/>
  <c r="F41" i="14" l="1"/>
  <c r="E41" i="14"/>
  <c r="E22" i="40" l="1"/>
  <c r="E23" i="40" s="1"/>
  <c r="E24" i="40" s="1"/>
  <c r="E25" i="40" s="1"/>
  <c r="E26" i="40" s="1"/>
  <c r="I18" i="40" l="1"/>
  <c r="I19" i="40" s="1"/>
  <c r="I21" i="40" l="1"/>
  <c r="D23" i="40" l="1"/>
  <c r="I23" i="40" l="1"/>
  <c r="D24" i="40"/>
  <c r="I22" i="40"/>
  <c r="H23" i="40"/>
  <c r="H24" i="40" s="1"/>
  <c r="H25" i="40" s="1"/>
  <c r="H26" i="40" s="1"/>
  <c r="I24" i="40" l="1"/>
  <c r="D25" i="40"/>
  <c r="E56" i="14" l="1"/>
  <c r="F56" i="14"/>
  <c r="D26" i="40"/>
  <c r="I26" i="40" s="1"/>
  <c r="I25" i="40"/>
  <c r="E57" i="14" l="1"/>
  <c r="F57" i="14"/>
  <c r="F61" i="14" l="1"/>
  <c r="E61" i="14"/>
  <c r="H8" i="14" l="1"/>
  <c r="J8" i="14" l="1"/>
  <c r="I8" i="14"/>
  <c r="J9" i="14"/>
  <c r="I10" i="13" l="1"/>
  <c r="J10" i="13"/>
  <c r="H10" i="13"/>
  <c r="G10" i="13"/>
  <c r="E10" i="13"/>
  <c r="F10" i="13"/>
  <c r="F11" i="13" l="1"/>
  <c r="G11" i="13"/>
  <c r="J11" i="13"/>
  <c r="I11" i="13"/>
  <c r="H11" i="13"/>
  <c r="E11" i="13"/>
  <c r="L187" i="4" l="1"/>
  <c r="K187" i="4"/>
  <c r="J187" i="4"/>
  <c r="L192" i="6"/>
  <c r="K192" i="6"/>
  <c r="J192" i="6"/>
  <c r="D194" i="4"/>
  <c r="C194" i="4"/>
  <c r="B194" i="4"/>
  <c r="D193" i="4"/>
  <c r="C193" i="4"/>
  <c r="B193" i="4"/>
  <c r="D192" i="4"/>
  <c r="C192" i="4"/>
  <c r="B192" i="4"/>
  <c r="D191" i="4"/>
  <c r="C191" i="4"/>
  <c r="B191" i="4"/>
  <c r="D190" i="4"/>
  <c r="C190" i="4"/>
  <c r="B190" i="4"/>
  <c r="D189" i="4"/>
  <c r="C189" i="4"/>
  <c r="B189" i="4"/>
  <c r="D188" i="4"/>
  <c r="C188" i="4"/>
  <c r="B188" i="4"/>
  <c r="D187" i="4"/>
  <c r="C187" i="4"/>
  <c r="B187" i="4"/>
  <c r="H194" i="4"/>
  <c r="G194" i="4"/>
  <c r="F194" i="4"/>
  <c r="J109" i="20" l="1"/>
  <c r="I109" i="20"/>
  <c r="H109" i="20"/>
  <c r="E109" i="20"/>
  <c r="D109" i="20"/>
  <c r="C109" i="20"/>
  <c r="J108" i="20"/>
  <c r="I108" i="20"/>
  <c r="H108" i="20"/>
  <c r="E108" i="20"/>
  <c r="D108" i="20"/>
  <c r="C108" i="20"/>
  <c r="E107" i="20"/>
  <c r="D107" i="20"/>
  <c r="C107" i="20"/>
  <c r="E106" i="20"/>
  <c r="D106" i="20"/>
  <c r="C106" i="20"/>
  <c r="E105" i="20"/>
  <c r="D105" i="20"/>
  <c r="C105" i="20"/>
  <c r="E104" i="20"/>
  <c r="D104" i="20"/>
  <c r="C104" i="20"/>
  <c r="E103" i="20"/>
  <c r="D103" i="20"/>
  <c r="C103" i="20"/>
  <c r="N102" i="20"/>
  <c r="M102" i="20"/>
  <c r="L102" i="20"/>
  <c r="E102" i="20"/>
  <c r="D102" i="20"/>
  <c r="C102" i="20"/>
  <c r="M72" i="42" l="1"/>
  <c r="L72" i="42"/>
  <c r="K72" i="42"/>
  <c r="M71" i="42"/>
  <c r="L71" i="42"/>
  <c r="K71" i="42"/>
  <c r="M70" i="42"/>
  <c r="L70" i="42"/>
  <c r="K70" i="42"/>
  <c r="M69" i="42"/>
  <c r="L69" i="42"/>
  <c r="K69" i="42"/>
  <c r="M68" i="42"/>
  <c r="L68" i="42"/>
  <c r="K68" i="42"/>
  <c r="M67" i="42"/>
  <c r="L67" i="42"/>
  <c r="K67" i="42"/>
  <c r="M66" i="42"/>
  <c r="L66" i="42"/>
  <c r="K66" i="42"/>
  <c r="M65" i="42"/>
  <c r="L65" i="42"/>
  <c r="K65" i="42"/>
  <c r="D192" i="9" l="1"/>
  <c r="C192" i="9"/>
  <c r="B192" i="9"/>
  <c r="D191" i="9"/>
  <c r="C191" i="9"/>
  <c r="B191" i="9"/>
  <c r="D190" i="9"/>
  <c r="C190" i="9"/>
  <c r="B190" i="9"/>
  <c r="D189" i="9"/>
  <c r="C189" i="9"/>
  <c r="B189" i="9"/>
  <c r="D188" i="9"/>
  <c r="C188" i="9"/>
  <c r="B188" i="9"/>
  <c r="D187" i="9"/>
  <c r="C187" i="9"/>
  <c r="B187" i="9"/>
  <c r="D186" i="9"/>
  <c r="C186" i="9"/>
  <c r="B186" i="9"/>
  <c r="L185" i="9"/>
  <c r="K185" i="9"/>
  <c r="J185" i="9"/>
  <c r="D185" i="9"/>
  <c r="C185" i="9"/>
  <c r="B185" i="9"/>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M56" i="18" l="1"/>
  <c r="L56" i="18"/>
  <c r="K56" i="18"/>
  <c r="M55" i="18"/>
  <c r="L55" i="18"/>
  <c r="K55" i="18"/>
  <c r="E55" i="18"/>
  <c r="D55" i="18"/>
  <c r="C55" i="18"/>
  <c r="M54" i="18"/>
  <c r="L54" i="18"/>
  <c r="K54" i="18"/>
  <c r="E54" i="18"/>
  <c r="D54" i="18"/>
  <c r="C54" i="18"/>
  <c r="M53" i="18"/>
  <c r="L53" i="18"/>
  <c r="K53" i="18"/>
  <c r="E53" i="18"/>
  <c r="D53" i="18"/>
  <c r="C53" i="18"/>
  <c r="M52" i="18"/>
  <c r="L52" i="18"/>
  <c r="K52" i="18"/>
  <c r="E52" i="18"/>
  <c r="D52" i="18"/>
  <c r="C52" i="18"/>
  <c r="M51" i="18"/>
  <c r="L51" i="18"/>
  <c r="K51" i="18"/>
  <c r="E51" i="18"/>
  <c r="D51" i="18"/>
  <c r="C51" i="18"/>
  <c r="M50" i="18"/>
  <c r="L50" i="18"/>
  <c r="K50" i="18"/>
  <c r="E50" i="18"/>
  <c r="D50" i="18"/>
  <c r="C50" i="18"/>
  <c r="M49" i="18"/>
  <c r="L49" i="18"/>
  <c r="K49" i="18"/>
  <c r="E49" i="18"/>
  <c r="D49" i="18"/>
  <c r="C49" i="18"/>
  <c r="M60" i="43" l="1"/>
  <c r="L60" i="43"/>
  <c r="K60" i="43"/>
  <c r="M59" i="43"/>
  <c r="L59" i="43"/>
  <c r="K59" i="43"/>
  <c r="M58" i="43"/>
  <c r="L58" i="43"/>
  <c r="K58" i="43"/>
  <c r="M57" i="43"/>
  <c r="L57" i="43"/>
  <c r="K57" i="43"/>
  <c r="M56" i="43"/>
  <c r="L56" i="43"/>
  <c r="K56" i="43"/>
  <c r="M55" i="43"/>
  <c r="L55" i="43"/>
  <c r="K55" i="43"/>
  <c r="M54" i="43"/>
  <c r="L54" i="43"/>
  <c r="K54" i="43"/>
  <c r="L55" i="36" l="1"/>
  <c r="K55" i="36"/>
  <c r="J55" i="36"/>
  <c r="H55" i="36"/>
  <c r="G55" i="36"/>
  <c r="F55" i="36"/>
  <c r="L54" i="36"/>
  <c r="K54" i="36"/>
  <c r="J54" i="36"/>
  <c r="L53" i="36"/>
  <c r="K53" i="36"/>
  <c r="J53" i="36"/>
  <c r="D53" i="36"/>
  <c r="C53" i="36"/>
  <c r="B53" i="36"/>
  <c r="L52" i="36"/>
  <c r="K52" i="36"/>
  <c r="J52" i="36"/>
  <c r="D52" i="36"/>
  <c r="C52" i="36"/>
  <c r="B52" i="36"/>
  <c r="L51" i="36"/>
  <c r="K51" i="36"/>
  <c r="J51" i="36"/>
  <c r="D51" i="36"/>
  <c r="C51" i="36"/>
  <c r="B51" i="36"/>
  <c r="L50" i="36"/>
  <c r="K50" i="36"/>
  <c r="J50" i="36"/>
  <c r="D50" i="36"/>
  <c r="C50" i="36"/>
  <c r="B50" i="36"/>
  <c r="L49" i="36"/>
  <c r="K49" i="36"/>
  <c r="J49" i="36"/>
  <c r="D49" i="36"/>
  <c r="C49" i="36"/>
  <c r="B49" i="36"/>
  <c r="L48" i="36"/>
  <c r="K48" i="36"/>
  <c r="J48" i="36"/>
  <c r="D48" i="36"/>
  <c r="C48" i="36"/>
  <c r="B48" i="36"/>
  <c r="L24" i="44"/>
  <c r="K24" i="44"/>
  <c r="J24" i="44"/>
  <c r="H24" i="44"/>
  <c r="G24" i="44"/>
  <c r="F24" i="44"/>
  <c r="D24" i="44"/>
  <c r="C24" i="44"/>
  <c r="B24" i="44"/>
  <c r="L23" i="44"/>
  <c r="K23" i="44"/>
  <c r="J23" i="44"/>
  <c r="H23" i="44"/>
  <c r="G23" i="44"/>
  <c r="F23" i="44"/>
  <c r="D23" i="44"/>
  <c r="C23" i="44"/>
  <c r="B23" i="44"/>
  <c r="L22" i="44"/>
  <c r="K22" i="44"/>
  <c r="J22" i="44"/>
  <c r="H22" i="44"/>
  <c r="G22" i="44"/>
  <c r="F22" i="44"/>
  <c r="D22" i="44"/>
  <c r="C22" i="44"/>
  <c r="B22" i="44"/>
  <c r="L21" i="44"/>
  <c r="K21" i="44"/>
  <c r="J21" i="44"/>
  <c r="H21" i="44"/>
  <c r="G21" i="44"/>
  <c r="F21" i="44"/>
  <c r="D21" i="44"/>
  <c r="C21" i="44"/>
  <c r="B21" i="44"/>
  <c r="L20" i="44"/>
  <c r="K20" i="44"/>
  <c r="J20" i="44"/>
  <c r="H20" i="44"/>
  <c r="G20" i="44"/>
  <c r="F20" i="44"/>
  <c r="D20" i="44"/>
  <c r="C20" i="44"/>
  <c r="B20" i="44"/>
  <c r="L19" i="44"/>
  <c r="K19" i="44"/>
  <c r="J19" i="44"/>
  <c r="H19" i="44"/>
  <c r="G19" i="44"/>
  <c r="F19" i="44"/>
  <c r="D19" i="44"/>
  <c r="C19" i="44"/>
  <c r="B19" i="44"/>
  <c r="L18" i="44"/>
  <c r="K18" i="44"/>
  <c r="J18" i="44"/>
  <c r="H18" i="44"/>
  <c r="G18" i="44"/>
  <c r="F18" i="44"/>
  <c r="D18" i="44"/>
  <c r="C18" i="44"/>
  <c r="B18" i="44"/>
  <c r="L17" i="44"/>
  <c r="K17" i="44"/>
  <c r="J17" i="44"/>
  <c r="H17" i="44"/>
  <c r="G17" i="44"/>
  <c r="F17" i="44"/>
  <c r="D17" i="44"/>
  <c r="C17" i="44"/>
  <c r="B17" i="44"/>
  <c r="I229" i="35"/>
  <c r="H229" i="35"/>
  <c r="G229" i="35"/>
  <c r="H194" i="33"/>
  <c r="G194" i="33"/>
  <c r="N187" i="33"/>
  <c r="M187" i="33"/>
  <c r="L187" i="33"/>
  <c r="L41" i="39"/>
  <c r="K41" i="39"/>
  <c r="J41" i="39"/>
  <c r="H41" i="39"/>
  <c r="G41" i="39"/>
  <c r="F41" i="39"/>
  <c r="D41" i="39"/>
  <c r="C41" i="39"/>
  <c r="B41" i="39"/>
  <c r="L40" i="39"/>
  <c r="K40" i="39"/>
  <c r="J40" i="39"/>
  <c r="H40" i="39"/>
  <c r="G40" i="39"/>
  <c r="F40" i="39"/>
  <c r="D40" i="39"/>
  <c r="C40" i="39"/>
  <c r="B40" i="39"/>
  <c r="L39" i="39"/>
  <c r="K39" i="39"/>
  <c r="J39" i="39"/>
  <c r="H39" i="39"/>
  <c r="G39" i="39"/>
  <c r="F39" i="39"/>
  <c r="D39" i="39"/>
  <c r="C39" i="39"/>
  <c r="B39" i="39"/>
  <c r="L38" i="39"/>
  <c r="K38" i="39"/>
  <c r="J38" i="39"/>
  <c r="H38" i="39"/>
  <c r="G38" i="39"/>
  <c r="F38" i="39"/>
  <c r="D38" i="39"/>
  <c r="C38" i="39"/>
  <c r="B38" i="39"/>
  <c r="L37" i="39"/>
  <c r="K37" i="39"/>
  <c r="J37" i="39"/>
  <c r="H37" i="39"/>
  <c r="G37" i="39"/>
  <c r="F37" i="39"/>
  <c r="D37" i="39"/>
  <c r="C37" i="39"/>
  <c r="B37" i="39"/>
  <c r="L36" i="39"/>
  <c r="K36" i="39"/>
  <c r="J36" i="39"/>
  <c r="H36" i="39"/>
  <c r="G36" i="39"/>
  <c r="F36" i="39"/>
  <c r="D36" i="39"/>
  <c r="C36" i="39"/>
  <c r="B36" i="39"/>
  <c r="L35" i="39"/>
  <c r="K35" i="39"/>
  <c r="J35" i="39"/>
  <c r="H35" i="39"/>
  <c r="G35" i="39"/>
  <c r="F35" i="39"/>
  <c r="D35" i="39"/>
  <c r="C35" i="39"/>
  <c r="B35" i="39"/>
  <c r="L34" i="39"/>
  <c r="K34" i="39"/>
  <c r="J34" i="39"/>
  <c r="H34" i="39"/>
  <c r="G34" i="39"/>
  <c r="F34" i="39"/>
  <c r="D34" i="39"/>
  <c r="C34" i="39"/>
  <c r="B34" i="39"/>
  <c r="L134" i="14"/>
  <c r="K134" i="14"/>
  <c r="J134" i="14"/>
  <c r="L133" i="14"/>
  <c r="K133" i="14"/>
  <c r="J133" i="14"/>
  <c r="L132" i="14"/>
  <c r="K132" i="14"/>
  <c r="J132" i="14"/>
  <c r="L131" i="14"/>
  <c r="K131" i="14"/>
  <c r="J131" i="14"/>
  <c r="L130" i="14"/>
  <c r="K130" i="14"/>
  <c r="J130" i="14"/>
  <c r="L129" i="14"/>
  <c r="K129" i="14"/>
  <c r="J129" i="14"/>
  <c r="L128" i="14"/>
  <c r="K128" i="14"/>
  <c r="J128" i="14"/>
  <c r="L127" i="14"/>
  <c r="K127" i="14"/>
  <c r="J127" i="14"/>
  <c r="L39" i="40"/>
  <c r="K39" i="40"/>
  <c r="J39" i="40"/>
  <c r="H39" i="40"/>
  <c r="G39" i="40"/>
  <c r="F39" i="40"/>
  <c r="D39" i="40"/>
  <c r="C39" i="40"/>
  <c r="B39" i="40"/>
  <c r="L38" i="40"/>
  <c r="K38" i="40"/>
  <c r="J38" i="40"/>
  <c r="H38" i="40"/>
  <c r="G38" i="40"/>
  <c r="F38" i="40"/>
  <c r="D38" i="40"/>
  <c r="C38" i="40"/>
  <c r="B38" i="40"/>
  <c r="L37" i="40"/>
  <c r="K37" i="40"/>
  <c r="J37" i="40"/>
  <c r="H37" i="40"/>
  <c r="G37" i="40"/>
  <c r="F37" i="40"/>
  <c r="D37" i="40"/>
  <c r="C37" i="40"/>
  <c r="B37" i="40"/>
  <c r="L36" i="40"/>
  <c r="K36" i="40"/>
  <c r="J36" i="40"/>
  <c r="H36" i="40"/>
  <c r="G36" i="40"/>
  <c r="F36" i="40"/>
  <c r="D36" i="40"/>
  <c r="C36" i="40"/>
  <c r="B36" i="40"/>
  <c r="L35" i="40"/>
  <c r="K35" i="40"/>
  <c r="J35" i="40"/>
  <c r="H35" i="40"/>
  <c r="G35" i="40"/>
  <c r="F35" i="40"/>
  <c r="D35" i="40"/>
  <c r="C35" i="40"/>
  <c r="B35" i="40"/>
  <c r="L34" i="40"/>
  <c r="K34" i="40"/>
  <c r="J34" i="40"/>
  <c r="H34" i="40"/>
  <c r="G34" i="40"/>
  <c r="F34" i="40"/>
  <c r="D34" i="40"/>
  <c r="C34" i="40"/>
  <c r="B34" i="40"/>
  <c r="L33" i="40"/>
  <c r="K33" i="40"/>
  <c r="J33" i="40"/>
  <c r="H33" i="40"/>
  <c r="G33" i="40"/>
  <c r="F33" i="40"/>
  <c r="D33" i="40"/>
  <c r="C33" i="40"/>
  <c r="B33" i="40"/>
  <c r="L32" i="40"/>
  <c r="K32" i="40"/>
  <c r="J32" i="40"/>
  <c r="H32" i="40"/>
  <c r="G32" i="40"/>
  <c r="F32" i="40"/>
  <c r="D32" i="40"/>
  <c r="C32" i="40"/>
  <c r="B32" i="40"/>
  <c r="D266" i="11"/>
  <c r="C266" i="11"/>
  <c r="B266" i="11"/>
  <c r="D265" i="11"/>
  <c r="C265" i="11"/>
  <c r="B265" i="11"/>
  <c r="D264" i="11"/>
  <c r="C264" i="11"/>
  <c r="B264" i="11"/>
  <c r="D263" i="11"/>
  <c r="C263" i="11"/>
  <c r="B263" i="11"/>
  <c r="D262" i="11"/>
  <c r="C262" i="11"/>
  <c r="B262" i="11"/>
  <c r="D261" i="11"/>
  <c r="C261" i="11"/>
  <c r="B261" i="11"/>
  <c r="D260" i="11"/>
  <c r="C260" i="11"/>
  <c r="B260" i="11"/>
  <c r="L259" i="11"/>
  <c r="K259" i="11"/>
  <c r="D259" i="11"/>
  <c r="C259" i="11"/>
  <c r="B259" i="11"/>
  <c r="L353" i="8"/>
  <c r="K353" i="8"/>
  <c r="J353" i="8"/>
  <c r="D353" i="8"/>
  <c r="C353" i="8"/>
  <c r="B353" i="8"/>
  <c r="L352" i="8"/>
  <c r="K352" i="8"/>
  <c r="J352" i="8"/>
  <c r="D352" i="8"/>
  <c r="C352" i="8"/>
  <c r="B352" i="8"/>
  <c r="L351" i="8"/>
  <c r="K351" i="8"/>
  <c r="J351" i="8"/>
  <c r="D351" i="8"/>
  <c r="C351" i="8"/>
  <c r="B351" i="8"/>
  <c r="L350" i="8"/>
  <c r="K350" i="8"/>
  <c r="J350" i="8"/>
  <c r="D350" i="8"/>
  <c r="C350" i="8"/>
  <c r="B350" i="8"/>
  <c r="L349" i="8"/>
  <c r="K349" i="8"/>
  <c r="J349" i="8"/>
  <c r="D349" i="8"/>
  <c r="C349" i="8"/>
  <c r="B349" i="8"/>
  <c r="L348" i="8"/>
  <c r="K348" i="8"/>
  <c r="J348" i="8"/>
  <c r="D348" i="8"/>
  <c r="C348" i="8"/>
  <c r="B348" i="8"/>
  <c r="L347" i="8"/>
  <c r="K347" i="8"/>
  <c r="J347" i="8"/>
  <c r="D347" i="8"/>
  <c r="C347" i="8"/>
  <c r="B347" i="8"/>
  <c r="L346" i="8"/>
  <c r="K346" i="8"/>
  <c r="J346" i="8"/>
  <c r="D346" i="8"/>
  <c r="C346" i="8"/>
  <c r="B346" i="8"/>
  <c r="L137" i="7"/>
  <c r="K137" i="7"/>
  <c r="J137" i="7"/>
  <c r="D137" i="7"/>
  <c r="C137" i="7"/>
  <c r="L136" i="7"/>
  <c r="K136" i="7"/>
  <c r="J136" i="7"/>
  <c r="D136" i="7"/>
  <c r="C136" i="7"/>
  <c r="B136" i="7"/>
  <c r="L135" i="7"/>
  <c r="K135" i="7"/>
  <c r="J135" i="7"/>
  <c r="D135" i="7"/>
  <c r="C135" i="7"/>
  <c r="B135" i="7"/>
  <c r="L134" i="7"/>
  <c r="K134" i="7"/>
  <c r="J134" i="7"/>
  <c r="D134" i="7"/>
  <c r="C134" i="7"/>
  <c r="B134" i="7"/>
  <c r="L133" i="7"/>
  <c r="K133" i="7"/>
  <c r="J133" i="7"/>
  <c r="D133" i="7"/>
  <c r="C133" i="7"/>
  <c r="B133" i="7"/>
  <c r="L132" i="7"/>
  <c r="K132" i="7"/>
  <c r="J132" i="7"/>
  <c r="D132" i="7"/>
  <c r="C132" i="7"/>
  <c r="B132" i="7"/>
  <c r="L131" i="7"/>
  <c r="K131" i="7"/>
  <c r="J131" i="7"/>
  <c r="D131" i="7"/>
  <c r="C131" i="7"/>
  <c r="B131" i="7"/>
  <c r="L130" i="7"/>
  <c r="K130" i="7"/>
  <c r="J130" i="7"/>
  <c r="D130" i="7"/>
  <c r="C130" i="7"/>
  <c r="B130" i="7"/>
  <c r="D199" i="6"/>
  <c r="C199" i="6"/>
  <c r="B199" i="6"/>
  <c r="D198" i="6"/>
  <c r="C198" i="6"/>
  <c r="B198" i="6"/>
  <c r="D197" i="6"/>
  <c r="C197" i="6"/>
  <c r="B197" i="6"/>
  <c r="D196" i="6"/>
  <c r="C196" i="6"/>
  <c r="B196" i="6"/>
  <c r="D195" i="6"/>
  <c r="C195" i="6"/>
  <c r="B195" i="6"/>
  <c r="D194" i="6"/>
  <c r="C194" i="6"/>
  <c r="B194" i="6"/>
  <c r="D193" i="6"/>
  <c r="C193" i="6"/>
  <c r="B193" i="6"/>
  <c r="D192" i="6"/>
  <c r="C192" i="6"/>
  <c r="B19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
  <commentList>
    <comment ref="B422" authorId="0" shapeId="0" xr:uid="{89C1775E-57BE-4E84-A501-F2863006FD36}">
      <text>
        <r>
          <rPr>
            <b/>
            <sz val="9"/>
            <color indexed="81"/>
            <rFont val="Tahoma"/>
            <family val="2"/>
          </rPr>
          <t xml:space="preserve">From 1st June 2014 B/L Date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tc={0E25A5EF-67D5-4ACA-B214-994BEA823771}</author>
  </authors>
  <commentList>
    <comment ref="C72" authorId="0" shapeId="0" xr:uid="{0E25A5EF-67D5-4ACA-B214-994BEA823771}">
      <text>
        <t>[Threaded comment]
Your version of Excel allows you to read this threaded comment; however, any edits to it will get removed if the file is opened in a newer version of Excel. Learn more: https://go.microsoft.com/fwlink/?linkid=870924
Comment:
    POL SIN LOAD ON MSC PARIS</t>
      </text>
    </comment>
  </commentList>
</comments>
</file>

<file path=xl/sharedStrings.xml><?xml version="1.0" encoding="utf-8"?>
<sst xmlns="http://schemas.openxmlformats.org/spreadsheetml/2006/main" count="23852" uniqueCount="8003">
  <si>
    <t>Code</t>
  </si>
  <si>
    <t>Name</t>
  </si>
  <si>
    <t>Country</t>
  </si>
  <si>
    <t>DKAAR</t>
  </si>
  <si>
    <t>AARHUS</t>
  </si>
  <si>
    <t>DENMARK</t>
  </si>
  <si>
    <t>CIABJ</t>
  </si>
  <si>
    <t>ABIDJAN</t>
  </si>
  <si>
    <t>COTE D'IVOIRE</t>
  </si>
  <si>
    <t>AEAUH</t>
  </si>
  <si>
    <t>ABU DHABI</t>
  </si>
  <si>
    <t>UNITED ARAB EMIRATES</t>
  </si>
  <si>
    <t>JPABU</t>
  </si>
  <si>
    <t>ABURATSU</t>
  </si>
  <si>
    <t>JAPAN</t>
  </si>
  <si>
    <t>SVAQJ</t>
  </si>
  <si>
    <t>ACAJUTLA</t>
  </si>
  <si>
    <t>EL SALVADOR</t>
  </si>
  <si>
    <t>SADMM</t>
  </si>
  <si>
    <t>AD DAMMAM</t>
  </si>
  <si>
    <t>SAUDI ARABIA</t>
  </si>
  <si>
    <t>AUADL</t>
  </si>
  <si>
    <t>ADELAIDE</t>
  </si>
  <si>
    <t>AUSTRALIA</t>
  </si>
  <si>
    <t>YEADE</t>
  </si>
  <si>
    <t>ADEN</t>
  </si>
  <si>
    <t>YEMEN</t>
  </si>
  <si>
    <t>MAAGA</t>
  </si>
  <si>
    <t>AGADIR</t>
  </si>
  <si>
    <t>MOROCCO</t>
  </si>
  <si>
    <t>ROAGI</t>
  </si>
  <si>
    <t>AGIGEA</t>
  </si>
  <si>
    <t>ROMANIA</t>
  </si>
  <si>
    <t>SEAHU</t>
  </si>
  <si>
    <t>AHUS</t>
  </si>
  <si>
    <t>SWEDEN</t>
  </si>
  <si>
    <t>AEAJM</t>
  </si>
  <si>
    <t>AJMAN</t>
  </si>
  <si>
    <t>JPAXT</t>
  </si>
  <si>
    <t>AKITA</t>
  </si>
  <si>
    <t>JOAQJ</t>
  </si>
  <si>
    <t>AL 'AQABAH</t>
  </si>
  <si>
    <t>JORDAN</t>
  </si>
  <si>
    <t>AEFJR</t>
  </si>
  <si>
    <t>AL - FUJAYRAH</t>
  </si>
  <si>
    <t>NOAES</t>
  </si>
  <si>
    <t>ALESUND</t>
  </si>
  <si>
    <t>NORWAY</t>
  </si>
  <si>
    <t>EGALY</t>
  </si>
  <si>
    <t>ALEXANDRIA</t>
  </si>
  <si>
    <t>EGYPT</t>
  </si>
  <si>
    <t>ESALG</t>
  </si>
  <si>
    <t>ALGECIRAS</t>
  </si>
  <si>
    <t>SPAIN</t>
  </si>
  <si>
    <t>DZALG</t>
  </si>
  <si>
    <t>ALGER</t>
  </si>
  <si>
    <t>ALGERIA</t>
  </si>
  <si>
    <t>TRALI</t>
  </si>
  <si>
    <t>ALIAGA</t>
  </si>
  <si>
    <t>TURKEY</t>
  </si>
  <si>
    <t>ESALC</t>
  </si>
  <si>
    <t>ALICANTE</t>
  </si>
  <si>
    <t>MXATM</t>
  </si>
  <si>
    <t>ALTAMIRA</t>
  </si>
  <si>
    <t>MEXICO</t>
  </si>
  <si>
    <t>NOAAV</t>
  </si>
  <si>
    <t>ALVIK</t>
  </si>
  <si>
    <t>NLAMS</t>
  </si>
  <si>
    <t>AMSTERDAM</t>
  </si>
  <si>
    <t>NETHERLANDS</t>
  </si>
  <si>
    <t>ITAOI</t>
  </si>
  <si>
    <t>ANCONA</t>
  </si>
  <si>
    <t>ITALY</t>
  </si>
  <si>
    <t>DZAAE</t>
  </si>
  <si>
    <t>ANNABA</t>
  </si>
  <si>
    <t>TRAYT</t>
  </si>
  <si>
    <t>ANTALYA</t>
  </si>
  <si>
    <t>AGANU</t>
  </si>
  <si>
    <t>ANTIGUA</t>
  </si>
  <si>
    <t>ANTIGUA AND BARBUDA</t>
  </si>
  <si>
    <t>BEANR</t>
  </si>
  <si>
    <t>ANTWERP</t>
  </si>
  <si>
    <t>BELGIUM</t>
  </si>
  <si>
    <t>NGAPP</t>
  </si>
  <si>
    <t>APAPA</t>
  </si>
  <si>
    <t>NIGERIA</t>
  </si>
  <si>
    <t>WSAPW</t>
  </si>
  <si>
    <t>APIA</t>
  </si>
  <si>
    <t>SAMOA</t>
  </si>
  <si>
    <t>CLARI</t>
  </si>
  <si>
    <t>ARICA</t>
  </si>
  <si>
    <t>CHILE</t>
  </si>
  <si>
    <t>RUARH</t>
  </si>
  <si>
    <t>ARKHANGELSK</t>
  </si>
  <si>
    <t>RUSSIAN FEDERATION</t>
  </si>
  <si>
    <t>ESACE</t>
  </si>
  <si>
    <t>ARRECIFE DE LANZAROTE</t>
  </si>
  <si>
    <t>ILASH</t>
  </si>
  <si>
    <t>ASHDOD</t>
  </si>
  <si>
    <t>ISRAEL</t>
  </si>
  <si>
    <t>GRAST</t>
  </si>
  <si>
    <t>ASTAKOS</t>
  </si>
  <si>
    <t>GREECE</t>
  </si>
  <si>
    <t>PYASU</t>
  </si>
  <si>
    <t>ASUNCION</t>
  </si>
  <si>
    <t>PARAGUAY</t>
  </si>
  <si>
    <t>NZAKL</t>
  </si>
  <si>
    <t>AUCKLAND</t>
  </si>
  <si>
    <t>NEW ZEALAND</t>
  </si>
  <si>
    <t>NOASV</t>
  </si>
  <si>
    <t>AUSTEVOLL</t>
  </si>
  <si>
    <t>ARBHI</t>
  </si>
  <si>
    <t>BAHIA BLANCA</t>
  </si>
  <si>
    <t>ARGENTINA</t>
  </si>
  <si>
    <t>BHBAH</t>
  </si>
  <si>
    <t>BAHRAIN</t>
  </si>
  <si>
    <t>PABLB</t>
  </si>
  <si>
    <t>BALBOA</t>
  </si>
  <si>
    <t>PANAMA</t>
  </si>
  <si>
    <t>USBAL</t>
  </si>
  <si>
    <t>BALTIMORE</t>
  </si>
  <si>
    <t>UNITED STATES</t>
  </si>
  <si>
    <t>IRBND</t>
  </si>
  <si>
    <t>BANDAR ABBAS</t>
  </si>
  <si>
    <t>IRAN</t>
  </si>
  <si>
    <t>IRBKM</t>
  </si>
  <si>
    <t>BANDAR KHOMEINI</t>
  </si>
  <si>
    <t>THBKK</t>
  </si>
  <si>
    <t>BANGKOK</t>
  </si>
  <si>
    <t>THAILAND</t>
  </si>
  <si>
    <t>THBMT</t>
  </si>
  <si>
    <t>BANGKOK MODERN TERMINALS/BANGKOK</t>
  </si>
  <si>
    <t>GMBJL</t>
  </si>
  <si>
    <t>BANJUL</t>
  </si>
  <si>
    <t>GAMBIA</t>
  </si>
  <si>
    <t>MEBAR</t>
  </si>
  <si>
    <t>BAR</t>
  </si>
  <si>
    <t>MONTENEGRO</t>
  </si>
  <si>
    <t>ESBCN</t>
  </si>
  <si>
    <t>BARCELONA</t>
  </si>
  <si>
    <t>ITBRI</t>
  </si>
  <si>
    <t>BARI</t>
  </si>
  <si>
    <t>FRBAS</t>
  </si>
  <si>
    <t>BASSENS</t>
  </si>
  <si>
    <t>FRANCE</t>
  </si>
  <si>
    <t>KNBAS</t>
  </si>
  <si>
    <t>BASSETERRE</t>
  </si>
  <si>
    <t xml:space="preserve"> ST KITTS</t>
  </si>
  <si>
    <t>GEBUS</t>
  </si>
  <si>
    <t>BATUMI</t>
  </si>
  <si>
    <t>GEORGIA</t>
  </si>
  <si>
    <t>CNBJO</t>
  </si>
  <si>
    <t>BEIJIAO</t>
  </si>
  <si>
    <t>CHINA</t>
  </si>
  <si>
    <t>MZBEW</t>
  </si>
  <si>
    <t>BEIRA</t>
  </si>
  <si>
    <t>MOZAMBIQUE</t>
  </si>
  <si>
    <t>LBBEY</t>
  </si>
  <si>
    <t>BEIRUT</t>
  </si>
  <si>
    <t>LEBANON</t>
  </si>
  <si>
    <t>DZBJA</t>
  </si>
  <si>
    <t>BEJAIA</t>
  </si>
  <si>
    <t>IDBLW</t>
  </si>
  <si>
    <t>BELAWAN</t>
  </si>
  <si>
    <t xml:space="preserve"> SUMATRA</t>
  </si>
  <si>
    <t>BRBEL</t>
  </si>
  <si>
    <t>BELEM</t>
  </si>
  <si>
    <t>BRAZIL</t>
  </si>
  <si>
    <t>GBBEL</t>
  </si>
  <si>
    <t>BELFAST</t>
  </si>
  <si>
    <t>UNITED KINGDOM</t>
  </si>
  <si>
    <t>BZBZE</t>
  </si>
  <si>
    <t>BELIZE CITY</t>
  </si>
  <si>
    <t>BELIZE</t>
  </si>
  <si>
    <t>AUBEL</t>
  </si>
  <si>
    <t>BELL BAY</t>
  </si>
  <si>
    <t>NOBGO</t>
  </si>
  <si>
    <t>BERGEN</t>
  </si>
  <si>
    <t>ESBIO</t>
  </si>
  <si>
    <t>BILBAO</t>
  </si>
  <si>
    <t>LYBEN</t>
  </si>
  <si>
    <t>BINGAZI</t>
  </si>
  <si>
    <t>LIBYAN ARAB JAMAHIRIYA</t>
  </si>
  <si>
    <t>MYBTU</t>
  </si>
  <si>
    <t>BINTULU</t>
  </si>
  <si>
    <t xml:space="preserve"> SARAWAK</t>
  </si>
  <si>
    <t>GWOXB</t>
  </si>
  <si>
    <t>BISSAU</t>
  </si>
  <si>
    <t>GUINEA-BISSAU</t>
  </si>
  <si>
    <t>NZBLU</t>
  </si>
  <si>
    <t>BLUFF</t>
  </si>
  <si>
    <t>USBOS</t>
  </si>
  <si>
    <t>BOSTON</t>
  </si>
  <si>
    <t>DEBRV</t>
  </si>
  <si>
    <t>BREMERHAVEN</t>
  </si>
  <si>
    <t>GERMANY</t>
  </si>
  <si>
    <t>FRBES</t>
  </si>
  <si>
    <t>BREST</t>
  </si>
  <si>
    <t>NOBVK</t>
  </si>
  <si>
    <t>BREVIK</t>
  </si>
  <si>
    <t>BBBGI</t>
  </si>
  <si>
    <t>BRIDGETOWN</t>
  </si>
  <si>
    <t>BARBADOS</t>
  </si>
  <si>
    <t>AUBNE</t>
  </si>
  <si>
    <t>BRISBANE</t>
  </si>
  <si>
    <t>AUBME</t>
  </si>
  <si>
    <t>BROOME</t>
  </si>
  <si>
    <t>COBUN</t>
  </si>
  <si>
    <t>BUENAVENTURA</t>
  </si>
  <si>
    <t>COLOMBIA</t>
  </si>
  <si>
    <t>ARBUE</t>
  </si>
  <si>
    <t>BUENOS AIRES</t>
  </si>
  <si>
    <t>BGBOJ</t>
  </si>
  <si>
    <t>BURGAS</t>
  </si>
  <si>
    <t>BULGARIA</t>
  </si>
  <si>
    <t>AUBWT</t>
  </si>
  <si>
    <t>BURNIE</t>
  </si>
  <si>
    <t>KRPUS</t>
  </si>
  <si>
    <t>BUSAN</t>
  </si>
  <si>
    <t>KOREA</t>
  </si>
  <si>
    <t>IRBUZ</t>
  </si>
  <si>
    <t>BUSHEHR</t>
  </si>
  <si>
    <t>PYBCM</t>
  </si>
  <si>
    <t>CAACUPEMI</t>
  </si>
  <si>
    <t>ESCAD</t>
  </si>
  <si>
    <t>CADIZ</t>
  </si>
  <si>
    <t>ITCAG</t>
  </si>
  <si>
    <t>CAGLIARI</t>
  </si>
  <si>
    <t>VNCLN</t>
  </si>
  <si>
    <t>CAI LAN</t>
  </si>
  <si>
    <t>VIET NAM</t>
  </si>
  <si>
    <t>CRCAL</t>
  </si>
  <si>
    <t>CALDERA</t>
  </si>
  <si>
    <t>COSTA RICA</t>
  </si>
  <si>
    <t>PECLL</t>
  </si>
  <si>
    <t>CALLAO</t>
  </si>
  <si>
    <t>PERU</t>
  </si>
  <si>
    <t>PTCNL</t>
  </si>
  <si>
    <t>CANICAL</t>
  </si>
  <si>
    <t>PORTUGAL</t>
  </si>
  <si>
    <t>HTCAP</t>
  </si>
  <si>
    <t>CAP-HAITIEN</t>
  </si>
  <si>
    <t>HAITI</t>
  </si>
  <si>
    <t>ZACPT</t>
  </si>
  <si>
    <t>CAPE TOWN</t>
  </si>
  <si>
    <t>SOUTH AFRICA</t>
  </si>
  <si>
    <t>COCTG</t>
  </si>
  <si>
    <t>CARTAGENA</t>
  </si>
  <si>
    <t>ESCAR</t>
  </si>
  <si>
    <t>MACAS</t>
  </si>
  <si>
    <t>CASABLANCA</t>
  </si>
  <si>
    <t>ESCAS</t>
  </si>
  <si>
    <t>CASTELLON DE LA PLANA</t>
  </si>
  <si>
    <t>LCCAS</t>
  </si>
  <si>
    <t>CASTRIES</t>
  </si>
  <si>
    <t>SAINT LUCIA</t>
  </si>
  <si>
    <t>VNCLI</t>
  </si>
  <si>
    <t>CAT LAI</t>
  </si>
  <si>
    <t>DOCAU</t>
  </si>
  <si>
    <t>CAUCEDO</t>
  </si>
  <si>
    <t>DOMINICAN REPUBLIC</t>
  </si>
  <si>
    <t>CLCHB</t>
  </si>
  <si>
    <t>CHACABUCO</t>
  </si>
  <si>
    <t>USCHS</t>
  </si>
  <si>
    <t>CHARLESTON</t>
  </si>
  <si>
    <t>KNNEV</t>
  </si>
  <si>
    <t>CHARLESTOWN</t>
  </si>
  <si>
    <t xml:space="preserve"> NEVIS</t>
  </si>
  <si>
    <t>INMAA</t>
  </si>
  <si>
    <t>CHENNAI</t>
  </si>
  <si>
    <t>INDIA</t>
  </si>
  <si>
    <t>JPCHB</t>
  </si>
  <si>
    <t>CHIBA</t>
  </si>
  <si>
    <t>PECHM</t>
  </si>
  <si>
    <t>CHIMBOTE</t>
  </si>
  <si>
    <t>BDCGP</t>
  </si>
  <si>
    <t>CHITTAGONG</t>
  </si>
  <si>
    <t>BANGLADESH</t>
  </si>
  <si>
    <t>CNCWN</t>
  </si>
  <si>
    <t>CHIWAN</t>
  </si>
  <si>
    <t>ITCVV</t>
  </si>
  <si>
    <t>CIVITAVECCHIA</t>
  </si>
  <si>
    <t>INCOK</t>
  </si>
  <si>
    <t>COCHIN</t>
  </si>
  <si>
    <t>ZAZBA</t>
  </si>
  <si>
    <t>COEGA</t>
  </si>
  <si>
    <t>LKCMB</t>
  </si>
  <si>
    <t>COLOMBO</t>
  </si>
  <si>
    <t>SRI LANKA</t>
  </si>
  <si>
    <t>ARCRD</t>
  </si>
  <si>
    <t>COMODORO RIVADAVIA</t>
  </si>
  <si>
    <t>GNCKY</t>
  </si>
  <si>
    <t>CONAKRY</t>
  </si>
  <si>
    <t>GUINEA</t>
  </si>
  <si>
    <t>ROCND</t>
  </si>
  <si>
    <t>CONSTANTA</t>
  </si>
  <si>
    <t>DKCPH</t>
  </si>
  <si>
    <t>COPENHAGEN</t>
  </si>
  <si>
    <t>NICIO</t>
  </si>
  <si>
    <t>CORINTO</t>
  </si>
  <si>
    <t>NICARAGUA</t>
  </si>
  <si>
    <t>IEORK</t>
  </si>
  <si>
    <t>CORK</t>
  </si>
  <si>
    <t>IRELAND</t>
  </si>
  <si>
    <t>CLCNL</t>
  </si>
  <si>
    <t>CORONEL</t>
  </si>
  <si>
    <t>BJCOO</t>
  </si>
  <si>
    <t>COTONOU</t>
  </si>
  <si>
    <t>BENIN</t>
  </si>
  <si>
    <t>PACTB</t>
  </si>
  <si>
    <t>CRISTOBAL</t>
  </si>
  <si>
    <t>VNDAD</t>
  </si>
  <si>
    <t>DA-NANG</t>
  </si>
  <si>
    <t>SNDKR</t>
  </si>
  <si>
    <t>DAKAR</t>
  </si>
  <si>
    <t>SENEGAL</t>
  </si>
  <si>
    <t>CNDLC</t>
  </si>
  <si>
    <t>DALIAN</t>
  </si>
  <si>
    <t>EGDAM</t>
  </si>
  <si>
    <t>DAMIETTA</t>
  </si>
  <si>
    <t>AUDAM</t>
  </si>
  <si>
    <t>DAMPIER</t>
  </si>
  <si>
    <t>TZDAR</t>
  </si>
  <si>
    <t>DAR ES SALAAM</t>
  </si>
  <si>
    <t>TANZANIA</t>
  </si>
  <si>
    <t>AUDRW</t>
  </si>
  <si>
    <t>DARWIN</t>
  </si>
  <si>
    <t>AUDPO</t>
  </si>
  <si>
    <t>DEVONPORT</t>
  </si>
  <si>
    <t>MGDIE</t>
  </si>
  <si>
    <t>DIEGO SUAREZ</t>
  </si>
  <si>
    <t>MADAGASCAR</t>
  </si>
  <si>
    <t>DJJIB</t>
  </si>
  <si>
    <t>DJIBOUTI</t>
  </si>
  <si>
    <t>QADOH</t>
  </si>
  <si>
    <t>DOHA</t>
  </si>
  <si>
    <t>QATAR</t>
  </si>
  <si>
    <t>CMDLA</t>
  </si>
  <si>
    <t>DOUALA</t>
  </si>
  <si>
    <t>CAMEROON</t>
  </si>
  <si>
    <t>IEDUB</t>
  </si>
  <si>
    <t>DUBLIN</t>
  </si>
  <si>
    <t>FRDKK</t>
  </si>
  <si>
    <t>DUNKERQUE</t>
  </si>
  <si>
    <t>ZADUR</t>
  </si>
  <si>
    <t>DURBAN</t>
  </si>
  <si>
    <t>ALDRZ</t>
  </si>
  <si>
    <t>DURRES</t>
  </si>
  <si>
    <t>ALBANIA</t>
  </si>
  <si>
    <t>ZAELS</t>
  </si>
  <si>
    <t>EAST LONDON</t>
  </si>
  <si>
    <t>MGEHL</t>
  </si>
  <si>
    <t>EHOALA (TOLAGNARO)</t>
  </si>
  <si>
    <t>VEEGU</t>
  </si>
  <si>
    <t>EL GUAMACHE</t>
  </si>
  <si>
    <t>VENEZUELA</t>
  </si>
  <si>
    <t>PTENT</t>
  </si>
  <si>
    <t>ENTRONCAMENTO</t>
  </si>
  <si>
    <t>TREYP</t>
  </si>
  <si>
    <t>EVYAP PORT</t>
  </si>
  <si>
    <t>GBFXT</t>
  </si>
  <si>
    <t>FELIXSTOWE</t>
  </si>
  <si>
    <t>PYFNX</t>
  </si>
  <si>
    <t>FENIX</t>
  </si>
  <si>
    <t>NOFRO</t>
  </si>
  <si>
    <t>FLORO</t>
  </si>
  <si>
    <t>NLFLU</t>
  </si>
  <si>
    <t>FLUSHING</t>
  </si>
  <si>
    <t>MQFDF</t>
  </si>
  <si>
    <t>FORT-DE-FRANCE</t>
  </si>
  <si>
    <t>MARTINIQUE</t>
  </si>
  <si>
    <t>FRFOS</t>
  </si>
  <si>
    <t>FOS-SUR-MER</t>
  </si>
  <si>
    <t>CNFOS</t>
  </si>
  <si>
    <t>FOSHAN</t>
  </si>
  <si>
    <t>DKFRC</t>
  </si>
  <si>
    <t>FREDERICIA</t>
  </si>
  <si>
    <t>NOFRK</t>
  </si>
  <si>
    <t>FREDRIKSTAD</t>
  </si>
  <si>
    <t>BSFPO</t>
  </si>
  <si>
    <t>FREEPORT</t>
  </si>
  <si>
    <t xml:space="preserve"> GRAND BAHAMA</t>
  </si>
  <si>
    <t>SLFNA</t>
  </si>
  <si>
    <t>FREETOWN</t>
  </si>
  <si>
    <t>SIERRA LEONE</t>
  </si>
  <si>
    <t>AUFRE</t>
  </si>
  <si>
    <t>FREMANTLE</t>
  </si>
  <si>
    <t>JPFKY</t>
  </si>
  <si>
    <t>FUKUYAMA</t>
  </si>
  <si>
    <t xml:space="preserve"> HIROSHIMA</t>
  </si>
  <si>
    <t>PTFNC</t>
  </si>
  <si>
    <t>FUNCHAL</t>
  </si>
  <si>
    <t xml:space="preserve"> MADEIRA</t>
  </si>
  <si>
    <t>CNFOC</t>
  </si>
  <si>
    <t>FUZHOU</t>
  </si>
  <si>
    <t>SEGVX</t>
  </si>
  <si>
    <t>GAVLE</t>
  </si>
  <si>
    <t>PLGDY</t>
  </si>
  <si>
    <t>GDYNIA</t>
  </si>
  <si>
    <t>POLAND</t>
  </si>
  <si>
    <t>TRGEB</t>
  </si>
  <si>
    <t>GEBZE</t>
  </si>
  <si>
    <t>TRGEM</t>
  </si>
  <si>
    <t>GEMLIK</t>
  </si>
  <si>
    <t>ITGOA</t>
  </si>
  <si>
    <t>GENOA</t>
  </si>
  <si>
    <t>KRKJE</t>
  </si>
  <si>
    <t>GEOJE</t>
  </si>
  <si>
    <t>GYGEO</t>
  </si>
  <si>
    <t>GEORGETOWN</t>
  </si>
  <si>
    <t>GUYANA</t>
  </si>
  <si>
    <t>ESGIJ</t>
  </si>
  <si>
    <t>GIJON</t>
  </si>
  <si>
    <t>ITGIT</t>
  </si>
  <si>
    <t>GIOIA TAURO</t>
  </si>
  <si>
    <t>MDGIU</t>
  </si>
  <si>
    <t>GIURGIULESTI</t>
  </si>
  <si>
    <t>MOLDOVA</t>
  </si>
  <si>
    <t>NOGJM</t>
  </si>
  <si>
    <t>GJEMNES</t>
  </si>
  <si>
    <t>SEGOT</t>
  </si>
  <si>
    <t>GOTEBORG</t>
  </si>
  <si>
    <t>KYGCM</t>
  </si>
  <si>
    <t>GRAND CAYMAN</t>
  </si>
  <si>
    <t>CAYMAN ISLANDS</t>
  </si>
  <si>
    <t>GBGRG</t>
  </si>
  <si>
    <t>GRANGEMOUTH</t>
  </si>
  <si>
    <t>GBGRK</t>
  </si>
  <si>
    <t>GREENOCK</t>
  </si>
  <si>
    <t>CNCAN</t>
  </si>
  <si>
    <t>GUANGZHOU</t>
  </si>
  <si>
    <t>VEGUT</t>
  </si>
  <si>
    <t>GUANTA</t>
  </si>
  <si>
    <t>VEGUB</t>
  </si>
  <si>
    <t>GUARANAO BAY</t>
  </si>
  <si>
    <t>ECGYE</t>
  </si>
  <si>
    <t>GUAYAQUIL</t>
  </si>
  <si>
    <t>ECUADOR</t>
  </si>
  <si>
    <t>MXGYM</t>
  </si>
  <si>
    <t>GUAYMAS</t>
  </si>
  <si>
    <t>KRKAN</t>
  </si>
  <si>
    <t>GWANGYANG</t>
  </si>
  <si>
    <t>JPHHE</t>
  </si>
  <si>
    <t>HACHINOHE</t>
  </si>
  <si>
    <t xml:space="preserve"> AOMORI</t>
  </si>
  <si>
    <t>ILHFA</t>
  </si>
  <si>
    <t>HAIFA</t>
  </si>
  <si>
    <t>VNHPH</t>
  </si>
  <si>
    <t>HAIPHONG</t>
  </si>
  <si>
    <t>JPHKT</t>
  </si>
  <si>
    <t>HAKATA</t>
  </si>
  <si>
    <t xml:space="preserve"> FUKUOKA</t>
  </si>
  <si>
    <t>JPHKD</t>
  </si>
  <si>
    <t>HAKODATE</t>
  </si>
  <si>
    <t>NOHAL</t>
  </si>
  <si>
    <t>HALDEN</t>
  </si>
  <si>
    <t>INHAL</t>
  </si>
  <si>
    <t>HALDIA</t>
  </si>
  <si>
    <t>CAHAL</t>
  </si>
  <si>
    <t>HALIFAX</t>
  </si>
  <si>
    <t>CANADA</t>
  </si>
  <si>
    <t>SEHAD</t>
  </si>
  <si>
    <t>HALMSTAD</t>
  </si>
  <si>
    <t>JPHMD</t>
  </si>
  <si>
    <t>HAMADA</t>
  </si>
  <si>
    <t>DEHAM</t>
  </si>
  <si>
    <t>HAMBURG</t>
  </si>
  <si>
    <t>BMBDA</t>
  </si>
  <si>
    <t>HAMILTON</t>
  </si>
  <si>
    <t>BERMUDA</t>
  </si>
  <si>
    <t>FIHMN</t>
  </si>
  <si>
    <t>HAMINA</t>
  </si>
  <si>
    <t>FINLAND</t>
  </si>
  <si>
    <t>NOHRI</t>
  </si>
  <si>
    <t>HAREID</t>
  </si>
  <si>
    <t>SEHAN</t>
  </si>
  <si>
    <t>HARGSHAMN</t>
  </si>
  <si>
    <t>NOHAU</t>
  </si>
  <si>
    <t>HAUGESUND</t>
  </si>
  <si>
    <t>SEHEL</t>
  </si>
  <si>
    <t>HELSINGBORG</t>
  </si>
  <si>
    <t>FIHEL</t>
  </si>
  <si>
    <t>HELSINKI</t>
  </si>
  <si>
    <t>GRHER</t>
  </si>
  <si>
    <t>HERAKLION</t>
  </si>
  <si>
    <t>JPHBK</t>
  </si>
  <si>
    <t>HIBIKISHINKO</t>
  </si>
  <si>
    <t>VNSPC</t>
  </si>
  <si>
    <t>HIEP PHUOC PORT</t>
  </si>
  <si>
    <t>USITO</t>
  </si>
  <si>
    <t>HILO</t>
  </si>
  <si>
    <t>JPHIJ</t>
  </si>
  <si>
    <t>HIROSHIMA</t>
  </si>
  <si>
    <t>JPHIC</t>
  </si>
  <si>
    <t>HITACHINAKA</t>
  </si>
  <si>
    <t>VNSGN</t>
  </si>
  <si>
    <t>HO CHI MINH CITY</t>
  </si>
  <si>
    <t>VNVIC</t>
  </si>
  <si>
    <t>HO CHI MINH</t>
  </si>
  <si>
    <t xml:space="preserve"> VICT</t>
  </si>
  <si>
    <t>AUHBA</t>
  </si>
  <si>
    <t>HOBART</t>
  </si>
  <si>
    <t>YEHOD</t>
  </si>
  <si>
    <t>HODEIDAH</t>
  </si>
  <si>
    <t>NOHOG</t>
  </si>
  <si>
    <t>HOGSET</t>
  </si>
  <si>
    <t>HKHKG</t>
  </si>
  <si>
    <t>HONG KONG</t>
  </si>
  <si>
    <t>USHNL</t>
  </si>
  <si>
    <t>HONOLULU</t>
  </si>
  <si>
    <t>PTHOR</t>
  </si>
  <si>
    <t>HORTA</t>
  </si>
  <si>
    <t>JPHSM</t>
  </si>
  <si>
    <t>HOSOSHIMA</t>
  </si>
  <si>
    <t>USHOU</t>
  </si>
  <si>
    <t>HOUSTON</t>
  </si>
  <si>
    <t>ESIBZ</t>
  </si>
  <si>
    <t>IBIZA</t>
  </si>
  <si>
    <t>PEILQ</t>
  </si>
  <si>
    <t>ILO</t>
  </si>
  <si>
    <t>UAILK</t>
  </si>
  <si>
    <t>ILYICHEVSK</t>
  </si>
  <si>
    <t>UKRAINE</t>
  </si>
  <si>
    <t>JPIMB</t>
  </si>
  <si>
    <t>IMABARI</t>
  </si>
  <si>
    <t>JPIMI</t>
  </si>
  <si>
    <t>IMARI</t>
  </si>
  <si>
    <t>GBIMM</t>
  </si>
  <si>
    <t>IMMINGHAM</t>
  </si>
  <si>
    <t>CLIQQ</t>
  </si>
  <si>
    <t>IQUIQUE</t>
  </si>
  <si>
    <t>JPISI</t>
  </si>
  <si>
    <t>ISHIKARI</t>
  </si>
  <si>
    <t>TRISK</t>
  </si>
  <si>
    <t>ISKENDERUN</t>
  </si>
  <si>
    <t>TRIST</t>
  </si>
  <si>
    <t>ISTANBUL</t>
  </si>
  <si>
    <t>BRIGI</t>
  </si>
  <si>
    <t>ITAGUAI</t>
  </si>
  <si>
    <t>BRIOA</t>
  </si>
  <si>
    <t>ITAPOA</t>
  </si>
  <si>
    <t>JPIWK</t>
  </si>
  <si>
    <t>IWAKUNI</t>
  </si>
  <si>
    <t>JPIYM</t>
  </si>
  <si>
    <t>IYOMISHIMA</t>
  </si>
  <si>
    <t>TRIZM</t>
  </si>
  <si>
    <t>IZMIR</t>
  </si>
  <si>
    <t>USJAX</t>
  </si>
  <si>
    <t>JACKSONVILLE</t>
  </si>
  <si>
    <t>IDJKT</t>
  </si>
  <si>
    <t>JAKARTA</t>
  </si>
  <si>
    <t xml:space="preserve"> JAVA</t>
  </si>
  <si>
    <t>AEJEA</t>
  </si>
  <si>
    <t>JEBEL ALI</t>
  </si>
  <si>
    <t>SAJED</t>
  </si>
  <si>
    <t>JEDDAH</t>
  </si>
  <si>
    <t>KRCHF</t>
  </si>
  <si>
    <t>JINHAE</t>
  </si>
  <si>
    <t>SAJUB</t>
  </si>
  <si>
    <t>JUBAIL</t>
  </si>
  <si>
    <t>USOGG</t>
  </si>
  <si>
    <t>KAHULUI</t>
  </si>
  <si>
    <t>RUKGD</t>
  </si>
  <si>
    <t>KALININGRAD</t>
  </si>
  <si>
    <t>KHKOS</t>
  </si>
  <si>
    <t>KAMPONG SAOM</t>
  </si>
  <si>
    <t>CAMBODIA</t>
  </si>
  <si>
    <t>JPKNZ</t>
  </si>
  <si>
    <t>KANAZAWA</t>
  </si>
  <si>
    <t>INIXY</t>
  </si>
  <si>
    <t>KANDLA</t>
  </si>
  <si>
    <t>TWKHH</t>
  </si>
  <si>
    <t>KAOHSIUNG</t>
  </si>
  <si>
    <t>TAIWAN</t>
  </si>
  <si>
    <t>PKKHI</t>
  </si>
  <si>
    <t>KARACHI</t>
  </si>
  <si>
    <t>PAKISTAN</t>
  </si>
  <si>
    <t>PKBQM</t>
  </si>
  <si>
    <t>KARACHI-MUHAMMAD BIN QASIM</t>
  </si>
  <si>
    <t>INKRK</t>
  </si>
  <si>
    <t>KARAIKAL</t>
  </si>
  <si>
    <t>NOKMY</t>
  </si>
  <si>
    <t>KARMOY</t>
  </si>
  <si>
    <t>USKWH</t>
  </si>
  <si>
    <t>KAWAIHAE</t>
  </si>
  <si>
    <t>JPKWS</t>
  </si>
  <si>
    <t>KAWASAKI</t>
  </si>
  <si>
    <t>TWKEL</t>
  </si>
  <si>
    <t>KEELUNG</t>
  </si>
  <si>
    <t>FIKEM</t>
  </si>
  <si>
    <t>KEMI</t>
  </si>
  <si>
    <t>LYKHO</t>
  </si>
  <si>
    <t>KHOMS</t>
  </si>
  <si>
    <t>AEKLF</t>
  </si>
  <si>
    <t>KHOR AL FAKKAN</t>
  </si>
  <si>
    <t>IRKHO</t>
  </si>
  <si>
    <t>KHORRAMSHAHR</t>
  </si>
  <si>
    <t>JMKIN</t>
  </si>
  <si>
    <t>KINGSTON</t>
  </si>
  <si>
    <t>JAMAICA</t>
  </si>
  <si>
    <t>VCKTN</t>
  </si>
  <si>
    <t>KINGSTOWN</t>
  </si>
  <si>
    <t xml:space="preserve"> ST VINCENT</t>
  </si>
  <si>
    <t>LTKLJ</t>
  </si>
  <si>
    <t>KLAIPEDA</t>
  </si>
  <si>
    <t>LITHUANIA</t>
  </si>
  <si>
    <t>JPUKB</t>
  </si>
  <si>
    <t>KOBE</t>
  </si>
  <si>
    <t>JPKCZ</t>
  </si>
  <si>
    <t>KOCHI</t>
  </si>
  <si>
    <t>FIKOK</t>
  </si>
  <si>
    <t>KOKKOLA (KARLEBY)</t>
  </si>
  <si>
    <t>INCCU</t>
  </si>
  <si>
    <t>KOLKATA</t>
  </si>
  <si>
    <t>SIKOP</t>
  </si>
  <si>
    <t>KOPER</t>
  </si>
  <si>
    <t>SLOVENIA</t>
  </si>
  <si>
    <t>MYBKI</t>
  </si>
  <si>
    <t>KOTA KINABALU</t>
  </si>
  <si>
    <t xml:space="preserve"> SABAH</t>
  </si>
  <si>
    <t>FIKTK</t>
  </si>
  <si>
    <t>KOTKA</t>
  </si>
  <si>
    <t>INKRI</t>
  </si>
  <si>
    <t>KRISHNAPATNAM</t>
  </si>
  <si>
    <t>NOKRS</t>
  </si>
  <si>
    <t>KRISTIANSAND</t>
  </si>
  <si>
    <t>RUKDT</t>
  </si>
  <si>
    <t>KRONSHTADT</t>
  </si>
  <si>
    <t>MYKUA</t>
  </si>
  <si>
    <t>KUANTAN</t>
  </si>
  <si>
    <t>MALAYSIA</t>
  </si>
  <si>
    <t>MYKCH</t>
  </si>
  <si>
    <t>KUCHING</t>
  </si>
  <si>
    <t>JPKMJ</t>
  </si>
  <si>
    <t>KUMAMOTO</t>
  </si>
  <si>
    <t>JPKRE</t>
  </si>
  <si>
    <t>KURE</t>
  </si>
  <si>
    <t>JPKUH</t>
  </si>
  <si>
    <t>KUSHIRO</t>
  </si>
  <si>
    <t>KRKWA</t>
  </si>
  <si>
    <t>KWANGYANG</t>
  </si>
  <si>
    <t>VELAG</t>
  </si>
  <si>
    <t>LA GUAIRA</t>
  </si>
  <si>
    <t>CUHAV</t>
  </si>
  <si>
    <t>LA HABANA</t>
  </si>
  <si>
    <t>CUBA</t>
  </si>
  <si>
    <t>ITSPE</t>
  </si>
  <si>
    <t>LA SPEZIA</t>
  </si>
  <si>
    <t>THLCH</t>
  </si>
  <si>
    <t>LAEM CHABANG</t>
  </si>
  <si>
    <t>NOLAR</t>
  </si>
  <si>
    <t>LARVIK</t>
  </si>
  <si>
    <t>ARLPS</t>
  </si>
  <si>
    <t>LAS PALMAS</t>
  </si>
  <si>
    <t>ESLPA</t>
  </si>
  <si>
    <t>SYLTK</t>
  </si>
  <si>
    <t>LATTAKIA</t>
  </si>
  <si>
    <t>SYRIAN ARAB REPUBLIC</t>
  </si>
  <si>
    <t>FJLTK</t>
  </si>
  <si>
    <t>LAUTOKA</t>
  </si>
  <si>
    <t>FIJI</t>
  </si>
  <si>
    <t>MXLZC</t>
  </si>
  <si>
    <t>LAZARO CARDENAS</t>
  </si>
  <si>
    <t>FRLEH</t>
  </si>
  <si>
    <t>LE HAVRE</t>
  </si>
  <si>
    <t>FRLVE</t>
  </si>
  <si>
    <t>LE VERDON</t>
  </si>
  <si>
    <t>ITLIV</t>
  </si>
  <si>
    <t>LEGHORN</t>
  </si>
  <si>
    <t>PTLEI</t>
  </si>
  <si>
    <t>LEIXOES</t>
  </si>
  <si>
    <t>CNLYG</t>
  </si>
  <si>
    <t>LIANYUNGANG</t>
  </si>
  <si>
    <t>GALBV</t>
  </si>
  <si>
    <t>LIBREVILLE</t>
  </si>
  <si>
    <t>GABON</t>
  </si>
  <si>
    <t>CYLMS</t>
  </si>
  <si>
    <t>LIMASSOL</t>
  </si>
  <si>
    <t>CYPRUS</t>
  </si>
  <si>
    <t>CLLQN</t>
  </si>
  <si>
    <t>LIRQUEN</t>
  </si>
  <si>
    <t>PTLIS</t>
  </si>
  <si>
    <t>LISBOA</t>
  </si>
  <si>
    <t>GBLIV</t>
  </si>
  <si>
    <t>LIVERPOOL</t>
  </si>
  <si>
    <t>AOLOB</t>
  </si>
  <si>
    <t>LOBITO</t>
  </si>
  <si>
    <t>ANGOLA</t>
  </si>
  <si>
    <t>TGLFW</t>
  </si>
  <si>
    <t>LOME</t>
  </si>
  <si>
    <t>TOGO</t>
  </si>
  <si>
    <t>USLGB</t>
  </si>
  <si>
    <t>LONG BEACH</t>
  </si>
  <si>
    <t>YTLON</t>
  </si>
  <si>
    <t>LONGONI</t>
  </si>
  <si>
    <t>MAYOTTE</t>
  </si>
  <si>
    <t>USLAX</t>
  </si>
  <si>
    <t>LOS ANGELES</t>
  </si>
  <si>
    <t>AOLAD</t>
  </si>
  <si>
    <t>LUANDA</t>
  </si>
  <si>
    <t>NZLYT</t>
  </si>
  <si>
    <t>LYTTELTON</t>
  </si>
  <si>
    <t>RUGDX</t>
  </si>
  <si>
    <t>MAGADAN</t>
  </si>
  <si>
    <t>SCMAW</t>
  </si>
  <si>
    <t>MAHE</t>
  </si>
  <si>
    <t>SEYCHELLES</t>
  </si>
  <si>
    <t>ESMAH</t>
  </si>
  <si>
    <t>MAHON</t>
  </si>
  <si>
    <t xml:space="preserve"> MENORCA</t>
  </si>
  <si>
    <t>JPMAI</t>
  </si>
  <si>
    <t>MAIZURU</t>
  </si>
  <si>
    <t>MGMJN</t>
  </si>
  <si>
    <t>MAJUNGA</t>
  </si>
  <si>
    <t>IDMAK</t>
  </si>
  <si>
    <t>MAKASSAR</t>
  </si>
  <si>
    <t>INDONESIA</t>
  </si>
  <si>
    <t>ESAGP</t>
  </si>
  <si>
    <t>MALAGA</t>
  </si>
  <si>
    <t>MVMLE</t>
  </si>
  <si>
    <t>MALE</t>
  </si>
  <si>
    <t>MALDIVES</t>
  </si>
  <si>
    <t>NOMAY</t>
  </si>
  <si>
    <t>MALOY</t>
  </si>
  <si>
    <t>BRMAO</t>
  </si>
  <si>
    <t>MANAUS</t>
  </si>
  <si>
    <t>PHMNL</t>
  </si>
  <si>
    <t>MANILA</t>
  </si>
  <si>
    <t>PHILIPPINES</t>
  </si>
  <si>
    <t>FIMTL</t>
  </si>
  <si>
    <t>MANTYLUOTO/PORI</t>
  </si>
  <si>
    <t>MXZLO</t>
  </si>
  <si>
    <t>MANZANILLO</t>
  </si>
  <si>
    <t>PAMIT</t>
  </si>
  <si>
    <t>MZMPM</t>
  </si>
  <si>
    <t>MAPUTO</t>
  </si>
  <si>
    <t>VEMAR</t>
  </si>
  <si>
    <t>MARACAIBO</t>
  </si>
  <si>
    <t>ESMPG</t>
  </si>
  <si>
    <t>MARIN</t>
  </si>
  <si>
    <t xml:space="preserve"> PONTEVEDRA</t>
  </si>
  <si>
    <t>UAMPW</t>
  </si>
  <si>
    <t>MARIUPOL</t>
  </si>
  <si>
    <t>INMRM</t>
  </si>
  <si>
    <t>MARMUGAO (MARMAGAO)</t>
  </si>
  <si>
    <t>MTMAR</t>
  </si>
  <si>
    <t>MARSAXLOKK</t>
  </si>
  <si>
    <t>MALTA</t>
  </si>
  <si>
    <t>FRMRS</t>
  </si>
  <si>
    <t>MARSEILLE</t>
  </si>
  <si>
    <t>PEMRI</t>
  </si>
  <si>
    <t>MATARANI</t>
  </si>
  <si>
    <t>JPMYJ</t>
  </si>
  <si>
    <t>MATSUYAMA</t>
  </si>
  <si>
    <t>CNMWN</t>
  </si>
  <si>
    <t>MAWAN</t>
  </si>
  <si>
    <t>MXMZT</t>
  </si>
  <si>
    <t>MAZATLAN</t>
  </si>
  <si>
    <t>AUMEL</t>
  </si>
  <si>
    <t>MELBOURNE</t>
  </si>
  <si>
    <t>TRMER</t>
  </si>
  <si>
    <t>MERSIN</t>
  </si>
  <si>
    <t>QAMES</t>
  </si>
  <si>
    <t>MESAIEED</t>
  </si>
  <si>
    <t>JPMII</t>
  </si>
  <si>
    <t>MIIKE</t>
  </si>
  <si>
    <t>CVMIN</t>
  </si>
  <si>
    <t>MINDELO</t>
  </si>
  <si>
    <t>CAPE VERDE</t>
  </si>
  <si>
    <t>LYMRA</t>
  </si>
  <si>
    <t>MISURATA</t>
  </si>
  <si>
    <t>JPMIZ</t>
  </si>
  <si>
    <t>MIZUSHIMA</t>
  </si>
  <si>
    <t>USMOB</t>
  </si>
  <si>
    <t>MOBILE</t>
  </si>
  <si>
    <t>NLMOE</t>
  </si>
  <si>
    <t>MOERDIJK</t>
  </si>
  <si>
    <t>CRMOB</t>
  </si>
  <si>
    <t>MOIN</t>
  </si>
  <si>
    <t>JPMOJ</t>
  </si>
  <si>
    <t>MOJI/KITAKYUSHU</t>
  </si>
  <si>
    <t>KRMOK</t>
  </si>
  <si>
    <t>MOKPO</t>
  </si>
  <si>
    <t>KEMBA</t>
  </si>
  <si>
    <t>MOMBASA</t>
  </si>
  <si>
    <t>KENYA</t>
  </si>
  <si>
    <t>LRMLW</t>
  </si>
  <si>
    <t>MONROVIA</t>
  </si>
  <si>
    <t>LIBERIA</t>
  </si>
  <si>
    <t>UYMVD</t>
  </si>
  <si>
    <t>MONTEVIDEO</t>
  </si>
  <si>
    <t>URUGUAY</t>
  </si>
  <si>
    <t>FRMTX</t>
  </si>
  <si>
    <t>MONTOIR-DE-BRETAGNE</t>
  </si>
  <si>
    <t>CAMTR</t>
  </si>
  <si>
    <t>MONTREAL</t>
  </si>
  <si>
    <t>KMYVA</t>
  </si>
  <si>
    <t>MORONI</t>
  </si>
  <si>
    <t>COMOROS</t>
  </si>
  <si>
    <t>NOMSS</t>
  </si>
  <si>
    <t>MOSS</t>
  </si>
  <si>
    <t>INBOM</t>
  </si>
  <si>
    <t>MUMBAI</t>
  </si>
  <si>
    <t>INMUN</t>
  </si>
  <si>
    <t>MUNDRA</t>
  </si>
  <si>
    <t>JPMUR</t>
  </si>
  <si>
    <t>MURORAN</t>
  </si>
  <si>
    <t>OMMCT</t>
  </si>
  <si>
    <t>MUSCAT</t>
  </si>
  <si>
    <t>OMAN</t>
  </si>
  <si>
    <t>KMMUT</t>
  </si>
  <si>
    <t>MUTSAMUDU</t>
  </si>
  <si>
    <t>MZMNC</t>
  </si>
  <si>
    <t>NACALA</t>
  </si>
  <si>
    <t>JPNGS</t>
  </si>
  <si>
    <t>NAGASAKI</t>
  </si>
  <si>
    <t>JPNGO</t>
  </si>
  <si>
    <t>NAGOYA</t>
  </si>
  <si>
    <t>JPNAH</t>
  </si>
  <si>
    <t>NAHA</t>
  </si>
  <si>
    <t xml:space="preserve"> OKINAWA</t>
  </si>
  <si>
    <t>JPNAN</t>
  </si>
  <si>
    <t>NAKANOSEKI</t>
  </si>
  <si>
    <t>AOMSZ</t>
  </si>
  <si>
    <t>NAMIBE</t>
  </si>
  <si>
    <t>CNNKG</t>
  </si>
  <si>
    <t>NANJING</t>
  </si>
  <si>
    <t>CNNSA</t>
  </si>
  <si>
    <t>NANSHA</t>
  </si>
  <si>
    <t>JPNAO</t>
  </si>
  <si>
    <t>NAOETSU</t>
  </si>
  <si>
    <t>NZNPE</t>
  </si>
  <si>
    <t>NAPIER</t>
  </si>
  <si>
    <t>ITNAP</t>
  </si>
  <si>
    <t>NAPLES</t>
  </si>
  <si>
    <t>BSNAS</t>
  </si>
  <si>
    <t>NASSAU</t>
  </si>
  <si>
    <t>BAHAMAS</t>
  </si>
  <si>
    <t>BRNVT</t>
  </si>
  <si>
    <t>NAVEGANTES</t>
  </si>
  <si>
    <t>USNIJ</t>
  </si>
  <si>
    <t>NAWILIWILI</t>
  </si>
  <si>
    <t>NZNSN</t>
  </si>
  <si>
    <t>NELSON</t>
  </si>
  <si>
    <t>INNML</t>
  </si>
  <si>
    <t>NEW MANGALORE</t>
  </si>
  <si>
    <t>USMSY</t>
  </si>
  <si>
    <t>NEW ORLEANS</t>
  </si>
  <si>
    <t>NZNPL</t>
  </si>
  <si>
    <t>NEW PLYMOUTH</t>
  </si>
  <si>
    <t>USNYC</t>
  </si>
  <si>
    <t>NEW YORK</t>
  </si>
  <si>
    <t>INNSA</t>
  </si>
  <si>
    <t>NHAVA SHEVA</t>
  </si>
  <si>
    <t>JPKIJ</t>
  </si>
  <si>
    <t>NIIGATA</t>
  </si>
  <si>
    <t>CNNGB</t>
  </si>
  <si>
    <t>NINGBO</t>
  </si>
  <si>
    <t>USORF</t>
  </si>
  <si>
    <t>NORFOLK</t>
  </si>
  <si>
    <t>SENRK</t>
  </si>
  <si>
    <t>NORRKOPING</t>
  </si>
  <si>
    <t>MYLPK</t>
  </si>
  <si>
    <t>NORTHPORT/PT KLANG</t>
  </si>
  <si>
    <t>MGNOS</t>
  </si>
  <si>
    <t>NOSY-BE</t>
  </si>
  <si>
    <t>MRNDB</t>
  </si>
  <si>
    <t>NOUADHIBOU</t>
  </si>
  <si>
    <t>MAURITANIA</t>
  </si>
  <si>
    <t>MRNKC</t>
  </si>
  <si>
    <t>NOUAKCHOTT</t>
  </si>
  <si>
    <t>NCNOU</t>
  </si>
  <si>
    <t>NOUMEA</t>
  </si>
  <si>
    <t>NEW CALEDONIA</t>
  </si>
  <si>
    <t>RUNVS</t>
  </si>
  <si>
    <t>NOVOROSSIYSK</t>
  </si>
  <si>
    <t>TOTBU</t>
  </si>
  <si>
    <t>NUKU'ALOFA</t>
  </si>
  <si>
    <t>TONGA</t>
  </si>
  <si>
    <t>USOAK</t>
  </si>
  <si>
    <t>OAKLAND</t>
  </si>
  <si>
    <t>UAODS</t>
  </si>
  <si>
    <t>ODESSA</t>
  </si>
  <si>
    <t>JPOFT</t>
  </si>
  <si>
    <t>OHFUNATO</t>
  </si>
  <si>
    <t>JPOIT</t>
  </si>
  <si>
    <t>OITA</t>
  </si>
  <si>
    <t>KROKP</t>
  </si>
  <si>
    <t>OKPO/GEOJE</t>
  </si>
  <si>
    <t>JPOMZ</t>
  </si>
  <si>
    <t>OMAEZAKI</t>
  </si>
  <si>
    <t>JPONA</t>
  </si>
  <si>
    <t>ONAHAMA</t>
  </si>
  <si>
    <t>XXOPT</t>
  </si>
  <si>
    <t>OPTIONAL PORT</t>
  </si>
  <si>
    <t>OPTIONAL PORTS</t>
  </si>
  <si>
    <t>DZORN</t>
  </si>
  <si>
    <t>ORAN</t>
  </si>
  <si>
    <t>NOORK</t>
  </si>
  <si>
    <t>ORKANGER</t>
  </si>
  <si>
    <t>JPOSA</t>
  </si>
  <si>
    <t>OSAKA</t>
  </si>
  <si>
    <t>NOOSL</t>
  </si>
  <si>
    <t>OSLO</t>
  </si>
  <si>
    <t>JPOTK</t>
  </si>
  <si>
    <t>OTAKE</t>
  </si>
  <si>
    <t>FIOLU</t>
  </si>
  <si>
    <t>OULU</t>
  </si>
  <si>
    <t>IDPDG</t>
  </si>
  <si>
    <t>PADANG</t>
  </si>
  <si>
    <t>ASPPG</t>
  </si>
  <si>
    <t>PAGO PAGO</t>
  </si>
  <si>
    <t>AMERICAN SAMOA</t>
  </si>
  <si>
    <t>PEPAI</t>
  </si>
  <si>
    <t>PAITA</t>
  </si>
  <si>
    <t>IDPLM</t>
  </si>
  <si>
    <t>PALEMBANG</t>
  </si>
  <si>
    <t>ITPMO</t>
  </si>
  <si>
    <t>PALERMO</t>
  </si>
  <si>
    <t>ESPMI</t>
  </si>
  <si>
    <t>PALMA DE MALLORCA</t>
  </si>
  <si>
    <t>IDPNJ</t>
  </si>
  <si>
    <t>PANJANG</t>
  </si>
  <si>
    <t>PFPPT</t>
  </si>
  <si>
    <t>PAPEETE</t>
  </si>
  <si>
    <t>FRENCH POLYNESIA</t>
  </si>
  <si>
    <t>SRPBM</t>
  </si>
  <si>
    <t>PARAMARIBO</t>
  </si>
  <si>
    <t>SURINAME</t>
  </si>
  <si>
    <t>BRPNG</t>
  </si>
  <si>
    <t>PARANAGUA</t>
  </si>
  <si>
    <t>MYPGU</t>
  </si>
  <si>
    <t>PASIR GUDANG</t>
  </si>
  <si>
    <t xml:space="preserve"> JOHOR</t>
  </si>
  <si>
    <t>THPAT</t>
  </si>
  <si>
    <t>PAT BANGKOK</t>
  </si>
  <si>
    <t>BRPEC</t>
  </si>
  <si>
    <t>PECEM</t>
  </si>
  <si>
    <t>MZPOL</t>
  </si>
  <si>
    <t>PEMBA</t>
  </si>
  <si>
    <t>MYPEN</t>
  </si>
  <si>
    <t>PENANG</t>
  </si>
  <si>
    <t>USPHL</t>
  </si>
  <si>
    <t>PHILADELPHIA</t>
  </si>
  <si>
    <t>SXPHI</t>
  </si>
  <si>
    <t>PHILIPSBURG</t>
  </si>
  <si>
    <t>SINT MAARTEN (DUTCH PART)</t>
  </si>
  <si>
    <t>KHPNH</t>
  </si>
  <si>
    <t>PHNOM PENH</t>
  </si>
  <si>
    <t>VNPHG</t>
  </si>
  <si>
    <t>PHUOC LONG</t>
  </si>
  <si>
    <t>PYPIL</t>
  </si>
  <si>
    <t>PILAR</t>
  </si>
  <si>
    <t>INPAV</t>
  </si>
  <si>
    <t>PIPAVAV (VICTOR) PORT</t>
  </si>
  <si>
    <t>GRPIR</t>
  </si>
  <si>
    <t>PIRAEUS</t>
  </si>
  <si>
    <t>HRPLE</t>
  </si>
  <si>
    <t>PLOCE</t>
  </si>
  <si>
    <t>CROATIA</t>
  </si>
  <si>
    <t>MSPLY</t>
  </si>
  <si>
    <t>PLYMOUTH</t>
  </si>
  <si>
    <t>MONTSERRAT</t>
  </si>
  <si>
    <t>REPDG</t>
  </si>
  <si>
    <t>POINTE DES GALETS</t>
  </si>
  <si>
    <t>REUNION</t>
  </si>
  <si>
    <t>GPTPP</t>
  </si>
  <si>
    <t>POINTE-A-PITRE</t>
  </si>
  <si>
    <t>GUADELOUPE</t>
  </si>
  <si>
    <t>TPPDL</t>
  </si>
  <si>
    <t>PONTA DELGADA</t>
  </si>
  <si>
    <t>IDPNK</t>
  </si>
  <si>
    <t>PONTIANAK</t>
  </si>
  <si>
    <t xml:space="preserve"> KALIMANTAN</t>
  </si>
  <si>
    <t>HTPAP</t>
  </si>
  <si>
    <t>PORT AU PRINCE</t>
  </si>
  <si>
    <t>NZPOE</t>
  </si>
  <si>
    <t>PORT CHALMERS</t>
  </si>
  <si>
    <t>ZAPLZ</t>
  </si>
  <si>
    <t>PORT ELIZABETH</t>
  </si>
  <si>
    <t>USPEF</t>
  </si>
  <si>
    <t>PORT EVERGLADES</t>
  </si>
  <si>
    <t>AUPHE</t>
  </si>
  <si>
    <t>PORT HEDLAND</t>
  </si>
  <si>
    <t>MYPKG</t>
  </si>
  <si>
    <t>PORT KELANG</t>
  </si>
  <si>
    <t>AUPKL</t>
  </si>
  <si>
    <t>PORT KEMBLA</t>
  </si>
  <si>
    <t>MUPLU</t>
  </si>
  <si>
    <t>PORT LOUIS</t>
  </si>
  <si>
    <t>MAURITIUS</t>
  </si>
  <si>
    <t>AEPRA</t>
  </si>
  <si>
    <t>PORT RASHID</t>
  </si>
  <si>
    <t>EGPSD</t>
  </si>
  <si>
    <t>PORT SAID</t>
  </si>
  <si>
    <t>SDPZU</t>
  </si>
  <si>
    <t>PORT SUDAN</t>
  </si>
  <si>
    <t>SUDAN</t>
  </si>
  <si>
    <t>TTPOS</t>
  </si>
  <si>
    <t>PORT-OF-SPAIN</t>
  </si>
  <si>
    <t>TRINIDAD AND TOBAGO</t>
  </si>
  <si>
    <t>GBPRU</t>
  </si>
  <si>
    <t>PORTBURY</t>
  </si>
  <si>
    <t>GBPTL</t>
  </si>
  <si>
    <t>PORTLAND</t>
  </si>
  <si>
    <t>BRPVH</t>
  </si>
  <si>
    <t>PORTO VELHO</t>
  </si>
  <si>
    <t>USPTM</t>
  </si>
  <si>
    <t>PORTSMOUTH</t>
  </si>
  <si>
    <t>GEPTI</t>
  </si>
  <si>
    <t>POTI</t>
  </si>
  <si>
    <t>ITPZL</t>
  </si>
  <si>
    <t>POZZALLO</t>
  </si>
  <si>
    <t>CVRAI</t>
  </si>
  <si>
    <t>PRAIA</t>
  </si>
  <si>
    <t>TPPRV</t>
  </si>
  <si>
    <t>PRAIA DA VITORIA</t>
  </si>
  <si>
    <t>NCPNY</t>
  </si>
  <si>
    <t>PRONY</t>
  </si>
  <si>
    <t>CLPAG</t>
  </si>
  <si>
    <t>PUERTO ANGAMOS</t>
  </si>
  <si>
    <t>VEPBL</t>
  </si>
  <si>
    <t>PUERTO CABELLO</t>
  </si>
  <si>
    <t>HNPCR</t>
  </si>
  <si>
    <t>PUERTO CORTES</t>
  </si>
  <si>
    <t>HONDURAS</t>
  </si>
  <si>
    <t>ESFUE</t>
  </si>
  <si>
    <t>PUERTO DEL ROSARIO-FUERTEVENTURA</t>
  </si>
  <si>
    <t>CRLIO</t>
  </si>
  <si>
    <t>PUERTO LIMON</t>
  </si>
  <si>
    <t>ARPMY</t>
  </si>
  <si>
    <t>PUERTO MADRYN</t>
  </si>
  <si>
    <t>MXPMS</t>
  </si>
  <si>
    <t>PUERTO MORELOS</t>
  </si>
  <si>
    <t>GTPRQ</t>
  </si>
  <si>
    <t>PUERTO QUETZAL</t>
  </si>
  <si>
    <t>GUATEMALA</t>
  </si>
  <si>
    <t>GTSTC</t>
  </si>
  <si>
    <t>PUERTO SANTO TOMAS DE CASTILLA</t>
  </si>
  <si>
    <t>CLPUQ</t>
  </si>
  <si>
    <t>PUNTA ARENAS</t>
  </si>
  <si>
    <t>CNTAO</t>
  </si>
  <si>
    <t>QINGDAO</t>
  </si>
  <si>
    <t>MZUEL</t>
  </si>
  <si>
    <t>QUELIMANE</t>
  </si>
  <si>
    <t>VNUIH</t>
  </si>
  <si>
    <t>QUINHON</t>
  </si>
  <si>
    <t>FIRAA</t>
  </si>
  <si>
    <t>RAAHE (BRAHESTAD)</t>
  </si>
  <si>
    <t>AERKT</t>
  </si>
  <si>
    <t>RAS AL KHAIMAH</t>
  </si>
  <si>
    <t>FIRAU</t>
  </si>
  <si>
    <t>RAUMA</t>
  </si>
  <si>
    <t>ITRAN</t>
  </si>
  <si>
    <t>RAVENNA</t>
  </si>
  <si>
    <t>USRIC</t>
  </si>
  <si>
    <t>RICHMOND</t>
  </si>
  <si>
    <t>LVRIX</t>
  </si>
  <si>
    <t>RIGA</t>
  </si>
  <si>
    <t>LATVIA</t>
  </si>
  <si>
    <t>HRRJK</t>
  </si>
  <si>
    <t>RIJEKA</t>
  </si>
  <si>
    <t>BRRIO</t>
  </si>
  <si>
    <t>RIO DE JANEIRO</t>
  </si>
  <si>
    <t>BRRIG</t>
  </si>
  <si>
    <t>RIO GRANDE</t>
  </si>
  <si>
    <t>DOHAI</t>
  </si>
  <si>
    <t>RIO HAINA</t>
  </si>
  <si>
    <t>AIRBY</t>
  </si>
  <si>
    <t>ROAD BAY</t>
  </si>
  <si>
    <t>ANGUILLA</t>
  </si>
  <si>
    <t>HNRTB</t>
  </si>
  <si>
    <t>ROATAN</t>
  </si>
  <si>
    <t>ARROS</t>
  </si>
  <si>
    <t>ROSARIO</t>
  </si>
  <si>
    <t>DMRSU</t>
  </si>
  <si>
    <t>ROSEAU</t>
  </si>
  <si>
    <t>DOMINICA</t>
  </si>
  <si>
    <t>NLRTM</t>
  </si>
  <si>
    <t>ROTTERDAM</t>
  </si>
  <si>
    <t>FRURO</t>
  </si>
  <si>
    <t>ROUEN</t>
  </si>
  <si>
    <t>GDSTG</t>
  </si>
  <si>
    <t>SAINT GEORGE'S</t>
  </si>
  <si>
    <t>GRENADA</t>
  </si>
  <si>
    <t>RULED</t>
  </si>
  <si>
    <t>SAINT PETERSBURG</t>
  </si>
  <si>
    <t>JPSMN</t>
  </si>
  <si>
    <t>SAKAIMINATO</t>
  </si>
  <si>
    <t>JPSKT</t>
  </si>
  <si>
    <t>SAKATA</t>
  </si>
  <si>
    <t>OMSLL</t>
  </si>
  <si>
    <t>SALALAH</t>
  </si>
  <si>
    <t>PESVY</t>
  </si>
  <si>
    <t>SALAVERRY</t>
  </si>
  <si>
    <t>ITSAL</t>
  </si>
  <si>
    <t>SALERNO</t>
  </si>
  <si>
    <t>MXSCX</t>
  </si>
  <si>
    <t>SALINA CRUZ</t>
  </si>
  <si>
    <t>NOSAT</t>
  </si>
  <si>
    <t>SALTEN</t>
  </si>
  <si>
    <t>BRSSA</t>
  </si>
  <si>
    <t>SALVADOR</t>
  </si>
  <si>
    <t>TRSSX</t>
  </si>
  <si>
    <t>SAMSUN</t>
  </si>
  <si>
    <t>CLSAI</t>
  </si>
  <si>
    <t>SAN ANTONIO</t>
  </si>
  <si>
    <t>PRSJU</t>
  </si>
  <si>
    <t>SAN JUAN</t>
  </si>
  <si>
    <t>PUERTO RICO</t>
  </si>
  <si>
    <t>SVSAL</t>
  </si>
  <si>
    <t>SAN SALVADOR</t>
  </si>
  <si>
    <t>CLSVE</t>
  </si>
  <si>
    <t>SAN VICENTE</t>
  </si>
  <si>
    <t>CISPY</t>
  </si>
  <si>
    <t>SAN-PEDRO</t>
  </si>
  <si>
    <t>ESSPC</t>
  </si>
  <si>
    <t>SANTA CRUZ DE LA PALMA</t>
  </si>
  <si>
    <t>ESSCT</t>
  </si>
  <si>
    <t>SANTA CRUZ DE TENERIFE</t>
  </si>
  <si>
    <t>ARSFN</t>
  </si>
  <si>
    <t>SANTA FE</t>
  </si>
  <si>
    <t>COSMR</t>
  </si>
  <si>
    <t>SANTA MARTA</t>
  </si>
  <si>
    <t>CUSCU</t>
  </si>
  <si>
    <t>SANTIAGO DE CUBA</t>
  </si>
  <si>
    <t>BRSSZ</t>
  </si>
  <si>
    <t>SANTOS</t>
  </si>
  <si>
    <t>BRSFS</t>
  </si>
  <si>
    <t>SAO FRANCISCO DO SUL</t>
  </si>
  <si>
    <t>NOSAU</t>
  </si>
  <si>
    <t>SAUDA</t>
  </si>
  <si>
    <t>USSAV</t>
  </si>
  <si>
    <t>SAVANNAH</t>
  </si>
  <si>
    <t>USSEA</t>
  </si>
  <si>
    <t>SEATTLE</t>
  </si>
  <si>
    <t>IDSRG</t>
  </si>
  <si>
    <t>SEMARANG</t>
  </si>
  <si>
    <t>JPSEN</t>
  </si>
  <si>
    <t>SENDAI</t>
  </si>
  <si>
    <t xml:space="preserve"> KAGOSHIMA</t>
  </si>
  <si>
    <t>JPSDJ</t>
  </si>
  <si>
    <t xml:space="preserve"> MIYAGI</t>
  </si>
  <si>
    <t>PTSET</t>
  </si>
  <si>
    <t>SETUBAL</t>
  </si>
  <si>
    <t>ESSVQ</t>
  </si>
  <si>
    <t>SEVILLA</t>
  </si>
  <si>
    <t>CNSHA</t>
  </si>
  <si>
    <t>SHANGHAI</t>
  </si>
  <si>
    <t>CNSWA</t>
  </si>
  <si>
    <t>SHANTOU</t>
  </si>
  <si>
    <t>AESHJ</t>
  </si>
  <si>
    <t>SHARJAH</t>
  </si>
  <si>
    <t>CNSHK</t>
  </si>
  <si>
    <t>SHEKOU</t>
  </si>
  <si>
    <t>JPSBS</t>
  </si>
  <si>
    <t>SHIBUSHI</t>
  </si>
  <si>
    <t>JPSMZ</t>
  </si>
  <si>
    <t>SHIMIZU</t>
  </si>
  <si>
    <t>JPSHS</t>
  </si>
  <si>
    <t>SHIMONOSEKI</t>
  </si>
  <si>
    <t>KWSAA</t>
  </si>
  <si>
    <t>SHUAIBA</t>
  </si>
  <si>
    <t>KUWAIT</t>
  </si>
  <si>
    <t>KWSWK</t>
  </si>
  <si>
    <t>SHUWAIKH</t>
  </si>
  <si>
    <t>THSBP</t>
  </si>
  <si>
    <t>SIAM BANGKOK PORT</t>
  </si>
  <si>
    <t>MYSBW</t>
  </si>
  <si>
    <t>SIBU</t>
  </si>
  <si>
    <t>PTSIE</t>
  </si>
  <si>
    <t>SINES</t>
  </si>
  <si>
    <t>SGSIN</t>
  </si>
  <si>
    <t>SINGAPORE</t>
  </si>
  <si>
    <t>NOSKE</t>
  </si>
  <si>
    <t>SKIEN</t>
  </si>
  <si>
    <t>DZSKI</t>
  </si>
  <si>
    <t>SKIKDA</t>
  </si>
  <si>
    <t>SESOE</t>
  </si>
  <si>
    <t>SODERTALJE</t>
  </si>
  <si>
    <t>OMSOH</t>
  </si>
  <si>
    <t>SOHAR</t>
  </si>
  <si>
    <t>EGSOK</t>
  </si>
  <si>
    <t>SOKHNA PORT</t>
  </si>
  <si>
    <t>THSGZ</t>
  </si>
  <si>
    <t>SONGKHLA</t>
  </si>
  <si>
    <t>GBSSH</t>
  </si>
  <si>
    <t>SOUTH SHIELDS</t>
  </si>
  <si>
    <t>GBSOU</t>
  </si>
  <si>
    <t>SOUTHAMPTON</t>
  </si>
  <si>
    <t>HRSPU</t>
  </si>
  <si>
    <t>SPLIT</t>
  </si>
  <si>
    <t>NOSVG</t>
  </si>
  <si>
    <t>STAVANGER</t>
  </si>
  <si>
    <t>SESTO</t>
  </si>
  <si>
    <t>STOCKHOLM</t>
  </si>
  <si>
    <t>BRSUA</t>
  </si>
  <si>
    <t>SUAPE</t>
  </si>
  <si>
    <t>NOSUN</t>
  </si>
  <si>
    <t>SUNNDALSORA</t>
  </si>
  <si>
    <t>IDSUB</t>
  </si>
  <si>
    <t>SURABAYA</t>
  </si>
  <si>
    <t>FJSUV</t>
  </si>
  <si>
    <t>SUVA</t>
  </si>
  <si>
    <t>NOSVE</t>
  </si>
  <si>
    <t>SVELGEN</t>
  </si>
  <si>
    <t>AUSYD</t>
  </si>
  <si>
    <t>SYDNEY</t>
  </si>
  <si>
    <t>PLSZZ</t>
  </si>
  <si>
    <t>SZCZECIN</t>
  </si>
  <si>
    <t>JPTAK</t>
  </si>
  <si>
    <t>TAKAMATSU</t>
  </si>
  <si>
    <t>GHTKD</t>
  </si>
  <si>
    <t>TAKORADI</t>
  </si>
  <si>
    <t>GHANA</t>
  </si>
  <si>
    <t>EETLL</t>
  </si>
  <si>
    <t>TALLINN</t>
  </si>
  <si>
    <t>ESTONIA</t>
  </si>
  <si>
    <t>MGTMM</t>
  </si>
  <si>
    <t>TAMATAVE</t>
  </si>
  <si>
    <t>NOTAE</t>
  </si>
  <si>
    <t>TANANGER</t>
  </si>
  <si>
    <t>TZTGT</t>
  </si>
  <si>
    <t>TANGA</t>
  </si>
  <si>
    <t>MATNG</t>
  </si>
  <si>
    <t>TANGIER</t>
  </si>
  <si>
    <t>MYTPP</t>
  </si>
  <si>
    <t>TANJONG PELEPAS</t>
  </si>
  <si>
    <t>ESTAR</t>
  </si>
  <si>
    <t>TARRAGONA</t>
  </si>
  <si>
    <t>SYTTS</t>
  </si>
  <si>
    <t>TARTUS</t>
  </si>
  <si>
    <t>NZTRG</t>
  </si>
  <si>
    <t>TAURANGA</t>
  </si>
  <si>
    <t>GBTEE</t>
  </si>
  <si>
    <t>TEESPORT</t>
  </si>
  <si>
    <t>GHTEM</t>
  </si>
  <si>
    <t>TEMA</t>
  </si>
  <si>
    <t>PTTER</t>
  </si>
  <si>
    <t>TERCEIRA ISLAND</t>
  </si>
  <si>
    <t>PYTER</t>
  </si>
  <si>
    <t>TERPORT</t>
  </si>
  <si>
    <t>THTPT</t>
  </si>
  <si>
    <t>THAI PROSPERITY TERMINAL</t>
  </si>
  <si>
    <t>GRSKG</t>
  </si>
  <si>
    <t>THESSALONIKI</t>
  </si>
  <si>
    <t>GBTIL</t>
  </si>
  <si>
    <t>TILBURY</t>
  </si>
  <si>
    <t>NZTIU</t>
  </si>
  <si>
    <t>TIMARU</t>
  </si>
  <si>
    <t>NGTIN</t>
  </si>
  <si>
    <t>TINCAN/LAGOS</t>
  </si>
  <si>
    <t>JPTKS</t>
  </si>
  <si>
    <t>TOKUSHIMA</t>
  </si>
  <si>
    <t>JPTKY</t>
  </si>
  <si>
    <t>TOKUYAMA</t>
  </si>
  <si>
    <t>JPTYO</t>
  </si>
  <si>
    <t>TOKYO</t>
  </si>
  <si>
    <t>JPTMK</t>
  </si>
  <si>
    <t>TOMAKOMAI</t>
  </si>
  <si>
    <t>FITOR</t>
  </si>
  <si>
    <t>TORNIO (TORNEA)</t>
  </si>
  <si>
    <t>JPTOS</t>
  </si>
  <si>
    <t>TOYAMASHINKO</t>
  </si>
  <si>
    <t>JPTHS</t>
  </si>
  <si>
    <t>TOYOHASHI</t>
  </si>
  <si>
    <t>TRTZX</t>
  </si>
  <si>
    <t>TRABZON</t>
  </si>
  <si>
    <t>ITTRS</t>
  </si>
  <si>
    <t>TRIESTE</t>
  </si>
  <si>
    <t>LYTIP</t>
  </si>
  <si>
    <t>TRIPOLI</t>
  </si>
  <si>
    <t>NOTRD</t>
  </si>
  <si>
    <t>TRONDHEIM</t>
  </si>
  <si>
    <t>JPTRG</t>
  </si>
  <si>
    <t>TSURUGA</t>
  </si>
  <si>
    <t>MGTLE</t>
  </si>
  <si>
    <t>TULEAR</t>
  </si>
  <si>
    <t>TNTUN</t>
  </si>
  <si>
    <t>TUNIS</t>
  </si>
  <si>
    <t>TUNISIA</t>
  </si>
  <si>
    <t>FITKU</t>
  </si>
  <si>
    <t>TURKU</t>
  </si>
  <si>
    <t>INTUT</t>
  </si>
  <si>
    <t>TUTICORIN</t>
  </si>
  <si>
    <t>KRUSN</t>
  </si>
  <si>
    <t>ULSAN</t>
  </si>
  <si>
    <t>SEUME</t>
  </si>
  <si>
    <t>UMEA</t>
  </si>
  <si>
    <t>AEQIW</t>
  </si>
  <si>
    <t>UMM AL QAIWAIN</t>
  </si>
  <si>
    <t>IQUQR</t>
  </si>
  <si>
    <t>UMM QASR PT</t>
  </si>
  <si>
    <t>IRAQ</t>
  </si>
  <si>
    <t>THUCT</t>
  </si>
  <si>
    <t>UNITHAI CONTAINER TERMINAL</t>
  </si>
  <si>
    <t>ARUSH</t>
  </si>
  <si>
    <t>USHUAIA</t>
  </si>
  <si>
    <t>ESVLC</t>
  </si>
  <si>
    <t>VALENCIA</t>
  </si>
  <si>
    <t>CLVAP</t>
  </si>
  <si>
    <t>VALPARAISO</t>
  </si>
  <si>
    <t>CAVAN</t>
  </si>
  <si>
    <t>VANCOUVER</t>
  </si>
  <si>
    <t>BGVAR</t>
  </si>
  <si>
    <t>VARNA</t>
  </si>
  <si>
    <t>SEVST</t>
  </si>
  <si>
    <t>VASTERAS</t>
  </si>
  <si>
    <t>ITVCE</t>
  </si>
  <si>
    <t>VENICE</t>
  </si>
  <si>
    <t>MXVER</t>
  </si>
  <si>
    <t>VERACRUZ</t>
  </si>
  <si>
    <t>LCVIF</t>
  </si>
  <si>
    <t>VIEUX FORT</t>
  </si>
  <si>
    <t>ESVGO</t>
  </si>
  <si>
    <t>VIGO</t>
  </si>
  <si>
    <t>BRVLC</t>
  </si>
  <si>
    <t>VILA DO CONDE</t>
  </si>
  <si>
    <t>PYVLL</t>
  </si>
  <si>
    <t>VILLETA</t>
  </si>
  <si>
    <t>INVTZ</t>
  </si>
  <si>
    <t>VISAKHAPATNAM</t>
  </si>
  <si>
    <t>BRVIX</t>
  </si>
  <si>
    <t>VITORIA</t>
  </si>
  <si>
    <t>RUVVO</t>
  </si>
  <si>
    <t>VLADIVOSTOK</t>
  </si>
  <si>
    <t>GRVOL</t>
  </si>
  <si>
    <t>VOLOS</t>
  </si>
  <si>
    <t>RUVYP</t>
  </si>
  <si>
    <t>VOSTOCHNIY</t>
  </si>
  <si>
    <t xml:space="preserve"> PORT</t>
  </si>
  <si>
    <t>VNVUT</t>
  </si>
  <si>
    <t>VUNG TAU</t>
  </si>
  <si>
    <t>NAWVB</t>
  </si>
  <si>
    <t>WALVIS BAY</t>
  </si>
  <si>
    <t>NAMIBIA</t>
  </si>
  <si>
    <t>NZWLG</t>
  </si>
  <si>
    <t>WELLINGTON</t>
  </si>
  <si>
    <t>AUWYN</t>
  </si>
  <si>
    <t>WYNDHAM</t>
  </si>
  <si>
    <t>CNXMN</t>
  </si>
  <si>
    <t>XIAMEN</t>
  </si>
  <si>
    <t>CNXGG</t>
  </si>
  <si>
    <t>XINGANG</t>
  </si>
  <si>
    <t>MMRGN</t>
  </si>
  <si>
    <t>YANGON</t>
  </si>
  <si>
    <t>MYANMAR</t>
  </si>
  <si>
    <t>CNYNT</t>
  </si>
  <si>
    <t>YANTAI</t>
  </si>
  <si>
    <t>CNYTN</t>
  </si>
  <si>
    <t>YANTIAN</t>
  </si>
  <si>
    <t>JPYAT</t>
  </si>
  <si>
    <t>YATSUSHIRO</t>
  </si>
  <si>
    <t>JPYKK</t>
  </si>
  <si>
    <t>YOKKAICHI</t>
  </si>
  <si>
    <t>JPYOK</t>
  </si>
  <si>
    <t>YOKOHAMA</t>
  </si>
  <si>
    <t>TZZNZ</t>
  </si>
  <si>
    <t>ZANZIBAR</t>
  </si>
  <si>
    <t>ARZAE</t>
  </si>
  <si>
    <t>ZARATE</t>
  </si>
  <si>
    <t>BEZEE</t>
  </si>
  <si>
    <t>ZEEBRUGGE</t>
  </si>
  <si>
    <t>CNZJG</t>
  </si>
  <si>
    <t>ZHANGJIAGANG</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</si>
  <si>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</si>
  <si>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r>
      <rPr>
        <b/>
        <u/>
        <sz val="14"/>
        <rFont val="Copperplate Gothic Bold"/>
        <family val="2"/>
      </rPr>
      <t>MSC</t>
    </r>
    <r>
      <rPr>
        <b/>
        <u/>
        <sz val="10"/>
        <rFont val="Copperplate Gothic Bold"/>
        <family val="2"/>
      </rPr>
      <t xml:space="preserve"> NEWSROOM --&gt; CUSTOMER ADVISORIES</t>
    </r>
  </si>
  <si>
    <t>SERVICE</t>
  </si>
  <si>
    <r>
      <t xml:space="preserve">DISCHARGE PORT // </t>
    </r>
    <r>
      <rPr>
        <b/>
        <sz val="12"/>
        <color rgb="FF0000FF"/>
        <rFont val="Comic Sans MS"/>
        <family val="4"/>
      </rPr>
      <t>** Fdest</t>
    </r>
  </si>
  <si>
    <t>T/S 1</t>
  </si>
  <si>
    <t>T/S 2</t>
  </si>
  <si>
    <t>T/S  3</t>
  </si>
  <si>
    <t>T/S  4</t>
  </si>
  <si>
    <t>TRANSIT TIME TO POD</t>
  </si>
  <si>
    <t>REGION</t>
  </si>
  <si>
    <t>COUNTRY</t>
  </si>
  <si>
    <t>Notes</t>
  </si>
  <si>
    <t>ALBATROSS</t>
  </si>
  <si>
    <t>TANJUNG PELEPAS</t>
  </si>
  <si>
    <t>SCAND NORTH EUROPE</t>
  </si>
  <si>
    <t>NEW ROUTING, EFFECTIVE HF822A</t>
  </si>
  <si>
    <t>AFRICA EX</t>
  </si>
  <si>
    <t>WEST AFRICA</t>
  </si>
  <si>
    <t>IVORY COAST</t>
  </si>
  <si>
    <r>
      <t xml:space="preserve">NO FRT COLLECT, DG REQUIRE LOI, </t>
    </r>
    <r>
      <rPr>
        <b/>
        <sz val="8"/>
        <color rgb="FFFF0000"/>
        <rFont val="Comic Sans MS"/>
        <family val="4"/>
      </rPr>
      <t>ABIDJAN call added under DIRECT wef FY241A</t>
    </r>
    <r>
      <rPr>
        <sz val="8"/>
        <rFont val="Comic Sans MS"/>
        <family val="4"/>
      </rPr>
      <t xml:space="preserve"> / CTN REQUIRE UPON BOOKING</t>
    </r>
  </si>
  <si>
    <t>NEW FALCON</t>
  </si>
  <si>
    <t>MIDDLE EAST</t>
  </si>
  <si>
    <t>WEF FK825A</t>
  </si>
  <si>
    <t>DRAGON</t>
  </si>
  <si>
    <t>ABU KIR</t>
  </si>
  <si>
    <t>EGAKI</t>
  </si>
  <si>
    <t>EMED</t>
  </si>
  <si>
    <t>ANDES</t>
  </si>
  <si>
    <t>RODMAN</t>
  </si>
  <si>
    <t/>
  </si>
  <si>
    <t>C.AME WEST COAST</t>
  </si>
  <si>
    <r>
      <t xml:space="preserve">WEF FA904A, </t>
    </r>
    <r>
      <rPr>
        <b/>
        <sz val="8"/>
        <color rgb="FFFF0000"/>
        <rFont val="Comic Sans MS"/>
        <family val="4"/>
      </rPr>
      <t>NO IMO 2 AND REEFER DG VIA BUSAN</t>
    </r>
    <r>
      <rPr>
        <sz val="8"/>
        <rFont val="Comic Sans MS"/>
        <family val="4"/>
      </rPr>
      <t xml:space="preserve"> // NO NOR</t>
    </r>
  </si>
  <si>
    <r>
      <t xml:space="preserve">Alcoholic Beverages prohibited , DG </t>
    </r>
    <r>
      <rPr>
        <sz val="8"/>
        <color rgb="FFFF0000"/>
        <rFont val="Comic Sans MS"/>
        <family val="4"/>
      </rPr>
      <t>CHECK WITH AGENT BELORE ACCEPT</t>
    </r>
  </si>
  <si>
    <t>CLANGA</t>
  </si>
  <si>
    <r>
      <t xml:space="preserve">Alcoholic Beverages prohibited , DG </t>
    </r>
    <r>
      <rPr>
        <sz val="8"/>
        <color rgb="FFFF0000"/>
        <rFont val="Comic Sans MS"/>
        <family val="4"/>
      </rPr>
      <t>CHECK WITH AGENT BELORE ACCEPT // WEF QC435A</t>
    </r>
  </si>
  <si>
    <t>CAPRICORN</t>
  </si>
  <si>
    <t xml:space="preserve">40HR - TO RLS NATURALINE reefers (Prefix MEDU92XXXXX) </t>
  </si>
  <si>
    <t>z</t>
  </si>
  <si>
    <t>PETRA</t>
  </si>
  <si>
    <t>RED SEA</t>
  </si>
  <si>
    <t>NO FRT COLLECT/ / NO DG</t>
  </si>
  <si>
    <t>NORTH AFRICA</t>
  </si>
  <si>
    <t>WEF FC045A 03 NOV 2020</t>
  </si>
  <si>
    <t>JADE</t>
  </si>
  <si>
    <t>LION</t>
  </si>
  <si>
    <t xml:space="preserve">ABU DHABI </t>
  </si>
  <si>
    <r>
      <rPr>
        <strike/>
        <sz val="8"/>
        <rFont val="Comic Sans MS"/>
        <family val="4"/>
      </rPr>
      <t>WEF FK825A , last route FK019A ,</t>
    </r>
    <r>
      <rPr>
        <sz val="8"/>
        <rFont val="Comic Sans MS"/>
        <family val="4"/>
      </rPr>
      <t xml:space="preserve"> WEF FK038A</t>
    </r>
  </si>
  <si>
    <r>
      <t xml:space="preserve">Alcoholic cargo NOT PERMITTED via KAC, POL has to check with POD for hazardous cargo acceptance and discharging conditions / w.e.f - </t>
    </r>
    <r>
      <rPr>
        <b/>
        <sz val="8"/>
        <color rgb="FFFF0000"/>
        <rFont val="Comic Sans MS"/>
        <family val="4"/>
      </rPr>
      <t>FD421W</t>
    </r>
  </si>
  <si>
    <t>Alcoholic cargo NOT PERMITTED via KAC, POL has to check with POD for hazardous cargo acceptance and discharging conditions / w.e.f - FD429W</t>
  </si>
  <si>
    <t>SILK EXPRESS</t>
  </si>
  <si>
    <t>NEW ROUTING, EFFECT HF823A / CHOOSE SILK</t>
  </si>
  <si>
    <t>ALEXANDRIA EL DEKHEILA</t>
  </si>
  <si>
    <t>EGEDK</t>
  </si>
  <si>
    <t>WEF FD320W/  ACID number is required</t>
  </si>
  <si>
    <t>WEF FD429W/  ACID number is required</t>
  </si>
  <si>
    <t>TIGER</t>
  </si>
  <si>
    <t>ALEXANDRIA-OLD PORT</t>
  </si>
  <si>
    <t>TEKIRDAG (ASYAPORT)</t>
  </si>
  <si>
    <t>ACID number is required</t>
  </si>
  <si>
    <t>ACID number is required / WEF FD406W</t>
  </si>
  <si>
    <t>OTHER WMED</t>
  </si>
  <si>
    <t>ALGER (WEF FJ212W 15/04)</t>
  </si>
  <si>
    <t>DG SUBJECT TO POD APPROVAL, NO FRT COLLECT, NEW ROUTING WITH EFFECT WK 13</t>
  </si>
  <si>
    <t>BLOCK STOW DZALG</t>
  </si>
  <si>
    <t>ALGER (WEF FJ212W 15/04) - STOWE CODE DZALG</t>
  </si>
  <si>
    <t>TBA</t>
  </si>
  <si>
    <t>W.E.F. 20/12/2023</t>
  </si>
  <si>
    <t>LONE STAR</t>
  </si>
  <si>
    <t>ADRIATIC</t>
  </si>
  <si>
    <t>PHOENIX</t>
  </si>
  <si>
    <t>WEF Maersk Hidalgo 405W</t>
  </si>
  <si>
    <r>
      <t xml:space="preserve">ANNABA </t>
    </r>
    <r>
      <rPr>
        <b/>
        <sz val="8"/>
        <color rgb="FFFF0000"/>
        <rFont val="Comic Sans MS"/>
        <family val="4"/>
      </rPr>
      <t>(WEF FJ212W 15/04)</t>
    </r>
  </si>
  <si>
    <t>DG CHECK WITH POD AGENT, NO FRT COLLECT</t>
  </si>
  <si>
    <t>W.E.F. 22/07/2018 ZF828A</t>
  </si>
  <si>
    <t>INCA</t>
  </si>
  <si>
    <t>ANTOFAGASTA</t>
  </si>
  <si>
    <t>CLANF</t>
  </si>
  <si>
    <t>S.AME WEST COAST</t>
  </si>
  <si>
    <t>NO IMO 2 AND REEFER DG VIA BUSAN</t>
  </si>
  <si>
    <t>CONDOR</t>
  </si>
  <si>
    <t>NWC</t>
  </si>
  <si>
    <t>EFFECTIVE FEEDER HF630A / MOTHER 629W</t>
  </si>
  <si>
    <r>
      <t xml:space="preserve">NO FRT COLLECT / 
</t>
    </r>
    <r>
      <rPr>
        <b/>
        <sz val="8"/>
        <color rgb="FFFF0000"/>
        <rFont val="Comic Sans MS"/>
        <family val="4"/>
      </rPr>
      <t>do NOT accept Reefers cntr &amp; special equipment</t>
    </r>
    <r>
      <rPr>
        <sz val="8"/>
        <rFont val="Comic Sans MS"/>
        <family val="4"/>
      </rPr>
      <t xml:space="preserve"> - fm Ashton</t>
    </r>
  </si>
  <si>
    <t>WITH EFFECT FEEDER FT623E 11/07/2016 / MOTHER HYUNDIA EARTH 003E , NO IMO 2 AND REEFER DG VIA BUSAN</t>
  </si>
  <si>
    <t>CANARY ISLANDS</t>
  </si>
  <si>
    <t>NEW ROUTING, EFFECTIVE FJ913W</t>
  </si>
  <si>
    <t>PORT SAID EAST</t>
  </si>
  <si>
    <t>WITH IMMEDIATE EFFECT, NO ASHDOD DG TO ROUTE VIA PORT SAID</t>
  </si>
  <si>
    <t>WEF : FT406W</t>
  </si>
  <si>
    <t>NEW KIWI</t>
  </si>
  <si>
    <t>WEF KE813A</t>
  </si>
  <si>
    <t>AUGUSTA PORT OF CATANIA</t>
  </si>
  <si>
    <t>ITAUG</t>
  </si>
  <si>
    <t xml:space="preserve">BAHRAIN </t>
  </si>
  <si>
    <t>BHKBS</t>
  </si>
  <si>
    <t>EMPIRE</t>
  </si>
  <si>
    <t>USA EAST COAST</t>
  </si>
  <si>
    <t>WMED</t>
  </si>
  <si>
    <t>NO DG / NEW ROUTING, EFFECTIVE FJ913W</t>
  </si>
  <si>
    <t>BLACK SEA</t>
  </si>
  <si>
    <t>INGWE</t>
  </si>
  <si>
    <t>EAST AFRICA</t>
  </si>
  <si>
    <r>
      <t xml:space="preserve">FRT COLLECT REQUIRES LINE APPROVAL and APPROVAL FROM DESTINATION OFFICE / X
</t>
    </r>
    <r>
      <rPr>
        <b/>
        <sz val="8"/>
        <color rgb="FFFF0000"/>
        <rFont val="Comic Sans MS"/>
        <family val="4"/>
      </rPr>
      <t xml:space="preserve">WEF ZF338A </t>
    </r>
  </si>
  <si>
    <t>SHIKRA</t>
  </si>
  <si>
    <r>
      <rPr>
        <sz val="8"/>
        <color rgb="FFFF0000"/>
        <rFont val="Comic Sans MS"/>
        <family val="4"/>
      </rPr>
      <t>FRT COLLECT</t>
    </r>
    <r>
      <rPr>
        <sz val="8"/>
        <rFont val="Comic Sans MS"/>
        <family val="4"/>
      </rPr>
      <t xml:space="preserve"> REQUIRES LINE APPROVAL and APPROVAL FROM DESTINATION OFFICE / 
</t>
    </r>
    <r>
      <rPr>
        <b/>
        <sz val="8"/>
        <color rgb="FFFF0000"/>
        <rFont val="Comic Sans MS"/>
        <family val="4"/>
      </rPr>
      <t>WEF MAR2024</t>
    </r>
  </si>
  <si>
    <t>WEF FD406W</t>
  </si>
  <si>
    <r>
      <t xml:space="preserve">BEJAIA </t>
    </r>
    <r>
      <rPr>
        <b/>
        <sz val="8"/>
        <color rgb="FFFF0000"/>
        <rFont val="Comic Sans MS"/>
        <family val="4"/>
      </rPr>
      <t>(WEF FJ212W 15/04)</t>
    </r>
  </si>
  <si>
    <t>SWAN</t>
  </si>
  <si>
    <t>OTHER NWC</t>
  </si>
  <si>
    <t>BERBERA</t>
  </si>
  <si>
    <t>SOBBO</t>
  </si>
  <si>
    <t>SOMALIA</t>
  </si>
  <si>
    <r>
      <t xml:space="preserve">Alcoholic cargo NOT PERMITTED  via KAC/ w.e.f 10/4/2019 - </t>
    </r>
    <r>
      <rPr>
        <sz val="8"/>
        <color rgb="FFFF0000"/>
        <rFont val="Comic Sans MS"/>
        <family val="4"/>
      </rPr>
      <t>wef immediate</t>
    </r>
  </si>
  <si>
    <t>NEW ROUTING, EFFECT HF823A, CHOOSE SILK</t>
  </si>
  <si>
    <t>NEW ROUTING, EFFECTIVE HF915A</t>
  </si>
  <si>
    <t>BINGAZI (ACI REQUIRES)</t>
  </si>
  <si>
    <t>LIBYA</t>
  </si>
  <si>
    <t>WEF FJ027W</t>
  </si>
  <si>
    <t>NO FRT COLLECT / NO REEFER / FRIST VSL FY719A 23/05 /stop accepting till further notics</t>
  </si>
  <si>
    <t>GRIFFIN</t>
  </si>
  <si>
    <t>BORDEAUX (INLAND)</t>
  </si>
  <si>
    <t>FRBOD</t>
  </si>
  <si>
    <t>NEW ROUTING WEF??</t>
  </si>
  <si>
    <t>BOSTON (STOW CODE FRCAV)</t>
  </si>
  <si>
    <t>NEW ROUTING, EFFECT HF823A</t>
  </si>
  <si>
    <t>SANTANA</t>
  </si>
  <si>
    <t>CARIBBEAN</t>
  </si>
  <si>
    <r>
      <t xml:space="preserve">NO FRT CLT // </t>
    </r>
    <r>
      <rPr>
        <strike/>
        <sz val="8"/>
        <rFont val="Comic Sans MS"/>
        <family val="4"/>
      </rPr>
      <t>wef FT336E</t>
    </r>
    <r>
      <rPr>
        <sz val="8"/>
        <rFont val="Comic Sans MS"/>
        <family val="4"/>
      </rPr>
      <t xml:space="preserve"> // wef QC437E</t>
    </r>
  </si>
  <si>
    <t>IPANEMA</t>
  </si>
  <si>
    <t>S.AME EAST COAST</t>
  </si>
  <si>
    <r>
      <rPr>
        <sz val="8"/>
        <color rgb="FFFF0000"/>
        <rFont val="Comic Sans MS"/>
        <family val="4"/>
      </rPr>
      <t>NO FREIGHT COLLECT</t>
    </r>
    <r>
      <rPr>
        <sz val="8"/>
        <rFont val="Comic Sans MS"/>
        <family val="4"/>
      </rPr>
      <t>. WEF 24TH MAY 2023</t>
    </r>
  </si>
  <si>
    <t>NEW ROUTING WEF FD322W</t>
  </si>
  <si>
    <t>CAACUPEMI ASUNCION</t>
  </si>
  <si>
    <r>
      <t xml:space="preserve">CHANGE TO VIA BUENO AIRES TILL FURTHER NOTICE, </t>
    </r>
    <r>
      <rPr>
        <sz val="8"/>
        <color rgb="FFFF0000"/>
        <rFont val="Comic Sans MS"/>
        <family val="4"/>
      </rPr>
      <t>pls check with POD acceptable before accepting</t>
    </r>
  </si>
  <si>
    <t>CAACUPEMI PILAR</t>
  </si>
  <si>
    <r>
      <t xml:space="preserve">FRT </t>
    </r>
    <r>
      <rPr>
        <sz val="8"/>
        <color rgb="FFFF0000"/>
        <rFont val="Comic Sans MS"/>
        <family val="4"/>
      </rPr>
      <t>COLLECT</t>
    </r>
    <r>
      <rPr>
        <sz val="8"/>
        <rFont val="Comic Sans MS"/>
        <family val="4"/>
      </rPr>
      <t xml:space="preserve"> SUBJECT TO AGENT APPROVAL</t>
    </r>
    <r>
      <rPr>
        <sz val="8"/>
        <color rgb="FFFF0000"/>
        <rFont val="Comic Sans MS"/>
        <family val="4"/>
      </rPr>
      <t>, NO IMO 2 AND REEFER DG VIA BUSAN</t>
    </r>
    <r>
      <rPr>
        <sz val="8"/>
        <rFont val="Comic Sans MS"/>
        <family val="4"/>
      </rPr>
      <t>, PE REQUIRES POD APPROVAL</t>
    </r>
  </si>
  <si>
    <r>
      <rPr>
        <sz val="8"/>
        <rFont val="Comic Sans MS"/>
        <family val="4"/>
      </rPr>
      <t xml:space="preserve">WEF ZF130A /  </t>
    </r>
    <r>
      <rPr>
        <b/>
        <sz val="8"/>
        <color rgb="FFFF0000"/>
        <rFont val="Comic Sans MS"/>
        <family val="4"/>
      </rPr>
      <t>ROUTE VIA DURBAN WEF ZF335A</t>
    </r>
  </si>
  <si>
    <t>BLOCK STOW : ZACPT</t>
  </si>
  <si>
    <t>WEF ZF413A</t>
  </si>
  <si>
    <t>CARTAGENA, SPAIN</t>
  </si>
  <si>
    <r>
      <t xml:space="preserve">CASABLANCA </t>
    </r>
    <r>
      <rPr>
        <b/>
        <sz val="8"/>
        <color rgb="FFFF0000"/>
        <rFont val="Comic Sans MS"/>
        <family val="4"/>
      </rPr>
      <t>(WEF FJ212W 15/04)</t>
    </r>
    <r>
      <rPr>
        <b/>
        <sz val="8"/>
        <rFont val="Comic Sans MS"/>
        <family val="4"/>
      </rPr>
      <t xml:space="preserve"> - STOWE CODE MACAS</t>
    </r>
  </si>
  <si>
    <t>DG CHECK WITH AGENT BEFORE ACCEPT / ICE code (Identifiant Commun de l’Entreprise ) mandatory on BL , NEW ROUTING</t>
  </si>
  <si>
    <t>AMBERJACK</t>
  </si>
  <si>
    <r>
      <rPr>
        <b/>
        <sz val="8"/>
        <color rgb="FFFF0000"/>
        <rFont val="Comic Sans MS"/>
        <family val="4"/>
      </rPr>
      <t>NO DG</t>
    </r>
    <r>
      <rPr>
        <sz val="8"/>
        <rFont val="Comic Sans MS"/>
        <family val="4"/>
      </rPr>
      <t xml:space="preserve"> / FRT COLLECT Must be approved by Agent at POD prior to loading, NO IMO 2 AND REEFER DG VIA BUSAN</t>
    </r>
  </si>
  <si>
    <t>LIBERTY</t>
  </si>
  <si>
    <r>
      <rPr>
        <strike/>
        <sz val="8"/>
        <rFont val="Comic Sans MS"/>
        <family val="4"/>
      </rPr>
      <t>wef UX312A 25MAR'23</t>
    </r>
    <r>
      <rPr>
        <sz val="8"/>
        <rFont val="Comic Sans MS"/>
        <family val="4"/>
      </rPr>
      <t xml:space="preserve">
wef QC437E </t>
    </r>
  </si>
  <si>
    <t>wef UX441A</t>
  </si>
  <si>
    <t>AMERICA</t>
  </si>
  <si>
    <t>RESUME 248W</t>
  </si>
  <si>
    <t>CHORNOMORSK (ILYICHEVSK)</t>
  </si>
  <si>
    <t>DG CHECK WITH POD AGENT / CHANGE NAME FROM ILYICHEVSK</t>
  </si>
  <si>
    <t>Christchurch (truck via LYTTELTON)</t>
  </si>
  <si>
    <t>1 DAY TRUCK (WEF FC131A),</t>
  </si>
  <si>
    <t>NO DG ACCEPTED / NEW ROUTING, EFFECTIVE FJ913W</t>
  </si>
  <si>
    <r>
      <t xml:space="preserve">1) REEFER/DG ON FRT PPD ONLY 
2) FRT CLT UPON APPROVAL FROM MSC INDIA
</t>
    </r>
    <r>
      <rPr>
        <b/>
        <sz val="8"/>
        <color rgb="FFFF0000"/>
        <rFont val="Comic Sans MS"/>
        <family val="4"/>
      </rPr>
      <t>3) WEF QS321A</t>
    </r>
  </si>
  <si>
    <t>ROUTE VIA DURBAN WEF ZF335A</t>
  </si>
  <si>
    <t>BLOCK STOW: ZAZBA</t>
  </si>
  <si>
    <t>DIRECT WEF ZF413A</t>
  </si>
  <si>
    <t>COLONIA MARIANO ROQUE ALONSO PUERTO SAN JOSE</t>
  </si>
  <si>
    <t>PYMRA</t>
  </si>
  <si>
    <t>pls check with POD acceptable before accepting</t>
  </si>
  <si>
    <t>WEF FY252A 21/01</t>
  </si>
  <si>
    <t>WEF FT321W // block stow TRBKT</t>
  </si>
  <si>
    <t>CONSTANTA ( STOW ILCNA)</t>
  </si>
  <si>
    <t>WEF FT406W</t>
  </si>
  <si>
    <t>WEF FA837A, NO IMO 2 AND REEFER DG VIA BUSAN // NO NOR</t>
  </si>
  <si>
    <t>NEW ROUTING, EFFECTIVE FL432W</t>
  </si>
  <si>
    <r>
      <t xml:space="preserve">NO FRT COLLECT, WEF </t>
    </r>
    <r>
      <rPr>
        <b/>
        <sz val="8"/>
        <color rgb="FFFF0000"/>
        <rFont val="Comic Sans MS"/>
        <family val="4"/>
      </rPr>
      <t>FY322A</t>
    </r>
    <r>
      <rPr>
        <sz val="8"/>
        <color theme="1"/>
        <rFont val="Comic Sans MS"/>
        <family val="4"/>
      </rPr>
      <t xml:space="preserve"> / CTN REQUIRE UPON BOOKING</t>
    </r>
  </si>
  <si>
    <t>CRISTOBAL(POD)</t>
  </si>
  <si>
    <t xml:space="preserve">WEF WEEK42 </t>
  </si>
  <si>
    <r>
      <t xml:space="preserve">FRT COLLECT Must be approved by Agent at POD prior to loading, </t>
    </r>
    <r>
      <rPr>
        <sz val="8"/>
        <color rgb="FFFF0000"/>
        <rFont val="Comic Sans MS"/>
        <family val="4"/>
      </rPr>
      <t>WITH EFFECT FY322A</t>
    </r>
    <r>
      <rPr>
        <sz val="8"/>
        <rFont val="Comic Sans MS"/>
        <family val="4"/>
      </rPr>
      <t xml:space="preserve"> / WITH </t>
    </r>
    <r>
      <rPr>
        <sz val="8"/>
        <color rgb="FFFF0000"/>
        <rFont val="Comic Sans MS"/>
        <family val="4"/>
      </rPr>
      <t>EFFECT 1st March 2019 (arrival date), CTN must be available before the Customs manifest submission (72 hours prior vessel arrival). CTN REQUIRE UPON BOOKING</t>
    </r>
    <r>
      <rPr>
        <sz val="8"/>
        <rFont val="Comic Sans MS"/>
        <family val="4"/>
      </rPr>
      <t>. **DG CARGOES TO DAKAR  to be routed VIA LOME due to Abidjan's terminal restrictions</t>
    </r>
  </si>
  <si>
    <t>WEF : FT406W / ACID number is required</t>
  </si>
  <si>
    <t>WEF : FD420W / ACID number is required</t>
  </si>
  <si>
    <t>TANZANIA, UNITED REPUBLIC OF</t>
  </si>
  <si>
    <t xml:space="preserve">GEBZE </t>
  </si>
  <si>
    <t xml:space="preserve">REPLACE DERINCE (WEF FT414W) </t>
  </si>
  <si>
    <t>INDIAN OCEAN</t>
  </si>
  <si>
    <r>
      <rPr>
        <b/>
        <sz val="8"/>
        <color rgb="FFFF0000"/>
        <rFont val="Comic Sans MS"/>
        <family val="4"/>
      </rPr>
      <t>MUST GET POD APPROVAL TO LOAD ALL CARGO</t>
    </r>
    <r>
      <rPr>
        <sz val="8"/>
        <rFont val="Comic Sans MS"/>
        <family val="4"/>
      </rPr>
      <t xml:space="preserve"> // NO FRT COLLECT / WEF ZF750A / **Only Dangerous goods with class 1, 7,  6.2, 5.1 (Ammonium nitrate) and some DG class 9 ( Un n° 2211, 3314 and 2071) require formal importation authorization from the Madagascar government.</t>
    </r>
  </si>
  <si>
    <t>DJIBOUTI (ECTN REQUIRES)</t>
  </si>
  <si>
    <t xml:space="preserve">NO FRT COLLECT / / ECTN  REQUIRES UPON BOOKING / </t>
  </si>
  <si>
    <r>
      <rPr>
        <sz val="8"/>
        <color rgb="FF000000"/>
        <rFont val="Comic Sans MS"/>
        <family val="4"/>
      </rPr>
      <t xml:space="preserve">FRT COLLECT Must be approved by Agent at POD prior to loading / </t>
    </r>
    <r>
      <rPr>
        <sz val="8"/>
        <color rgb="FFFF0000"/>
        <rFont val="Comic Sans MS"/>
        <family val="4"/>
      </rPr>
      <t>CTN or  BESC</t>
    </r>
    <r>
      <rPr>
        <sz val="8"/>
        <color rgb="FF000000"/>
        <rFont val="Comic Sans MS"/>
        <family val="4"/>
      </rPr>
      <t xml:space="preserve"> is mandatory for port of Douala final destination cargo, and must be manifested on BL/CM. In case of non submission by shipper please ask to shipper to sign  LOI to protect MSC line / CTN REQUIRE UPON BOOKING / </t>
    </r>
    <r>
      <rPr>
        <b/>
        <sz val="8"/>
        <color rgb="FFFF0000"/>
        <rFont val="Comic Sans MS"/>
        <family val="4"/>
      </rPr>
      <t>For NON DG CARGO only</t>
    </r>
  </si>
  <si>
    <t>BLOCK STOW : CMDLA</t>
  </si>
  <si>
    <r>
      <rPr>
        <sz val="8"/>
        <color rgb="FF000000"/>
        <rFont val="Comic Sans MS"/>
        <family val="4"/>
      </rPr>
      <t xml:space="preserve">FRT COLLECT Must be approved by Agent at POD prior to loading / </t>
    </r>
    <r>
      <rPr>
        <sz val="8"/>
        <color rgb="FFFF0000"/>
        <rFont val="Comic Sans MS"/>
        <family val="4"/>
      </rPr>
      <t>CTN or  BESC</t>
    </r>
    <r>
      <rPr>
        <sz val="8"/>
        <color rgb="FF000000"/>
        <rFont val="Comic Sans MS"/>
        <family val="4"/>
      </rPr>
      <t xml:space="preserve"> is mandatory for port of Douala final destination cargo, and must be manifested on BL/CM. In case of non submission by shipper please ask to shipper to sign  LOI to protect MSC line / CTN REQUIRE UPON BOOKING / </t>
    </r>
    <r>
      <rPr>
        <b/>
        <sz val="8"/>
        <color rgb="FFFF0000"/>
        <rFont val="Comic Sans MS"/>
        <family val="4"/>
      </rPr>
      <t>For DG only, remain t/s via Lome. STARTING FROM MSC Sofia FY440A 27/9/2024</t>
    </r>
  </si>
  <si>
    <t>NO BLOCK STOW</t>
  </si>
  <si>
    <t>NEW ROUTING WEF FL319W ETA SIN 11/05</t>
  </si>
  <si>
    <t>NEW ROUTING WEF FL432W</t>
  </si>
  <si>
    <t>LONDON GATEWAY</t>
  </si>
  <si>
    <t>DUQM</t>
  </si>
  <si>
    <t>OMDQM</t>
  </si>
  <si>
    <t xml:space="preserve">EAST LONDON </t>
  </si>
  <si>
    <t>?</t>
  </si>
  <si>
    <t xml:space="preserve">BY FEEDER </t>
  </si>
  <si>
    <t>ENNORE</t>
  </si>
  <si>
    <t>INENR</t>
  </si>
  <si>
    <r>
      <t xml:space="preserve">1) REEFER/DG ON FRT PPD ONLY 
2) FRT CLT UPON APPROVAL FROM MSC INDIA
3) </t>
    </r>
    <r>
      <rPr>
        <b/>
        <sz val="8"/>
        <color rgb="FFFF0000"/>
        <rFont val="Comic Sans MS"/>
        <family val="4"/>
      </rPr>
      <t>WEF QS321A</t>
    </r>
  </si>
  <si>
    <t>1) REEFER/DG ON FRT PPD ONLY 
2) FRT CLT UPON APPROVAL FROM MSC INDIA
3) WEF FROM APL Vancouver 0NNFIW</t>
  </si>
  <si>
    <t>AZTEC</t>
  </si>
  <si>
    <t>ENSENADA</t>
  </si>
  <si>
    <t>MXESE</t>
  </si>
  <si>
    <t>EVYAP</t>
  </si>
  <si>
    <t>NEW ROUTING, EFFECTIVE FD322W</t>
  </si>
  <si>
    <t>SENTOSA USWC</t>
  </si>
  <si>
    <t>F/DEST :  Columbus, OH (via LGB by RAIL)</t>
  </si>
  <si>
    <t>USCMH</t>
  </si>
  <si>
    <t>USA WEST COAST</t>
  </si>
  <si>
    <t>F/DEST BY RAIL</t>
  </si>
  <si>
    <t>F/DEST :  Dallas, TX (via LGB by RAIL)</t>
  </si>
  <si>
    <t>USDAL</t>
  </si>
  <si>
    <t>F/DEST :  RIYADH DRY PORT (POD:DAMMAN) BY RAIL</t>
  </si>
  <si>
    <t>SARYP</t>
  </si>
  <si>
    <t>Alcoholic Beverages prohibited , DG NOT ACCEPTED
Reefer ok</t>
  </si>
  <si>
    <t>F/DEST :  SEVILLA (ONC BY RAIL via SINES)</t>
  </si>
  <si>
    <t>F/DEST :  TORONTO (RAIL via MONTREAL)</t>
  </si>
  <si>
    <t>CATOR</t>
  </si>
  <si>
    <r>
      <t>IMMEDIATE EFFECT</t>
    </r>
    <r>
      <rPr>
        <b/>
        <sz val="8"/>
        <color rgb="FFFF0000"/>
        <rFont val="Comic Sans MS"/>
        <family val="4"/>
      </rPr>
      <t xml:space="preserve"> 40'GP/40HC ONLY</t>
    </r>
  </si>
  <si>
    <t>CHINOOK</t>
  </si>
  <si>
    <t>F/DEST :  TORONTO (RAIL via VANCOUVER)</t>
  </si>
  <si>
    <t>F/DEST :  Townsville (rail via BNE)</t>
  </si>
  <si>
    <t>AUTSV</t>
  </si>
  <si>
    <t>F/DEST : Atlanta, GA (via LGB by RAIL)</t>
  </si>
  <si>
    <t>USATL</t>
  </si>
  <si>
    <t>F/DEST : Charlotte, NC (via LGB by RAIL)</t>
  </si>
  <si>
    <t>USCLT</t>
  </si>
  <si>
    <t>F/DEST : Chicago, IL  (via LGB by RAIL)</t>
  </si>
  <si>
    <t>USCHI</t>
  </si>
  <si>
    <t>F/DEST : Cincinnati, OH (via LGB by RAIL)</t>
  </si>
  <si>
    <t>USCVG</t>
  </si>
  <si>
    <t>F/DEST : Cleveland, OH (via LGB by RAIL)</t>
  </si>
  <si>
    <t>USCLE</t>
  </si>
  <si>
    <t>F/DEST : Detroit, MI (via LGB by RAIL)</t>
  </si>
  <si>
    <t>USDET</t>
  </si>
  <si>
    <t>F/DEST : EAST LONDON CY (via road from Coega)</t>
  </si>
  <si>
    <t>ROUTE VIA COEGA WEF ZF413A</t>
  </si>
  <si>
    <t>F/DEST : El Paso, TX (via LGB by RAIL)</t>
  </si>
  <si>
    <t>USELP</t>
  </si>
  <si>
    <t>F/DEST : Houston,TX (via LGB by RAIL)</t>
  </si>
  <si>
    <t>F/DEST : JOHANNESBURG (ICD) - via RAIL from Durban</t>
  </si>
  <si>
    <t>ZAJNB</t>
  </si>
  <si>
    <t>F/DEST : Kansas City, KS (via LGB by RAIL)</t>
  </si>
  <si>
    <t>USKCK</t>
  </si>
  <si>
    <t>F/DEST : Louisville, KY (via LGB by RAIL)</t>
  </si>
  <si>
    <t>USLUI</t>
  </si>
  <si>
    <t>F/DEST : Memphis, TN (via LGB by RAIL)</t>
  </si>
  <si>
    <t>USMEM</t>
  </si>
  <si>
    <t>F/DEST : Nashville, TN (via LGB by RAIL)</t>
  </si>
  <si>
    <t>USBNA</t>
  </si>
  <si>
    <t>F/DEST : New Orleans, LA (via LGB by RAIL)</t>
  </si>
  <si>
    <t>F/DEST : NEWCASTLE (rail via SYD)</t>
  </si>
  <si>
    <t>AUNTL</t>
  </si>
  <si>
    <t>F/DEST : Saint Louis, MO (via LGB by RAIL)</t>
  </si>
  <si>
    <t>USSTL</t>
  </si>
  <si>
    <t>F/DEST : Salt Lake City, UT (via LGB by RAIL)</t>
  </si>
  <si>
    <t>USSLC</t>
  </si>
  <si>
    <t>WEF FD311W</t>
  </si>
  <si>
    <t>FREEPORT, GRAND BAHAMA</t>
  </si>
  <si>
    <r>
      <rPr>
        <b/>
        <sz val="8"/>
        <color rgb="FFFF0000"/>
        <rFont val="Comic Sans MS"/>
        <family val="4"/>
      </rPr>
      <t>ENS NUMBER</t>
    </r>
    <r>
      <rPr>
        <sz val="8"/>
        <rFont val="Comic Sans MS"/>
        <family val="4"/>
      </rPr>
      <t xml:space="preserve"> must provide during bkg</t>
    </r>
  </si>
  <si>
    <t>NEW ROUTING, EFFECTIVE HF830A</t>
  </si>
  <si>
    <t>GDANSK</t>
  </si>
  <si>
    <t>PLGDN</t>
  </si>
  <si>
    <t>NO FRT CLT // wef MSC Lisbon UL723E // USE THIS</t>
  </si>
  <si>
    <t>WEF MA744R</t>
  </si>
  <si>
    <t>MOLDOVA, REPUBLIC OF</t>
  </si>
  <si>
    <r>
      <rPr>
        <sz val="8"/>
        <color rgb="FFFF0000"/>
        <rFont val="Comic Sans MS"/>
        <family val="4"/>
      </rPr>
      <t xml:space="preserve">WEF MSC VENICE FT913W - </t>
    </r>
    <r>
      <rPr>
        <sz val="8"/>
        <rFont val="Comic Sans MS"/>
        <family val="4"/>
      </rPr>
      <t>NO REEFER  &amp; NO DG</t>
    </r>
  </si>
  <si>
    <t xml:space="preserve">GOTHENBURG(GOTEBORG) </t>
  </si>
  <si>
    <t>NEW ROUTING, EFFECTIVE HF822A // CHARCOAL IS PROHIBITED.</t>
  </si>
  <si>
    <t>DAHLIA</t>
  </si>
  <si>
    <t>WEF QD431A</t>
  </si>
  <si>
    <t>MEXICAS</t>
  </si>
  <si>
    <t>LAST VSL MSC BERYL FX751W ETA 03/01/18</t>
  </si>
  <si>
    <t>HALIFAX (BLK STOWE BECAN)</t>
  </si>
  <si>
    <t>USE LION</t>
  </si>
  <si>
    <t>HALIFAX (BLK STOWE FRCAV)</t>
  </si>
  <si>
    <t>HAMAD</t>
  </si>
  <si>
    <t>QAHMD</t>
  </si>
  <si>
    <t>- DG must have prior approval from Hamad port authorities before loading.
- Replaced "DOHA" wef 01dec2016. 
- DIRECT CALL WEF 13jan2017</t>
  </si>
  <si>
    <t>HAMILTON (BY BARGE)</t>
  </si>
  <si>
    <t>HAZIRA PORT/SURAT</t>
  </si>
  <si>
    <t>INHZA</t>
  </si>
  <si>
    <t>IPAK</t>
  </si>
  <si>
    <r>
      <t xml:space="preserve">1) REEFER/DG ON FRT PPD ONLY 
2) FRT CLT UPON APPROVAL FROM MSC INDIA 
3) WEF </t>
    </r>
    <r>
      <rPr>
        <strike/>
        <sz val="8"/>
        <rFont val="Comic Sans MS"/>
        <family val="4"/>
      </rPr>
      <t>FK825A</t>
    </r>
    <r>
      <rPr>
        <sz val="8"/>
        <rFont val="Comic Sans MS"/>
        <family val="4"/>
      </rPr>
      <t xml:space="preserve">  </t>
    </r>
    <r>
      <rPr>
        <b/>
        <sz val="8"/>
        <color rgb="FFFF0000"/>
        <rFont val="Comic Sans MS"/>
        <family val="4"/>
      </rPr>
      <t>FK343A</t>
    </r>
    <r>
      <rPr>
        <sz val="8"/>
        <rFont val="Comic Sans MS"/>
        <family val="4"/>
      </rPr>
      <t xml:space="preserve"> (via ABU DHABI) </t>
    </r>
  </si>
  <si>
    <t>NEW ROUTING, EFFECTIVE HF914A / CHOOSE SWAN</t>
  </si>
  <si>
    <t>W.E.F. FJ406W</t>
  </si>
  <si>
    <t>W.E.F. FD429W</t>
  </si>
  <si>
    <t>HOBART (truck via AUBEL)</t>
  </si>
  <si>
    <t>1 DAY TRUCK</t>
  </si>
  <si>
    <t>PELICAN</t>
  </si>
  <si>
    <t xml:space="preserve">NO IMO 2 AND REEFER DG VIA BUSAN </t>
  </si>
  <si>
    <t>WEF FD349W 23 /12/2023</t>
  </si>
  <si>
    <t>WEF FD429W</t>
  </si>
  <si>
    <t>ISTANBUL (MARPORT)</t>
  </si>
  <si>
    <t>Ambarlı is same as Istanbul. IST is the city, Ambarlı is the port and Marport is the terminal</t>
  </si>
  <si>
    <t xml:space="preserve">WEF  HU405R 08/02, cannot route via SANTOS, MAIN ROUTE, </t>
  </si>
  <si>
    <t> </t>
  </si>
  <si>
    <t>W.E.F 28/12/2016 FD650W (IZMIR ALSANCAK PORT” &amp; “Izmir port terminal” is the same)</t>
  </si>
  <si>
    <t xml:space="preserve">EMERALD </t>
  </si>
  <si>
    <t xml:space="preserve">USED TYRES, BATTERIES, PLASTIC SCRAP/GRANULES ARE PROHIBITED </t>
  </si>
  <si>
    <t>NO Alcoholic Beverages / Pork / receivers of all CHEMICALS and
HAZARDOUScargo must "complete clearance permission procedures before the arrival of chemicals into the Kingdom,</t>
  </si>
  <si>
    <t>KAKINADA</t>
  </si>
  <si>
    <t>INKAK</t>
  </si>
  <si>
    <t xml:space="preserve">KARACHI </t>
  </si>
  <si>
    <r>
      <t xml:space="preserve">KICT TERMINAL, </t>
    </r>
    <r>
      <rPr>
        <b/>
        <sz val="8"/>
        <color rgb="FFFF0000"/>
        <rFont val="Comic Sans MS"/>
        <family val="4"/>
      </rPr>
      <t>WEF QS321A</t>
    </r>
  </si>
  <si>
    <r>
      <rPr>
        <sz val="8"/>
        <color rgb="FF000000"/>
        <rFont val="Comic Sans MS"/>
        <family val="4"/>
      </rPr>
      <t xml:space="preserve">SAPT TERMINAL, </t>
    </r>
    <r>
      <rPr>
        <b/>
        <sz val="8"/>
        <color rgb="FFFF0000"/>
        <rFont val="Comic Sans MS"/>
        <family val="4"/>
      </rPr>
      <t>WEF QS351A</t>
    </r>
  </si>
  <si>
    <t xml:space="preserve">KARACHI-MUHAMMAD BIN QASIM  </t>
  </si>
  <si>
    <r>
      <t xml:space="preserve">QICT TERMINAL </t>
    </r>
    <r>
      <rPr>
        <b/>
        <sz val="8"/>
        <color rgb="FFFF0000"/>
        <rFont val="Comic Sans MS"/>
        <family val="4"/>
      </rPr>
      <t>WEF QS321A</t>
    </r>
  </si>
  <si>
    <t>STOW CODE: INQUA WEF QS434A - 28/08/2024</t>
  </si>
  <si>
    <t>KHOMS (ACI REQUIRES)</t>
  </si>
  <si>
    <t>NEW ROUTING, EFFECTIVE FJ913W, NO REEFER AS PER GENEVA -VALARIE</t>
  </si>
  <si>
    <t xml:space="preserve">KING ABDULLAH PORT  </t>
  </si>
  <si>
    <t>SAKAC</t>
  </si>
  <si>
    <r>
      <rPr>
        <sz val="8"/>
        <color rgb="FF000000"/>
        <rFont val="Comic Sans MS"/>
        <family val="4"/>
      </rPr>
      <t xml:space="preserve">w.e.f  - </t>
    </r>
    <r>
      <rPr>
        <sz val="8"/>
        <color rgb="FFFF0000"/>
        <rFont val="Comic Sans MS"/>
        <family val="4"/>
      </rPr>
      <t>FD349W</t>
    </r>
  </si>
  <si>
    <r>
      <rPr>
        <sz val="8"/>
        <color rgb="FF000000"/>
        <rFont val="Comic Sans MS"/>
        <family val="4"/>
      </rPr>
      <t xml:space="preserve">w.e.f  - </t>
    </r>
    <r>
      <rPr>
        <sz val="8"/>
        <color rgb="FFFF0000"/>
        <rFont val="Comic Sans MS"/>
        <family val="4"/>
      </rPr>
      <t>FD429W</t>
    </r>
  </si>
  <si>
    <t>wef MSC Lisbon UL723E, NO IMO 2 AND REEFER DG VIA BUSAN</t>
  </si>
  <si>
    <t>OSPREY</t>
  </si>
  <si>
    <t>ADRIATIC (WMED)</t>
  </si>
  <si>
    <t>ONLY FOR FD349W &amp; FD350W</t>
  </si>
  <si>
    <t>8th JAN2024 ONWARD, WEF MAERSK HUACHO 402W</t>
  </si>
  <si>
    <t>NEW ROUTING, EFFECTIVE FS125W</t>
  </si>
  <si>
    <r>
      <t xml:space="preserve">1) REEFER/DG ON FRT PPD ONLY 
2) FRT CLT UPON APPROVAL FROM MSC INDIA
</t>
    </r>
    <r>
      <rPr>
        <b/>
        <sz val="8"/>
        <color rgb="FFFF0000"/>
        <rFont val="Comic Sans MS"/>
        <family val="4"/>
      </rPr>
      <t>3) WEF VOY FV312A</t>
    </r>
  </si>
  <si>
    <t>NO USD / NO FRT COLLECT / NO FRT PREPAID, ONLY E/W Izmir, Turkey in EURO / WEF MSC LISBON UL723E</t>
  </si>
  <si>
    <t>wef 1st Mar 2023</t>
  </si>
  <si>
    <t>LATTAKIA(WHITE LIST CNTR REQUIRES)</t>
  </si>
  <si>
    <r>
      <t xml:space="preserve">W.E.F FD406W / </t>
    </r>
    <r>
      <rPr>
        <b/>
        <sz val="8"/>
        <color rgb="FFFF0000"/>
        <rFont val="Comic Sans MS"/>
        <family val="4"/>
      </rPr>
      <t>NO EDI BOOKING</t>
    </r>
    <r>
      <rPr>
        <b/>
        <sz val="8"/>
        <color theme="1"/>
        <rFont val="Comic Sans MS"/>
        <family val="4"/>
      </rPr>
      <t xml:space="preserve"> // approval of MSC Geneva Compliance Team must be obtained before accepting  chemical products/raw chemical components and metal products such as steel coils, welding electrodes, galvanized iron // 
ADD 2ND T/S BEIRUT WEF FT327W</t>
    </r>
  </si>
  <si>
    <t xml:space="preserve">FORTNIGHTLY CALLS </t>
  </si>
  <si>
    <r>
      <t xml:space="preserve">BIETC (cargo tracking number) is  required  / </t>
    </r>
    <r>
      <rPr>
        <b/>
        <sz val="8"/>
        <color rgb="FF002060"/>
        <rFont val="Comic Sans MS"/>
        <family val="4"/>
      </rPr>
      <t>The POL is responsible for checking and refusing the loading in case on non-submission of the BIETC by the Shipper / Forwarding Agent . NO BIETC = NO LOAD! / CTN REQUIRE UPON BOOKING</t>
    </r>
  </si>
  <si>
    <t>W.E.F. FD406W</t>
  </si>
  <si>
    <r>
      <t xml:space="preserve">NEW ROUTING, EFFECTIVE QL051W / 
</t>
    </r>
    <r>
      <rPr>
        <sz val="8"/>
        <color rgb="FFFF0000"/>
        <rFont val="Comic Sans MS"/>
        <family val="4"/>
      </rPr>
      <t xml:space="preserve">block stow GBLIV </t>
    </r>
  </si>
  <si>
    <t>WEST AFRICA, ANGOLA</t>
  </si>
  <si>
    <r>
      <t>NO FRT COLLECT / Consignees must have NIF number (Like TAX ID) from 1st April 2018 //</t>
    </r>
    <r>
      <rPr>
        <sz val="8"/>
        <color rgb="FFFF0000"/>
        <rFont val="Comic Sans MS"/>
        <family val="4"/>
      </rPr>
      <t xml:space="preserve"> </t>
    </r>
    <r>
      <rPr>
        <b/>
        <sz val="8"/>
        <color rgb="FFFF0000"/>
        <rFont val="Comic Sans MS"/>
        <family val="4"/>
      </rPr>
      <t>ROUTE VIA DURBAN WEF ZF335A</t>
    </r>
  </si>
  <si>
    <r>
      <t>NO FRT COLLECT / Consignees must have NIF number (Like TAX ID) from 1st April 2018 //</t>
    </r>
    <r>
      <rPr>
        <sz val="8"/>
        <color rgb="FFFF0000"/>
        <rFont val="Comic Sans MS"/>
        <family val="4"/>
      </rPr>
      <t xml:space="preserve"> </t>
    </r>
    <r>
      <rPr>
        <b/>
        <sz val="8"/>
        <color rgb="FFFF0000"/>
        <rFont val="Comic Sans MS"/>
        <family val="4"/>
      </rPr>
      <t>ROUTE VIA COEGA WEF ZF413A</t>
    </r>
  </si>
  <si>
    <t>LCT - LOME CONTAINER TERMINAL, FRT COLLECT Must be approved by Agent at POD prior to loading. / CTN REQUIRE UPON BOOKING</t>
  </si>
  <si>
    <t>GBLGP</t>
  </si>
  <si>
    <t>NEW ROUTING, EFFECTIVE HF914A</t>
  </si>
  <si>
    <t xml:space="preserve">WEF WEF ZF750A </t>
  </si>
  <si>
    <t>LOS ANGELES / LONG BEACH</t>
  </si>
  <si>
    <t>USLAX / USLGB</t>
  </si>
  <si>
    <r>
      <rPr>
        <sz val="8"/>
        <color rgb="FF000000"/>
        <rFont val="Comic Sans MS"/>
        <family val="4"/>
      </rPr>
      <t xml:space="preserve">Soportos terminal / NO FRT COLLECT / Consignees must have NIF number (Like TAX ID) from 1st April 2018 // </t>
    </r>
    <r>
      <rPr>
        <b/>
        <sz val="8"/>
        <color rgb="FFFF0000"/>
        <rFont val="Comic Sans MS"/>
        <family val="4"/>
      </rPr>
      <t xml:space="preserve"> ROUTE VIA LOME WEF FY335A</t>
    </r>
  </si>
  <si>
    <t>WEF KE241A</t>
  </si>
  <si>
    <r>
      <t xml:space="preserve">NO FRT COLLECT / </t>
    </r>
    <r>
      <rPr>
        <b/>
        <sz val="8"/>
        <color rgb="FFFF0000"/>
        <rFont val="Comic Sans MS"/>
        <family val="4"/>
      </rPr>
      <t>WEF QS321A</t>
    </r>
  </si>
  <si>
    <t>MAR DEL PLATA (via Truck from Buenos Aires)</t>
  </si>
  <si>
    <t>ARMDQ</t>
  </si>
  <si>
    <r>
      <rPr>
        <sz val="8"/>
        <color rgb="FFFF0000"/>
        <rFont val="Comic Sans MS"/>
        <family val="4"/>
      </rPr>
      <t>NO FREIGHT COLLEC</t>
    </r>
    <r>
      <rPr>
        <sz val="8"/>
        <color theme="1" tint="4.9989318521683403E-2"/>
        <rFont val="Comic Sans MS"/>
        <family val="4"/>
      </rPr>
      <t>T WEF TSP ROUTING VERSION 128.8</t>
    </r>
  </si>
  <si>
    <r>
      <t xml:space="preserve">1) REEFER/DG ON FRT PPD ONLY 
2) FRT CLT UPON APPROVAL FROM MSC INDIA
</t>
    </r>
    <r>
      <rPr>
        <b/>
        <sz val="8"/>
        <rFont val="Comic Sans MS"/>
        <family val="4"/>
      </rPr>
      <t xml:space="preserve">3) </t>
    </r>
    <r>
      <rPr>
        <b/>
        <sz val="8"/>
        <color rgb="FFFF0000"/>
        <rFont val="Comic Sans MS"/>
        <family val="4"/>
      </rPr>
      <t>WEF QS321A</t>
    </r>
  </si>
  <si>
    <t>MARSDEN POINT</t>
  </si>
  <si>
    <t>NZMAR</t>
  </si>
  <si>
    <t>MATADI</t>
  </si>
  <si>
    <t>CDMAT</t>
  </si>
  <si>
    <t>POINTE NOIRE</t>
  </si>
  <si>
    <t>CONGO, THE DEMOCRATIC REPUBLIC OF THE</t>
  </si>
  <si>
    <t>WEF FY301A</t>
  </si>
  <si>
    <t>MELILLA</t>
  </si>
  <si>
    <t>ESMLN</t>
  </si>
  <si>
    <t>WEF FD334W</t>
  </si>
  <si>
    <t>MIAMI</t>
  </si>
  <si>
    <t>USMIA</t>
  </si>
  <si>
    <t>FRT COLLECT MUST CHECK WITH AGENT / NO REEFER /FRIST VSL FY719A 23/05</t>
  </si>
  <si>
    <t>MISURATA (ACI REQUIRES)</t>
  </si>
  <si>
    <t>WEF FJ027W - DG HAVE TO CHECK WITH POD</t>
  </si>
  <si>
    <t>MOGADISHU</t>
  </si>
  <si>
    <t>SOMGQ</t>
  </si>
  <si>
    <t>NO FRT CLT // WEF ZF408A</t>
  </si>
  <si>
    <t>C.AME EAST COAST</t>
  </si>
  <si>
    <t>wef MSC Lisbon UL723E</t>
  </si>
  <si>
    <t>CTN REQUIRE UPON BOOKING</t>
  </si>
  <si>
    <t>MONTREAL (BLK STOWE BECAN)</t>
  </si>
  <si>
    <t>MONTREAL (BLK STOWE FRCAV)</t>
  </si>
  <si>
    <t xml:space="preserve">MORONI </t>
  </si>
  <si>
    <t>FORTNIGHTLY CALLS VIA PLU</t>
  </si>
  <si>
    <t xml:space="preserve">MUKALLA  </t>
  </si>
  <si>
    <t>YEMKX</t>
  </si>
  <si>
    <t>NO FRT CLT / / clause for bkgc Merchant is aware and acknowledges that the situation in Yemen ports is unstable due to ongoing war  and that the local authorities and the  coalition  armed forces are susceptible to reject cargo’s import without justification.  The carrier shall not be responsible for rejection of goods by such  decisions of these authorities  and the  Merchant shall hold the Carrier harmless against any costs accrued as a result of such rejection</t>
  </si>
  <si>
    <t>WEF QS321A</t>
  </si>
  <si>
    <r>
      <t xml:space="preserve">FRT </t>
    </r>
    <r>
      <rPr>
        <sz val="8"/>
        <color rgb="FFFF0000"/>
        <rFont val="Comic Sans MS"/>
        <family val="4"/>
      </rPr>
      <t>COLLECT</t>
    </r>
    <r>
      <rPr>
        <sz val="8"/>
        <rFont val="Comic Sans MS"/>
        <family val="4"/>
      </rPr>
      <t xml:space="preserve"> Must be approved by Agent at POD prior to loading / WEF ZF808A</t>
    </r>
  </si>
  <si>
    <t>NADOR</t>
  </si>
  <si>
    <t>MANDR</t>
  </si>
  <si>
    <r>
      <t xml:space="preserve">NO FRT COLLECT / Consignees must have NIF number (Like TAX ID) from 1st April 2018 // </t>
    </r>
    <r>
      <rPr>
        <b/>
        <sz val="8"/>
        <color rgb="FFFF0000"/>
        <rFont val="Comic Sans MS"/>
        <family val="4"/>
      </rPr>
      <t>ROUTE VIA LOME WEF FY335A</t>
    </r>
  </si>
  <si>
    <t>WEF FC241A</t>
  </si>
  <si>
    <t>NAPLES (NAPOLI)</t>
  </si>
  <si>
    <r>
      <rPr>
        <b/>
        <sz val="8"/>
        <color rgb="FFFF0000"/>
        <rFont val="Comic Sans MS"/>
        <family val="4"/>
      </rPr>
      <t xml:space="preserve">SCT-EU </t>
    </r>
    <r>
      <rPr>
        <sz val="8"/>
        <color theme="1" tint="4.9989318521683403E-2"/>
        <rFont val="Comic Sans MS"/>
        <family val="4"/>
      </rPr>
      <t>ROUTE ON JADE SVC ONLY</t>
    </r>
  </si>
  <si>
    <t>WEF KE845A</t>
  </si>
  <si>
    <t>1) REEFER/DG ON FRT PPD ONLY 
2) FRT CLT UPON APPROVAL FROM MSC INDIA
3) WEF FROM APL Savannah 0NNDMW</t>
  </si>
  <si>
    <t>NEW YORK (APM TERMINAL)</t>
  </si>
  <si>
    <t>NEW YORK (PORT NEWARK TERMINAL)</t>
  </si>
  <si>
    <t xml:space="preserve">ELEPHANT </t>
  </si>
  <si>
    <t xml:space="preserve">WEF VOY 838W </t>
  </si>
  <si>
    <r>
      <rPr>
        <sz val="8"/>
        <color rgb="FF000000"/>
        <rFont val="Comic Sans MS"/>
        <family val="4"/>
      </rPr>
      <t>1) REEFER/DG ON FRT PPD ONLY 
2) FRT CLT UPON APPROVAL FROM MSC INDIA 
3)</t>
    </r>
    <r>
      <rPr>
        <strike/>
        <sz val="8"/>
        <color rgb="FF000000"/>
        <rFont val="Comic Sans MS"/>
        <family val="4"/>
      </rPr>
      <t xml:space="preserve"> </t>
    </r>
    <r>
      <rPr>
        <b/>
        <sz val="8"/>
        <color rgb="FFFF0000"/>
        <rFont val="Comic Sans MS"/>
        <family val="4"/>
      </rPr>
      <t>WEF QS321A</t>
    </r>
  </si>
  <si>
    <t>WEF VOY 838W</t>
  </si>
  <si>
    <t>NO FRT COLLECT / NO REEFER / FRIST VSL FY719A 23/05</t>
  </si>
  <si>
    <t>NO FRT COLLECT / NO REEFER / FIRST VSL FY719A 23/05</t>
  </si>
  <si>
    <t>NEW CALEDONIAN</t>
  </si>
  <si>
    <r>
      <rPr>
        <b/>
        <sz val="8"/>
        <color rgb="FF000000"/>
        <rFont val="Comic Sans MS"/>
        <family val="4"/>
      </rPr>
      <t xml:space="preserve">NOVOROSSIYSK - </t>
    </r>
    <r>
      <rPr>
        <b/>
        <sz val="8"/>
        <color rgb="FFFF0000"/>
        <rFont val="Comic Sans MS"/>
        <family val="4"/>
      </rPr>
      <t>PREPAID ONLY</t>
    </r>
  </si>
  <si>
    <r>
      <rPr>
        <sz val="8"/>
        <color rgb="FFFF0000"/>
        <rFont val="Comic Sans MS"/>
        <family val="4"/>
      </rPr>
      <t xml:space="preserve">NEW ROUTING WEF </t>
    </r>
    <r>
      <rPr>
        <strike/>
        <sz val="8"/>
        <rFont val="Comic Sans MS"/>
        <family val="4"/>
      </rPr>
      <t>FD322W /</t>
    </r>
    <r>
      <rPr>
        <sz val="8"/>
        <color rgb="FFFF0000"/>
        <rFont val="Comic Sans MS"/>
        <family val="4"/>
      </rPr>
      <t xml:space="preserve"> FD414W</t>
    </r>
    <r>
      <rPr>
        <sz val="8"/>
        <rFont val="Comic Sans MS"/>
        <family val="4"/>
      </rPr>
      <t xml:space="preserve"> - Imo Class 1, Class 7, Class 6 or any dangerous cargo with subclass 6 - is not accepted at port of Novorossiysk.</t>
    </r>
  </si>
  <si>
    <r>
      <t xml:space="preserve">NOVOROSSIYSK - </t>
    </r>
    <r>
      <rPr>
        <b/>
        <sz val="8"/>
        <color rgb="FFFF0000"/>
        <rFont val="Comic Sans MS"/>
        <family val="4"/>
      </rPr>
      <t>PREPAID ONLY</t>
    </r>
  </si>
  <si>
    <r>
      <rPr>
        <sz val="8"/>
        <color rgb="FFFF0000"/>
        <rFont val="Comic Sans MS"/>
        <family val="4"/>
      </rPr>
      <t xml:space="preserve">WEF : FT406W </t>
    </r>
    <r>
      <rPr>
        <sz val="8"/>
        <rFont val="Comic Sans MS"/>
        <family val="4"/>
      </rPr>
      <t>- Imo Class 1, Class 7, Class 6 or any dangerous cargo with subclass 6 - is not accepted at port of Novorossiysk.</t>
    </r>
  </si>
  <si>
    <t>OAKLAND (OAKLAND INTERNATIONAL CNTR TERMINAL)</t>
  </si>
  <si>
    <t xml:space="preserve">**Haz goods with class 1, 2, 4.3, 6.2, to be checked with VUT and approved case by case by terminal </t>
  </si>
  <si>
    <t>WEF MSC VENICE FT913W</t>
  </si>
  <si>
    <t>ONNE</t>
  </si>
  <si>
    <t>NGONN</t>
  </si>
  <si>
    <r>
      <t xml:space="preserve">ORAN </t>
    </r>
    <r>
      <rPr>
        <b/>
        <sz val="8"/>
        <color rgb="FFFF0000"/>
        <rFont val="Comic Sans MS"/>
        <family val="4"/>
      </rPr>
      <t>(WEF FJ212W 15/04)</t>
    </r>
  </si>
  <si>
    <t>NO IMO 2 AND REEFER DG VIA BUSAN, PE REQUIRES POD APPROVAL</t>
  </si>
  <si>
    <t xml:space="preserve">PAPEETE - stop </t>
  </si>
  <si>
    <t xml:space="preserve">wef 10jan2023 - stop till further notice </t>
  </si>
  <si>
    <t>PARADIP GARH</t>
  </si>
  <si>
    <t>INPRT</t>
  </si>
  <si>
    <t xml:space="preserve">NO FRT CLT // wef MSC Lisbon UL723E // USE THIS </t>
  </si>
  <si>
    <t>NEW ROUTING, WITH IMMEDIATE EFFECT 31/7</t>
  </si>
  <si>
    <t>WEF UX429A</t>
  </si>
  <si>
    <t>PERTH  (inland) via POD: Fremantle</t>
  </si>
  <si>
    <t>AUAHG</t>
  </si>
  <si>
    <t>PHILADELPHIA, PA</t>
  </si>
  <si>
    <t>NEW ROUTING, EFFECTIVE FL213W</t>
  </si>
  <si>
    <t>PHILADELPHIA, PA (STOW CODE FRCAV)</t>
  </si>
  <si>
    <r>
      <rPr>
        <b/>
        <sz val="8"/>
        <color rgb="FFFF0000"/>
        <rFont val="Comic Sans MS"/>
        <family val="4"/>
      </rPr>
      <t>NO DG ,</t>
    </r>
    <r>
      <rPr>
        <sz val="8"/>
        <rFont val="Comic Sans MS"/>
        <family val="4"/>
      </rPr>
      <t xml:space="preserve"> NO IMO 2 AND REEFER DG VIA BUSAN</t>
    </r>
  </si>
  <si>
    <t>W.E.F.  FD410W</t>
  </si>
  <si>
    <t>W.E.F.  FD429W</t>
  </si>
  <si>
    <t>WEF ZF351A</t>
  </si>
  <si>
    <t>CGPNR</t>
  </si>
  <si>
    <t>REPUBLIC OF CONGO</t>
  </si>
  <si>
    <t xml:space="preserve">WEF FY301A </t>
  </si>
  <si>
    <r>
      <t>NEED APPROVAL FOR FRT COLLECT /</t>
    </r>
    <r>
      <rPr>
        <strike/>
        <sz val="8"/>
        <rFont val="Comic Sans MS"/>
        <family val="4"/>
      </rPr>
      <t>WEF UX312A 25MAR'23</t>
    </r>
    <r>
      <rPr>
        <sz val="8"/>
        <rFont val="Comic Sans MS"/>
        <family val="4"/>
      </rPr>
      <t xml:space="preserve"> / wef QC437E
</t>
    </r>
  </si>
  <si>
    <t>PORT HARCOURT (No Reefer , OT , FR.)</t>
  </si>
  <si>
    <t>NGPHC</t>
  </si>
  <si>
    <r>
      <t xml:space="preserve">TERMINAL PTOL Area 1 - </t>
    </r>
    <r>
      <rPr>
        <b/>
        <sz val="8"/>
        <color rgb="FFFF0000"/>
        <rFont val="Comic Sans MS"/>
        <family val="4"/>
      </rPr>
      <t>No Reefer , OT , FR.</t>
    </r>
  </si>
  <si>
    <t>PORT SAID EAST(ACID REQUIRES)</t>
  </si>
  <si>
    <t>EGPSE</t>
  </si>
  <si>
    <t>ACID number is required / MAERSK HONG KONG 318W - alternate routing</t>
  </si>
  <si>
    <t>PORT SAID West</t>
  </si>
  <si>
    <t>EGPSW</t>
  </si>
  <si>
    <t xml:space="preserve">PORT SUDAN </t>
  </si>
  <si>
    <t>KING ABDULLAH</t>
  </si>
  <si>
    <r>
      <rPr>
        <sz val="8"/>
        <color rgb="FF000000"/>
        <rFont val="Comic Sans MS"/>
        <family val="4"/>
      </rPr>
      <t xml:space="preserve">NO FRT COLLECT / NO REEFER /Alcoholic cargo NOT PERMITTED via KAC / </t>
    </r>
    <r>
      <rPr>
        <b/>
        <sz val="8"/>
        <color rgb="FFFF0000"/>
        <rFont val="Comic Sans MS"/>
        <family val="4"/>
      </rPr>
      <t>w.e.f - FD349W</t>
    </r>
  </si>
  <si>
    <r>
      <rPr>
        <sz val="8"/>
        <color rgb="FF000000"/>
        <rFont val="Comic Sans MS"/>
        <family val="4"/>
      </rPr>
      <t xml:space="preserve">NO FRT COLLECT / NO REEFER /Alcoholic cargo NOT PERMITTED via KAC / </t>
    </r>
    <r>
      <rPr>
        <b/>
        <sz val="8"/>
        <color rgb="FFFF0000"/>
        <rFont val="Comic Sans MS"/>
        <family val="4"/>
      </rPr>
      <t>w.e.f - FD429W</t>
    </r>
  </si>
  <si>
    <t>PORTLAND, OR</t>
  </si>
  <si>
    <t>USPDX</t>
  </si>
  <si>
    <t>HAZ CARGO NOT ALLOW</t>
  </si>
  <si>
    <t>TRINIDAD &amp; TOBAGO</t>
  </si>
  <si>
    <t>NO FRT CLT // wef MSC Lisbon UL723E</t>
  </si>
  <si>
    <t>FRT COLLECT Must be approved by Agent at POD prior to loading</t>
  </si>
  <si>
    <t>FRT COLLECT Must be approved by Agent at POD prior to loading / NO REEFER / FRIST VSL FY719A 23/05</t>
  </si>
  <si>
    <t>MAPLE</t>
  </si>
  <si>
    <t>PRINCE RUPERT</t>
  </si>
  <si>
    <t>CAPRR</t>
  </si>
  <si>
    <r>
      <t>UN1866/IMO3 NOT ACCEPTED, NO IMO 2 AND REEFER DG VIA BUSAN //  **</t>
    </r>
    <r>
      <rPr>
        <b/>
        <sz val="8"/>
        <color rgb="FF0000FF"/>
        <rFont val="Comic Sans MS"/>
        <family val="4"/>
      </rPr>
      <t>REEFER</t>
    </r>
    <r>
      <rPr>
        <b/>
        <sz val="8"/>
        <color rgb="FFFF0000"/>
        <rFont val="Comic Sans MS"/>
        <family val="4"/>
      </rPr>
      <t xml:space="preserve"> CNTR allowed to POD Prince Rupert to CA/US INALND</t>
    </r>
  </si>
  <si>
    <t>PROGRESO</t>
  </si>
  <si>
    <t>MXPGO</t>
  </si>
  <si>
    <t>PUERTO BARRIOS</t>
  </si>
  <si>
    <t>GTPBR</t>
  </si>
  <si>
    <t>C.AME</t>
  </si>
  <si>
    <t>NO USD / NO FRT COLLECT / NO FRT PREPAID, ONLY E/W Izmir, Turkey in EURO</t>
  </si>
  <si>
    <t>PUERTO CALDERA (CALDERA)</t>
  </si>
  <si>
    <t>NO IMO 2 AND REEFER DG VIA BUSAN // NO NOR</t>
  </si>
  <si>
    <t>-MSDS required &amp; upload DSCM
-FRT CLT subject POD approval
-wef MSC Lisbon UL723E</t>
  </si>
  <si>
    <r>
      <rPr>
        <sz val="8"/>
        <color rgb="FF000000"/>
        <rFont val="Comic Sans MS"/>
        <family val="4"/>
      </rPr>
      <t>WEF FA733A /</t>
    </r>
    <r>
      <rPr>
        <sz val="8"/>
        <color rgb="FFFF0000"/>
        <rFont val="Comic Sans MS"/>
        <family val="4"/>
      </rPr>
      <t xml:space="preserve"> DO NOT ALLOW CARGO IN TRANSIT TO EL SALVADO</t>
    </r>
    <r>
      <rPr>
        <sz val="8"/>
        <rFont val="Comic Sans MS"/>
        <family val="4"/>
      </rPr>
      <t xml:space="preserve">, NO IMO 2 AND REEFER DG VIA BUSAN // NO NOR </t>
    </r>
  </si>
  <si>
    <t>PUERTO SEGURO FLUVIAL (VILLETA)</t>
  </si>
  <si>
    <t>PYPSE</t>
  </si>
  <si>
    <t xml:space="preserve">RAS AL KHAIMAH </t>
  </si>
  <si>
    <t>NEW ROUTING, EFFECTIVE FJ311W</t>
  </si>
  <si>
    <t>NEW ROUTING, EFFECTIVE Maersk Hidalgo 405W</t>
  </si>
  <si>
    <t xml:space="preserve">w.e.f FD349W </t>
  </si>
  <si>
    <t>Alternative service - load on CARIOCA direct. WEF FI301A</t>
  </si>
  <si>
    <t>cannot route via SANTOS</t>
  </si>
  <si>
    <t xml:space="preserve">PAROD </t>
  </si>
  <si>
    <t>NO IMO 2 AND REEFER DG VIA BUSAN wef UX312A 25MAR'23</t>
  </si>
  <si>
    <r>
      <rPr>
        <sz val="8"/>
        <color rgb="FFFF0000"/>
        <rFont val="Comic Sans MS"/>
        <family val="4"/>
      </rPr>
      <t>NO FREIGHT COLLECT</t>
    </r>
    <r>
      <rPr>
        <sz val="8"/>
        <color theme="1" tint="4.9989318521683403E-2"/>
        <rFont val="Comic Sans MS"/>
        <family val="4"/>
      </rPr>
      <t xml:space="preserve"> , Wastes, Used tires , Vehicles and UN nrs 2021 / 2567 / 2020 / 3155 are forbidden. VIA MONTEVIDEO WEF 3/10/18</t>
    </r>
  </si>
  <si>
    <r>
      <rPr>
        <b/>
        <sz val="8"/>
        <color rgb="FFFF0000"/>
        <rFont val="Comic Sans MS"/>
        <family val="4"/>
      </rPr>
      <t xml:space="preserve">NO DG </t>
    </r>
    <r>
      <rPr>
        <sz val="8"/>
        <rFont val="Comic Sans MS"/>
        <family val="4"/>
      </rPr>
      <t xml:space="preserve">/ FRT COLLECT Must be approved by Agent at POD prior to loading, </t>
    </r>
  </si>
  <si>
    <r>
      <rPr>
        <b/>
        <sz val="8"/>
        <color rgb="FFFF0000"/>
        <rFont val="Comic Sans MS"/>
        <family val="4"/>
      </rPr>
      <t>NO DG /</t>
    </r>
    <r>
      <rPr>
        <sz val="8"/>
        <rFont val="Comic Sans MS"/>
        <family val="4"/>
      </rPr>
      <t xml:space="preserve"> NO FRT COLLECT  </t>
    </r>
  </si>
  <si>
    <t>SAINT JOHN, NB</t>
  </si>
  <si>
    <t>CASJB</t>
  </si>
  <si>
    <t>only accept  cargo for umanitarian aids / Medical aids / Foodstuff</t>
  </si>
  <si>
    <t xml:space="preserve">Alcoholic cargo NOT PERMITTED </t>
  </si>
  <si>
    <t>WEF FJ301W</t>
  </si>
  <si>
    <t>AMS FILING</t>
  </si>
  <si>
    <t>NO FRT COLLECT</t>
  </si>
  <si>
    <t>VIA BCN WEF FJ319W 02/06/23</t>
  </si>
  <si>
    <r>
      <t>SCT#</t>
    </r>
    <r>
      <rPr>
        <b/>
        <sz val="8"/>
        <color rgb="FFFF0000"/>
        <rFont val="Comic Sans MS"/>
        <family val="4"/>
      </rPr>
      <t xml:space="preserve"> -EU </t>
    </r>
    <r>
      <rPr>
        <sz val="8"/>
        <rFont val="Comic Sans MS"/>
        <family val="4"/>
      </rPr>
      <t>ROUTE ON LION SVC ONLY(VIA SINES)</t>
    </r>
  </si>
  <si>
    <t xml:space="preserve">Port Khalid terminal </t>
  </si>
  <si>
    <t>SHUAIBA(KUWAIT)</t>
  </si>
  <si>
    <r>
      <rPr>
        <b/>
        <sz val="8"/>
        <color rgb="FFFF0000"/>
        <rFont val="Comic Sans MS"/>
        <family val="4"/>
      </rPr>
      <t>NO DG ALLOWED FOR DISCHARGE</t>
    </r>
    <r>
      <rPr>
        <strike/>
        <sz val="8"/>
        <color theme="0" tint="-0.499984740745262"/>
        <rFont val="Comic Sans MS"/>
        <family val="4"/>
      </rPr>
      <t xml:space="preserve">
WEF FK825A / </t>
    </r>
    <r>
      <rPr>
        <b/>
        <strike/>
        <sz val="8"/>
        <color theme="0" tint="-0.499984740745262"/>
        <rFont val="Comic Sans MS"/>
        <family val="4"/>
      </rPr>
      <t>LAST VOY FK049A /</t>
    </r>
    <r>
      <rPr>
        <b/>
        <sz val="8"/>
        <rFont val="Comic Sans MS"/>
        <family val="4"/>
      </rPr>
      <t xml:space="preserve"> WEF FK204A</t>
    </r>
  </si>
  <si>
    <t>SHUWAIKH(KUWAIT)</t>
  </si>
  <si>
    <r>
      <t xml:space="preserve">Alcohol products prohibited // </t>
    </r>
    <r>
      <rPr>
        <strike/>
        <sz val="8"/>
        <color rgb="FF808080"/>
        <rFont val="Comic Sans MS"/>
        <family val="4"/>
      </rPr>
      <t xml:space="preserve">WEF FK050A </t>
    </r>
    <r>
      <rPr>
        <strike/>
        <sz val="8"/>
        <color rgb="FF000000"/>
        <rFont val="Comic Sans MS"/>
        <family val="4"/>
      </rPr>
      <t>/</t>
    </r>
    <r>
      <rPr>
        <sz val="8"/>
        <color rgb="FF000000"/>
        <rFont val="Comic Sans MS"/>
        <family val="4"/>
      </rPr>
      <t xml:space="preserve"> </t>
    </r>
    <r>
      <rPr>
        <strike/>
        <sz val="8"/>
        <color rgb="FF000000"/>
        <rFont val="Comic Sans MS"/>
        <family val="4"/>
      </rPr>
      <t>resume FK248A</t>
    </r>
    <r>
      <rPr>
        <sz val="8"/>
        <color rgb="FFFF0000"/>
        <rFont val="Comic Sans MS"/>
        <family val="4"/>
      </rPr>
      <t xml:space="preserve"> / </t>
    </r>
    <r>
      <rPr>
        <b/>
        <sz val="8"/>
        <color rgb="FFFF0000"/>
        <rFont val="Comic Sans MS"/>
        <family val="4"/>
      </rPr>
      <t>resume wef FK329A</t>
    </r>
  </si>
  <si>
    <t>SKAGEN</t>
  </si>
  <si>
    <t>DKSKA</t>
  </si>
  <si>
    <t>SKELLEFTEA</t>
  </si>
  <si>
    <t>SESFT</t>
  </si>
  <si>
    <r>
      <t xml:space="preserve">SKIKDA </t>
    </r>
    <r>
      <rPr>
        <b/>
        <sz val="8"/>
        <color rgb="FFFF0000"/>
        <rFont val="Comic Sans MS"/>
        <family val="4"/>
      </rPr>
      <t>(WEF FJ212W 15/04)</t>
    </r>
  </si>
  <si>
    <t xml:space="preserve">WEF FK825A // DG MUST HAVE IMPORTER'S DG LICENCE &amp; ENVIRONMENTAL CERT AND APPROVAL FROM POD TO ACCEPT </t>
  </si>
  <si>
    <t xml:space="preserve">SOKHNA PORT  </t>
  </si>
  <si>
    <r>
      <rPr>
        <sz val="8"/>
        <color rgb="FF000000"/>
        <rFont val="Comic Sans MS"/>
        <family val="4"/>
      </rPr>
      <t xml:space="preserve">*DG to check with POD before accept. / </t>
    </r>
    <r>
      <rPr>
        <b/>
        <sz val="8"/>
        <color rgb="FFFF0000"/>
        <rFont val="Comic Sans MS"/>
        <family val="4"/>
      </rPr>
      <t xml:space="preserve">ACID number is required
</t>
    </r>
    <r>
      <rPr>
        <sz val="8"/>
        <color rgb="FF000000"/>
        <rFont val="Comic Sans MS"/>
        <family val="4"/>
      </rPr>
      <t xml:space="preserve">*IMO3 (&lt;23'C), 5.1 &amp; 5.2 - prohibited in June, July and August  / </t>
    </r>
    <r>
      <rPr>
        <b/>
        <sz val="8"/>
        <color rgb="FFFF0000"/>
        <rFont val="Comic Sans MS"/>
        <family val="4"/>
      </rPr>
      <t>w.e.f FD349W</t>
    </r>
  </si>
  <si>
    <r>
      <rPr>
        <sz val="8"/>
        <color rgb="FF000000"/>
        <rFont val="Comic Sans MS"/>
        <family val="4"/>
      </rPr>
      <t xml:space="preserve">*DG to check with POD before accept. / </t>
    </r>
    <r>
      <rPr>
        <b/>
        <sz val="8"/>
        <color rgb="FFFF0000"/>
        <rFont val="Comic Sans MS"/>
        <family val="4"/>
      </rPr>
      <t xml:space="preserve">ACID number is required
</t>
    </r>
    <r>
      <rPr>
        <sz val="8"/>
        <color rgb="FF000000"/>
        <rFont val="Comic Sans MS"/>
        <family val="4"/>
      </rPr>
      <t xml:space="preserve">*IMO3 (&lt;23'C), 5.1 &amp; 5.2 - prohibited in June, July and August  / </t>
    </r>
    <r>
      <rPr>
        <b/>
        <sz val="8"/>
        <color rgb="FFFF0000"/>
        <rFont val="Comic Sans MS"/>
        <family val="4"/>
      </rPr>
      <t>w.e.f FD429W</t>
    </r>
  </si>
  <si>
    <r>
      <rPr>
        <b/>
        <sz val="8"/>
        <color rgb="FFFF0000"/>
        <rFont val="Comic Sans MS"/>
        <family val="4"/>
      </rPr>
      <t>MUST GET POD APPROVAL TO LOAD ALL CARGO</t>
    </r>
    <r>
      <rPr>
        <sz val="8"/>
        <color rgb="FF000000"/>
        <rFont val="Comic Sans MS"/>
        <family val="4"/>
      </rPr>
      <t xml:space="preserve"> // NO FRT COLLECT /  **Only Dangerous goods with class 1, 7,  6.2, 5.1 (Ammonium nitrate) and some DG class 9 ( Un n° 2211, 3314 and 2071) require formal importation authorization from the Madagascar government.</t>
    </r>
  </si>
  <si>
    <r>
      <rPr>
        <b/>
        <sz val="8"/>
        <color rgb="FFFF0000"/>
        <rFont val="Comic Sans MS"/>
        <family val="4"/>
      </rPr>
      <t>MUST GET POD APPROVAL TO LOAD ALL CARGO</t>
    </r>
    <r>
      <rPr>
        <sz val="8"/>
        <color rgb="FF000000"/>
        <rFont val="Comic Sans MS"/>
        <family val="4"/>
      </rPr>
      <t xml:space="preserve"> // NO FRT COLLECT / / **Only Dangerous goods with class 1, 7,  6.2, 5.1 (Ammonium nitrate) and some DG class 9 ( Un n° 2211, 3314 and 2071) require formal importation authorization from the Madagascar government.</t>
    </r>
    <r>
      <rPr>
        <sz val="8"/>
        <rFont val="Comic Sans MS"/>
        <family val="4"/>
      </rPr>
      <t xml:space="preserve"> // </t>
    </r>
    <r>
      <rPr>
        <b/>
        <sz val="8"/>
        <color rgb="FFFF0000"/>
        <rFont val="Comic Sans MS"/>
        <family val="4"/>
      </rPr>
      <t>wef ZF351A</t>
    </r>
    <r>
      <rPr>
        <sz val="8"/>
        <rFont val="Comic Sans MS"/>
        <family val="4"/>
      </rPr>
      <t xml:space="preserve"> </t>
    </r>
  </si>
  <si>
    <t>TAMPA</t>
  </si>
  <si>
    <t>USTPA</t>
  </si>
  <si>
    <r>
      <rPr>
        <sz val="8"/>
        <rFont val="Comic Sans MS"/>
        <family val="4"/>
      </rPr>
      <t>WEF QS323A //</t>
    </r>
    <r>
      <rPr>
        <b/>
        <sz val="8"/>
        <rFont val="Comic Sans MS"/>
        <family val="4"/>
      </rPr>
      <t xml:space="preserve"> WEF ?? </t>
    </r>
  </si>
  <si>
    <t>TANGER MED</t>
  </si>
  <si>
    <t>MAPTM</t>
  </si>
  <si>
    <t>TARTUS(WHITE LIST CNTR REQUIRES)</t>
  </si>
  <si>
    <t>tba</t>
  </si>
  <si>
    <t>W.E.F FD406W / approval of MSC Geneva Compliance Team must be obtained before accepting  chemical products/raw chemical components and metal products such as steel coils, welding electrodes, galvanized iron //
ADD 2ND T/S BEIRUT WEF FT327W</t>
  </si>
  <si>
    <t>TRTEK</t>
  </si>
  <si>
    <t xml:space="preserve">NO FRT COLLECT </t>
  </si>
  <si>
    <t>w.e.f  MSC Bettina FT614W</t>
  </si>
  <si>
    <t>w.e.f  FD406W</t>
  </si>
  <si>
    <t>WEF FL432W</t>
  </si>
  <si>
    <t>WEF FROM FY143A/ NO FRT COLLECT</t>
  </si>
  <si>
    <t>TORNIO(TORNEA)</t>
  </si>
  <si>
    <t>TRIPOLI (ACI REQUIRES)</t>
  </si>
  <si>
    <r>
      <t xml:space="preserve">NEW ROUTING, EFFECTIVE FJ913W - </t>
    </r>
    <r>
      <rPr>
        <sz val="8"/>
        <color rgb="FFFF0000"/>
        <rFont val="Comic Sans MS"/>
        <family val="4"/>
      </rPr>
      <t>DG REQUIRES LOE</t>
    </r>
  </si>
  <si>
    <t>1) REEFER/DG ON FRT PPD ONLY 
2) FRT CLT UPON APPROVAL FROM MSC INDIA</t>
  </si>
  <si>
    <t>ULEABORG</t>
  </si>
  <si>
    <t>FIOUL</t>
  </si>
  <si>
    <t>WEF FK038A</t>
  </si>
  <si>
    <t>NO FRT CLT. DIRECT SAILING EFFECTIVE FK648A, CALL NORTH PORT</t>
  </si>
  <si>
    <t>NO FREIGHT COLLECT</t>
  </si>
  <si>
    <t>USE JADE</t>
  </si>
  <si>
    <t>UN1866/IMO3 NOT ACCEPTED, NO IMO 2 AND REEFER DG VIA BUSAN</t>
  </si>
  <si>
    <t>WEF UX345A</t>
  </si>
  <si>
    <t>WEF QZ245</t>
  </si>
  <si>
    <t>VISAKHAPATNAM (VIZAG)</t>
  </si>
  <si>
    <t>WEF FI301A /</t>
  </si>
  <si>
    <t>W.E.F. FD410W</t>
  </si>
  <si>
    <t>ROUTE VIA LOME WEF FY335A</t>
  </si>
  <si>
    <t>WILHELMSHAVEN</t>
  </si>
  <si>
    <t>DEWVN</t>
  </si>
  <si>
    <r>
      <t>NEW ROUTING, EFFECTIVE HF822A -</t>
    </r>
    <r>
      <rPr>
        <sz val="8"/>
        <color rgb="FFFF0000"/>
        <rFont val="Comic Sans MS"/>
        <family val="4"/>
      </rPr>
      <t xml:space="preserve"> </t>
    </r>
    <r>
      <rPr>
        <b/>
        <sz val="8"/>
        <color rgb="FFFF0000"/>
        <rFont val="Comic Sans MS"/>
        <family val="4"/>
      </rPr>
      <t>NO NOR CNTR ALLOW</t>
    </r>
  </si>
  <si>
    <t>WILMINGTON, NC</t>
  </si>
  <si>
    <t>USILM</t>
  </si>
  <si>
    <t>YARIMCA</t>
  </si>
  <si>
    <t>TRYAR</t>
  </si>
  <si>
    <t>EFFECTIVE FT649W / ex EVYAP</t>
  </si>
  <si>
    <t xml:space="preserve">WEF QS323A // WEF ?? </t>
  </si>
  <si>
    <r>
      <rPr>
        <sz val="8"/>
        <color rgb="FFFF0000"/>
        <rFont val="Comic Sans MS"/>
        <family val="4"/>
      </rPr>
      <t>NO FREIGHT COLLECT</t>
    </r>
    <r>
      <rPr>
        <sz val="8"/>
        <color theme="1" tint="4.9989318521683403E-2"/>
        <rFont val="Comic Sans MS"/>
        <family val="4"/>
      </rPr>
      <t>, VIA MONTEVIDEO WEF 25/7</t>
    </r>
  </si>
  <si>
    <t>BRITANNIA</t>
  </si>
  <si>
    <t>CARIOCA</t>
  </si>
  <si>
    <t>DIRECT WEF -  QI429A</t>
  </si>
  <si>
    <r>
      <rPr>
        <sz val="7"/>
        <color rgb="FFFF0000"/>
        <rFont val="Comic Sans MS"/>
        <family val="4"/>
      </rPr>
      <t>ALTERNATIVE SERVICE</t>
    </r>
    <r>
      <rPr>
        <sz val="7"/>
        <rFont val="Comic Sans MS"/>
        <family val="4"/>
      </rPr>
      <t xml:space="preserve"> - load on IPANEMA</t>
    </r>
  </si>
  <si>
    <t>RIO DE JANERIO</t>
  </si>
  <si>
    <t xml:space="preserve"> WEF -  QI429A</t>
  </si>
  <si>
    <t>ITAJAI</t>
  </si>
  <si>
    <t>BRITJ</t>
  </si>
  <si>
    <t>DIRECT WEF -  QI434A</t>
  </si>
  <si>
    <t>IMBITUBA</t>
  </si>
  <si>
    <t>BRIBB</t>
  </si>
  <si>
    <r>
      <rPr>
        <sz val="7"/>
        <color rgb="FFFF0000"/>
        <rFont val="Comic Sans MS"/>
        <family val="4"/>
      </rPr>
      <t>ALTERNATIVE SERVICE</t>
    </r>
    <r>
      <rPr>
        <sz val="7"/>
        <rFont val="Comic Sans MS"/>
        <family val="4"/>
      </rPr>
      <t xml:space="preserve"> - load on IPANEMA direct</t>
    </r>
  </si>
  <si>
    <t>WEF QI429A</t>
  </si>
  <si>
    <r>
      <rPr>
        <sz val="7"/>
        <color rgb="FFFF0000"/>
        <rFont val="Comic Sans MS"/>
        <family val="4"/>
      </rPr>
      <t xml:space="preserve">NO FREIGHT COLLECT. ALTERNATIVE SERVICE </t>
    </r>
    <r>
      <rPr>
        <sz val="7"/>
        <rFont val="Comic Sans MS"/>
        <family val="4"/>
      </rPr>
      <t>- load on IPANEMA direct</t>
    </r>
  </si>
  <si>
    <r>
      <rPr>
        <sz val="7"/>
        <color rgb="FFFF0000"/>
        <rFont val="Comic Sans MS"/>
        <family val="4"/>
      </rPr>
      <t xml:space="preserve">NO FREIGHT COLLECT. ALTERNATIVE SERVICE </t>
    </r>
    <r>
      <rPr>
        <sz val="7"/>
        <rFont val="Comic Sans MS"/>
        <family val="4"/>
      </rPr>
      <t>- load on IPANEMA service</t>
    </r>
  </si>
  <si>
    <r>
      <rPr>
        <sz val="7"/>
        <color rgb="FFFF0000"/>
        <rFont val="Comic Sans MS"/>
        <family val="4"/>
      </rPr>
      <t xml:space="preserve">NO FREIGHT COLLECT. ALTERNATIVE SERVICE </t>
    </r>
    <r>
      <rPr>
        <sz val="7"/>
        <rFont val="Comic Sans MS"/>
        <family val="4"/>
      </rPr>
      <t>-Wastes, Used tires , Vehicles and UN nrs 2021 / 2567 / 2020 / 3155 are forbidden,  load on IPANEMA service</t>
    </r>
  </si>
  <si>
    <r>
      <rPr>
        <sz val="7"/>
        <color rgb="FFFF0000"/>
        <rFont val="Comic Sans MS"/>
        <family val="4"/>
      </rPr>
      <t xml:space="preserve">ALTERNATIVE SERVICE </t>
    </r>
    <r>
      <rPr>
        <sz val="7"/>
        <rFont val="Comic Sans MS"/>
        <family val="4"/>
      </rPr>
      <t xml:space="preserve">- </t>
    </r>
    <r>
      <rPr>
        <sz val="7"/>
        <color rgb="FFFF0000"/>
        <rFont val="Comic Sans MS"/>
        <family val="4"/>
      </rPr>
      <t>pls check with POD acceptable before accepting</t>
    </r>
    <r>
      <rPr>
        <sz val="7"/>
        <rFont val="Comic Sans MS"/>
        <family val="4"/>
      </rPr>
      <t>,  load on IPANEMA service</t>
    </r>
  </si>
  <si>
    <t>GANGAVARAM (VISAKHAPATNAM)</t>
  </si>
  <si>
    <t>WEF S0443A</t>
  </si>
  <si>
    <t>MARMAGOA</t>
  </si>
  <si>
    <t>PARDIP</t>
  </si>
  <si>
    <t>WALLABY</t>
  </si>
  <si>
    <t>PANDA</t>
  </si>
  <si>
    <t xml:space="preserve">RATES ENQUIRIES : </t>
  </si>
  <si>
    <t xml:space="preserve">SALES &amp; MARKETING DEPT : </t>
  </si>
  <si>
    <t>SG094-Mktg-Dept@msc.com</t>
  </si>
  <si>
    <t>ZANT CHONG</t>
  </si>
  <si>
    <t>6011 2429</t>
  </si>
  <si>
    <t>zant.chong@msc.com</t>
  </si>
  <si>
    <t>PHOEBE HUANG</t>
  </si>
  <si>
    <t>6011 0562</t>
  </si>
  <si>
    <t>phoebe.huang@msc.com</t>
  </si>
  <si>
    <t>SHERWIN LIM</t>
  </si>
  <si>
    <t>6011 2395</t>
  </si>
  <si>
    <t>sherwin.lim@msc.com</t>
  </si>
  <si>
    <t>NATALIE LEW</t>
  </si>
  <si>
    <t>6011 2399</t>
  </si>
  <si>
    <t>natalie.lew@msc.com</t>
  </si>
  <si>
    <t xml:space="preserve">LIM LEE HLI </t>
  </si>
  <si>
    <t>6011 2352</t>
  </si>
  <si>
    <t>leehli.lim@msc.com</t>
  </si>
  <si>
    <t>LIM AI PHEN</t>
  </si>
  <si>
    <t>6011 9646</t>
  </si>
  <si>
    <t>aiphen.lim@msc.com</t>
  </si>
  <si>
    <t>DARIUS ONG</t>
  </si>
  <si>
    <t>6011 2396</t>
  </si>
  <si>
    <t>darius.ong@msc.com</t>
  </si>
  <si>
    <t>LAWRENCE ANG (CROSS-TRADE)</t>
  </si>
  <si>
    <t>6011 2400</t>
  </si>
  <si>
    <t>lawrence.ang@msc.com</t>
  </si>
  <si>
    <t>ASHTON YAN</t>
  </si>
  <si>
    <t>6011 2398</t>
  </si>
  <si>
    <t>ashton.yan@msc.com</t>
  </si>
  <si>
    <t>JUN YUAN (IMP)</t>
  </si>
  <si>
    <t>6011 2402</t>
  </si>
  <si>
    <t>junyuan.kwa@msc.com</t>
  </si>
  <si>
    <t>KARTHI</t>
  </si>
  <si>
    <t>6011 2397</t>
  </si>
  <si>
    <t>karthigayan.velu@msc.com</t>
  </si>
  <si>
    <t xml:space="preserve">MAIN LINE  </t>
  </si>
  <si>
    <t>6011 2424</t>
  </si>
  <si>
    <t xml:space="preserve">BOOKING : </t>
  </si>
  <si>
    <t xml:space="preserve">EXPORT BOOKING </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</si>
  <si>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</si>
  <si>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</si>
  <si>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</si>
  <si>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</si>
  <si>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</si>
  <si>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</si>
  <si>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</si>
  <si>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</si>
  <si>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</si>
  <si>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</si>
  <si>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</si>
  <si>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</si>
  <si>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</si>
  <si>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</si>
  <si>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</si>
  <si>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</si>
  <si>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</si>
  <si>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</si>
  <si>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</si>
  <si>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</si>
  <si>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</si>
  <si>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</si>
  <si>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</si>
  <si>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</si>
  <si>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</si>
  <si>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</si>
  <si>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</si>
  <si>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</si>
  <si>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</si>
  <si>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</si>
  <si>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</si>
  <si>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</si>
  <si>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</si>
  <si>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</si>
  <si>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</si>
  <si>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</si>
  <si>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</si>
  <si>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</si>
  <si>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</si>
  <si>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</si>
  <si>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t>
  </si>
  <si>
    <t>6011 0567</t>
  </si>
  <si>
    <t>SHAN SHAN</t>
  </si>
  <si>
    <t>6011 2353</t>
  </si>
  <si>
    <t>shanshan.chin@msc.com</t>
  </si>
  <si>
    <t>EUNICE</t>
  </si>
  <si>
    <t>6011 2355</t>
  </si>
  <si>
    <t>eunice.chan@msc.com</t>
  </si>
  <si>
    <t>HAZEL</t>
  </si>
  <si>
    <t>6011 2435</t>
  </si>
  <si>
    <t>hazel.toh@msc.com</t>
  </si>
  <si>
    <t>6327 7040</t>
  </si>
  <si>
    <t xml:space="preserve">MEDITERRANEAN SHIPPING COMPANY SOUTH EAST ASIA (SINGAPORE) PTE LTD </t>
  </si>
  <si>
    <t>AE1 ALBATROSS ERVICE</t>
  </si>
  <si>
    <t>SEAGULL (A)</t>
  </si>
  <si>
    <t>ETA SINGAPORE</t>
  </si>
  <si>
    <t>VIA TANJUNG PELEPAS</t>
  </si>
  <si>
    <t>CONNECTING VESSEL</t>
  </si>
  <si>
    <t>VOYAGE</t>
  </si>
  <si>
    <t>GOTHENBURG</t>
  </si>
  <si>
    <t>EX VSL NAME</t>
  </si>
  <si>
    <t>PRO.S- SUNDAY</t>
  </si>
  <si>
    <t>THUR</t>
  </si>
  <si>
    <t>1 DAYS</t>
  </si>
  <si>
    <t>TUE</t>
  </si>
  <si>
    <t>40~47 DAYS</t>
  </si>
  <si>
    <t>44~51 DAYS</t>
  </si>
  <si>
    <t>49~56 DAYS</t>
  </si>
  <si>
    <t>51-58 DAYS</t>
  </si>
  <si>
    <t>56-63 DAYS</t>
  </si>
  <si>
    <t>DELAY FROM</t>
  </si>
  <si>
    <t xml:space="preserve">Proforma Sailing Date </t>
  </si>
  <si>
    <t>WEEK</t>
  </si>
  <si>
    <t>MSC ULSAN</t>
  </si>
  <si>
    <t>HU322R</t>
  </si>
  <si>
    <t>METTE MAERSK</t>
  </si>
  <si>
    <t>321W</t>
  </si>
  <si>
    <t>XIN BIN ZHOU</t>
  </si>
  <si>
    <t>HU321A</t>
  </si>
  <si>
    <t>MAASTRICHT MAERSK</t>
  </si>
  <si>
    <t>322W</t>
  </si>
  <si>
    <t>MSC SHANVI III</t>
  </si>
  <si>
    <t>HD323A</t>
  </si>
  <si>
    <t>MILAN MAERSK</t>
  </si>
  <si>
    <t>323W</t>
  </si>
  <si>
    <t xml:space="preserve">NEW PROFORMA </t>
  </si>
  <si>
    <t>MSC SAGITTA III</t>
  </si>
  <si>
    <t>HU323A</t>
  </si>
  <si>
    <t>MSC LILOU III</t>
  </si>
  <si>
    <t>HU324A</t>
  </si>
  <si>
    <t>MERETE MAERSK</t>
  </si>
  <si>
    <t>323A</t>
  </si>
  <si>
    <t>MSC ULSAN III</t>
  </si>
  <si>
    <t>HU325A</t>
  </si>
  <si>
    <t>MADRID MAERSK</t>
  </si>
  <si>
    <t>324W</t>
  </si>
  <si>
    <t>MSC VAIGA III</t>
  </si>
  <si>
    <t>HU326A</t>
  </si>
  <si>
    <t>MARGRETHE MAERSK</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</si>
  <si>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</si>
  <si>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</si>
  <si>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</si>
  <si>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</si>
  <si>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</si>
  <si>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</si>
  <si>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</si>
  <si>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</si>
  <si>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</si>
  <si>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</si>
  <si>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</si>
  <si>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</si>
  <si>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</si>
  <si>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</si>
  <si>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</si>
  <si>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</si>
  <si>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</si>
  <si>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</si>
  <si>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</si>
  <si>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</si>
  <si>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</si>
  <si>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</si>
  <si>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</si>
  <si>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</si>
  <si>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</si>
  <si>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</si>
  <si>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</si>
  <si>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</si>
  <si>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</si>
  <si>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</si>
  <si>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</si>
  <si>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</si>
  <si>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</si>
  <si>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</si>
  <si>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</si>
  <si>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</si>
  <si>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</si>
  <si>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</si>
  <si>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</si>
  <si>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</si>
  <si>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</si>
  <si>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</si>
  <si>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</si>
  <si>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</si>
  <si>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</si>
  <si>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</si>
  <si>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</si>
  <si>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</si>
  <si>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</si>
  <si>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</si>
  <si>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</si>
  <si>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</si>
  <si>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</si>
  <si>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</si>
  <si>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</si>
  <si>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</si>
  <si>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</si>
  <si>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MSC SOPHIE</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</si>
  <si>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</si>
  <si>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</si>
  <si>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</si>
  <si>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</si>
  <si>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</si>
  <si>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</si>
  <si>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</si>
  <si>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</si>
  <si>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</si>
  <si>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</si>
  <si>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</si>
  <si>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</si>
  <si>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</si>
  <si>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</si>
  <si>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</si>
  <si>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</si>
  <si>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</si>
  <si>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</si>
  <si>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</si>
  <si>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</si>
  <si>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</si>
  <si>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</si>
  <si>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</si>
  <si>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</si>
  <si>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MANILA MAERSK</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</si>
  <si>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</si>
  <si>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</si>
  <si>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</si>
  <si>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</si>
  <si>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</si>
  <si>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</si>
  <si>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</si>
  <si>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</si>
  <si>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</si>
  <si>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</si>
  <si>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</si>
  <si>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</si>
  <si>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</si>
  <si>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</si>
  <si>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</si>
  <si>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</si>
  <si>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</si>
  <si>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</si>
  <si>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</si>
  <si>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</si>
  <si>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</si>
  <si>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</si>
  <si>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</si>
  <si>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</si>
  <si>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</si>
  <si>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</si>
  <si>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</si>
  <si>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</si>
  <si>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</si>
  <si>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</si>
  <si>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</si>
  <si>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</si>
  <si>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</si>
  <si>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</si>
  <si>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</si>
  <si>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</si>
  <si>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</si>
  <si>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</si>
  <si>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</si>
  <si>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</si>
  <si>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BLANK SAILING</t>
  </si>
  <si>
    <t>HU415R</t>
  </si>
  <si>
    <t>414W</t>
  </si>
  <si>
    <t>HU414R</t>
  </si>
  <si>
    <t>MSC ANUSHA III</t>
  </si>
  <si>
    <t>HW412A</t>
  </si>
  <si>
    <t>MSC CHULAI III</t>
  </si>
  <si>
    <t>HU416R</t>
  </si>
  <si>
    <t>OMIT</t>
  </si>
  <si>
    <t>415W</t>
  </si>
  <si>
    <t>HU417R</t>
  </si>
  <si>
    <t>416W</t>
  </si>
  <si>
    <t>MARCHEN MAERSK</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</si>
  <si>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</si>
  <si>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</si>
  <si>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</si>
  <si>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</si>
  <si>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</si>
  <si>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</si>
  <si>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</si>
  <si>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</si>
  <si>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</si>
  <si>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</si>
  <si>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</si>
  <si>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</si>
  <si>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</si>
  <si>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</si>
  <si>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</si>
  <si>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</si>
  <si>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</si>
  <si>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</si>
  <si>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</si>
  <si>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</si>
  <si>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</si>
  <si>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</si>
  <si>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</si>
  <si>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</si>
  <si>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</si>
  <si>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</si>
  <si>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</si>
  <si>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</si>
  <si>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</si>
  <si>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</si>
  <si>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</si>
  <si>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</si>
  <si>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</si>
  <si>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</si>
  <si>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</si>
  <si>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</si>
  <si>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</si>
  <si>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</si>
  <si>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</si>
  <si>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</si>
  <si>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</si>
  <si>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</si>
  <si>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</si>
  <si>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</si>
  <si>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</si>
  <si>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</si>
  <si>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</si>
  <si>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</si>
  <si>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</si>
  <si>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</si>
  <si>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</si>
  <si>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</si>
  <si>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</si>
  <si>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</si>
  <si>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</si>
  <si>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</si>
  <si>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</si>
  <si>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</si>
  <si>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</si>
  <si>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</si>
  <si>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</si>
  <si>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</si>
  <si>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</si>
  <si>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</si>
  <si>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</si>
  <si>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</si>
  <si>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</si>
  <si>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</si>
  <si>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</si>
  <si>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</si>
  <si>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</si>
  <si>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</si>
  <si>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</si>
  <si>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</si>
  <si>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</si>
  <si>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</si>
  <si>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</si>
  <si>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</si>
  <si>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</si>
  <si>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</si>
  <si>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t>
  </si>
  <si>
    <t>HU443R</t>
  </si>
  <si>
    <t>441W</t>
  </si>
  <si>
    <t>MSC ALABAMA III / MSC ARIA III</t>
  </si>
  <si>
    <t>HU444R</t>
  </si>
  <si>
    <t>442W</t>
  </si>
  <si>
    <t>MSC JOHANNESBURG V</t>
  </si>
  <si>
    <t>TBN 24</t>
  </si>
  <si>
    <t>HU445R</t>
  </si>
  <si>
    <t>443W</t>
  </si>
  <si>
    <t>HU446R</t>
  </si>
  <si>
    <t>444W</t>
  </si>
  <si>
    <t>MSC NIMISHA III</t>
  </si>
  <si>
    <t>HU447R</t>
  </si>
  <si>
    <t>445W</t>
  </si>
  <si>
    <t>MSC STAR R</t>
  </si>
  <si>
    <t>HU448R</t>
  </si>
  <si>
    <t>446W</t>
  </si>
  <si>
    <t>HU449R</t>
  </si>
  <si>
    <t>447W</t>
  </si>
  <si>
    <t>HU450R</t>
  </si>
  <si>
    <t>448W</t>
  </si>
  <si>
    <t>HU451R</t>
  </si>
  <si>
    <t>449W</t>
  </si>
  <si>
    <t>HU452R</t>
  </si>
  <si>
    <t>450W</t>
  </si>
  <si>
    <t>HU453R</t>
  </si>
  <si>
    <t>451W</t>
  </si>
  <si>
    <t>ABOVE SCHEDULES ARE SUBJECT TO PRINCIPAL'S CHANGES.</t>
  </si>
  <si>
    <t>SG094-Sales@msc.com</t>
  </si>
  <si>
    <t>SG094-mktg-dept@msc.com</t>
  </si>
  <si>
    <t>CUSTOMER SERVICE :</t>
  </si>
  <si>
    <t xml:space="preserve">                         MEDITERRANEAN SHIPPING COMPANY SOUTH EAST ASIA (SINGAPORE) PTE LTD </t>
  </si>
  <si>
    <t>AE5/NEU5 SHOGUN SERVICE</t>
  </si>
  <si>
    <t>PRO.S- FRIDAY</t>
  </si>
  <si>
    <t>13~20 DAYS</t>
  </si>
  <si>
    <t>30~37 DAYS</t>
  </si>
  <si>
    <t>34~41 DAYS</t>
  </si>
  <si>
    <t>37~44 DAYS</t>
  </si>
  <si>
    <t>EX MSC CARLA 3 / CAPE MARIN</t>
  </si>
  <si>
    <t>MSC IMMA</t>
  </si>
  <si>
    <t>HC015A</t>
  </si>
  <si>
    <t>MAERSK ELBA</t>
  </si>
  <si>
    <t>015W</t>
  </si>
  <si>
    <t>EX MSC IMMA</t>
  </si>
  <si>
    <t>NASIA</t>
  </si>
  <si>
    <t>HC016A</t>
  </si>
  <si>
    <t>MAERSK ESSEX</t>
  </si>
  <si>
    <t>016W</t>
  </si>
  <si>
    <t>ex SATTHA BHUM</t>
  </si>
  <si>
    <t>AS CLARITA</t>
  </si>
  <si>
    <t>HC017A</t>
  </si>
  <si>
    <t>MAERSK EUREKA</t>
  </si>
  <si>
    <t>017W</t>
  </si>
  <si>
    <t>ex CAPE MARIN</t>
  </si>
  <si>
    <t>HC018A</t>
  </si>
  <si>
    <t>MSC MIA</t>
  </si>
  <si>
    <t>QH018W</t>
  </si>
  <si>
    <t>CAPE MARIN</t>
  </si>
  <si>
    <t>HC019A</t>
  </si>
  <si>
    <t>MSC NELA</t>
  </si>
  <si>
    <t>QH019W</t>
  </si>
  <si>
    <t>HC020A</t>
  </si>
  <si>
    <t>MSC AMBER</t>
  </si>
  <si>
    <t>QH020W</t>
  </si>
  <si>
    <t>MSC IVANA EXTRA LOADER</t>
  </si>
  <si>
    <t>SD022A</t>
  </si>
  <si>
    <t>HC021A</t>
  </si>
  <si>
    <t>MSC VENICE</t>
  </si>
  <si>
    <t>QH021W</t>
  </si>
  <si>
    <t>EX MSC IMMA/ CAPE MARIN / MSC CHIARA</t>
  </si>
  <si>
    <t>MSC IMMA (LOOP 1)</t>
  </si>
  <si>
    <t>HC023A</t>
  </si>
  <si>
    <t>MAERSK ESMERALDAS</t>
  </si>
  <si>
    <t>022W</t>
  </si>
  <si>
    <t>MAERSK EDIRNE</t>
  </si>
  <si>
    <t>023W</t>
  </si>
  <si>
    <t>CAPE MOSS</t>
  </si>
  <si>
    <t>HC024A</t>
  </si>
  <si>
    <t>MSC RAPALLO</t>
  </si>
  <si>
    <t>QH024W</t>
  </si>
  <si>
    <t xml:space="preserve">AS PENELOPE </t>
  </si>
  <si>
    <t>HC025A</t>
  </si>
  <si>
    <t>MAERSK ESSEN</t>
  </si>
  <si>
    <t>025W</t>
  </si>
  <si>
    <t>HC026A</t>
  </si>
  <si>
    <t>MSC OLIVER</t>
  </si>
  <si>
    <t>QH026W</t>
  </si>
  <si>
    <t>EX MSC LAUREN</t>
  </si>
  <si>
    <t>HC027A</t>
  </si>
  <si>
    <t>027W</t>
  </si>
  <si>
    <t>HC028A</t>
  </si>
  <si>
    <t>MSC ISABELLA</t>
  </si>
  <si>
    <t>QH028W</t>
  </si>
  <si>
    <t>HC029A</t>
  </si>
  <si>
    <t>MAERSK EDMONTON</t>
  </si>
  <si>
    <t>029W</t>
  </si>
  <si>
    <t>HC030A</t>
  </si>
  <si>
    <t>MAERSK EINDHOVEN</t>
  </si>
  <si>
    <t>030W</t>
  </si>
  <si>
    <t>HC031A</t>
  </si>
  <si>
    <t>031W</t>
  </si>
  <si>
    <t>HC032A</t>
  </si>
  <si>
    <t>032W</t>
  </si>
  <si>
    <t>HC033A</t>
  </si>
  <si>
    <t>033W</t>
  </si>
  <si>
    <t>HC034A</t>
  </si>
  <si>
    <t>MSC VANDYA</t>
  </si>
  <si>
    <t>QH034W</t>
  </si>
  <si>
    <t>HC035A</t>
  </si>
  <si>
    <t>MSC EMANUELA</t>
  </si>
  <si>
    <t>QH035W</t>
  </si>
  <si>
    <t>EX CAPE MOSS</t>
  </si>
  <si>
    <t>MSC ADITI</t>
  </si>
  <si>
    <t>HC036A</t>
  </si>
  <si>
    <t>MSC ARIANE</t>
  </si>
  <si>
    <t>QH036W</t>
  </si>
  <si>
    <t>ex AS PENELOPE  HC037A</t>
  </si>
  <si>
    <t>HC038A</t>
  </si>
  <si>
    <t>QH037W</t>
  </si>
  <si>
    <t>038W</t>
  </si>
  <si>
    <t>HC039A</t>
  </si>
  <si>
    <t>039W</t>
  </si>
  <si>
    <t>HC040A</t>
  </si>
  <si>
    <t>040W</t>
  </si>
  <si>
    <t>HC041A</t>
  </si>
  <si>
    <t>041W</t>
  </si>
  <si>
    <t>HC042A</t>
  </si>
  <si>
    <t>QH042W</t>
  </si>
  <si>
    <t xml:space="preserve">ex AS PENELOPE </t>
  </si>
  <si>
    <t>MSC AURORA</t>
  </si>
  <si>
    <t>QH043W</t>
  </si>
  <si>
    <t xml:space="preserve">SAGITTA </t>
  </si>
  <si>
    <t>KY044A</t>
  </si>
  <si>
    <t>QH044W</t>
  </si>
  <si>
    <t>HC044A</t>
  </si>
  <si>
    <t>HC045A</t>
  </si>
  <si>
    <t>045W</t>
  </si>
  <si>
    <t>PONA</t>
  </si>
  <si>
    <t>HC046A</t>
  </si>
  <si>
    <t>OMIT TPP</t>
  </si>
  <si>
    <t>046W</t>
  </si>
  <si>
    <t>MSC SOPHIE(MAL EXP)</t>
  </si>
  <si>
    <t>HF047A</t>
  </si>
  <si>
    <t>047W</t>
  </si>
  <si>
    <t>HC047A</t>
  </si>
  <si>
    <t>EX MSC ADITI / PONA</t>
  </si>
  <si>
    <t>HC048A</t>
  </si>
  <si>
    <t>048W</t>
  </si>
  <si>
    <t>ex AS PENELOPE / PONA</t>
  </si>
  <si>
    <t>HF048A</t>
  </si>
  <si>
    <t>GERD MAERSK</t>
  </si>
  <si>
    <t>049W</t>
  </si>
  <si>
    <t>HC049A</t>
  </si>
  <si>
    <t>EX AS CLARITA HC050A</t>
  </si>
  <si>
    <t>HF049A</t>
  </si>
  <si>
    <t>QH050W</t>
  </si>
  <si>
    <t>HC051A</t>
  </si>
  <si>
    <t>QH051W</t>
  </si>
  <si>
    <t>HC052A</t>
  </si>
  <si>
    <t>QH052W</t>
  </si>
  <si>
    <t>HC053A</t>
  </si>
  <si>
    <t>QH053W</t>
  </si>
  <si>
    <t>HC101A</t>
  </si>
  <si>
    <t>101W</t>
  </si>
  <si>
    <t>ex MSC ADITI</t>
  </si>
  <si>
    <t xml:space="preserve">AS CLARITA </t>
  </si>
  <si>
    <t>HC102A</t>
  </si>
  <si>
    <t>102W</t>
  </si>
  <si>
    <t>(NEW JAVA LOOP 1)</t>
  </si>
  <si>
    <t>HF103A</t>
  </si>
  <si>
    <t>MSC FRANCESCA</t>
  </si>
  <si>
    <t>103W</t>
  </si>
  <si>
    <t>HC104A</t>
  </si>
  <si>
    <t>ESTELLE MAERSK</t>
  </si>
  <si>
    <t>104W</t>
  </si>
  <si>
    <t>HF105A</t>
  </si>
  <si>
    <t>TG ATHENA</t>
  </si>
  <si>
    <t>HY105A</t>
  </si>
  <si>
    <t>HY106A</t>
  </si>
  <si>
    <t>MSC SOPHIE HF107A</t>
  </si>
  <si>
    <t>HY107A</t>
  </si>
  <si>
    <t>BLANK SALING</t>
  </si>
  <si>
    <t>QH105W</t>
  </si>
  <si>
    <t>AS CLARA</t>
  </si>
  <si>
    <t>QH106W</t>
  </si>
  <si>
    <t>QH107W</t>
  </si>
  <si>
    <t>HF108A</t>
  </si>
  <si>
    <t>MSC ERICA</t>
  </si>
  <si>
    <t>QH108W</t>
  </si>
  <si>
    <t xml:space="preserve">MSC SOPHIE </t>
  </si>
  <si>
    <t>HF109A</t>
  </si>
  <si>
    <t>QH109W</t>
  </si>
  <si>
    <t>MSC SOPHIE / TG ATHENA HF110A</t>
  </si>
  <si>
    <t>HY110A</t>
  </si>
  <si>
    <t>MSC ALEXANDRA</t>
  </si>
  <si>
    <t>QH110W</t>
  </si>
  <si>
    <t>ex MSC ISABELLA</t>
  </si>
  <si>
    <t>MSC SOPHIE  HF111A</t>
  </si>
  <si>
    <t>HY111A</t>
  </si>
  <si>
    <t>FH111W</t>
  </si>
  <si>
    <t>ex MAERSK EDMONTON</t>
  </si>
  <si>
    <t>MSC SOPHIE / TG ATHENA HF112A</t>
  </si>
  <si>
    <t>MSC TANIA</t>
  </si>
  <si>
    <t>HC112A</t>
  </si>
  <si>
    <t>112W</t>
  </si>
  <si>
    <t>ex MAERSK EINDHOVEN</t>
  </si>
  <si>
    <t>MAERSK EMERALD</t>
  </si>
  <si>
    <t>113W</t>
  </si>
  <si>
    <t>ex MAERSK EMERALD</t>
  </si>
  <si>
    <t>TG ATHENA HY113A</t>
  </si>
  <si>
    <t>MSC BANU</t>
  </si>
  <si>
    <t>HC114A</t>
  </si>
  <si>
    <t>114W</t>
  </si>
  <si>
    <t>HF114A</t>
  </si>
  <si>
    <t>ex MAERSK ESSEX</t>
  </si>
  <si>
    <t>HF115A</t>
  </si>
  <si>
    <t>MSC APOLLINE</t>
  </si>
  <si>
    <t>FH115W</t>
  </si>
  <si>
    <t>MSC SOPHIE  / TG ATHENA</t>
  </si>
  <si>
    <t>HF116A</t>
  </si>
  <si>
    <t xml:space="preserve">ex GERD MAERSK </t>
  </si>
  <si>
    <t>MSC SOPHIE  HF117A</t>
  </si>
  <si>
    <t>116W</t>
  </si>
  <si>
    <t xml:space="preserve">ex MAERSK ENSHI </t>
  </si>
  <si>
    <t>EX  SOPHIE HF118A</t>
  </si>
  <si>
    <t>HU117A</t>
  </si>
  <si>
    <t>FH117W</t>
  </si>
  <si>
    <t>EX  SOPHIE HF118A / HU118A</t>
  </si>
  <si>
    <t>HU117R</t>
  </si>
  <si>
    <t xml:space="preserve">ex MSC VANDYA </t>
  </si>
  <si>
    <t>TG ATHENA HF119A/HU19A / MSC BANU HU8R</t>
  </si>
  <si>
    <t>MSC REBECCA</t>
  </si>
  <si>
    <t>HD118A</t>
  </si>
  <si>
    <t>MSC CAMILLE</t>
  </si>
  <si>
    <t>FH118W</t>
  </si>
  <si>
    <t xml:space="preserve">ex MSC EMANUELA </t>
  </si>
  <si>
    <t>FH119W</t>
  </si>
  <si>
    <t>ex MSC ARIANE</t>
  </si>
  <si>
    <t>MSC SOPHIE  HF120A / TG ATHENA (HU119R) / AMALTHEA HU120A / TG ATHENA HU120A</t>
  </si>
  <si>
    <t>HD119A</t>
  </si>
  <si>
    <t>FH120W</t>
  </si>
  <si>
    <t>MSC SOPHIE / TG ATHENA HF121A / MSC BANU HU118A</t>
  </si>
  <si>
    <t>ex MSC VENICE</t>
  </si>
  <si>
    <t>HU118A</t>
  </si>
  <si>
    <t>FH121W</t>
  </si>
  <si>
    <t>HU119A</t>
  </si>
  <si>
    <t>FH122W</t>
  </si>
  <si>
    <t>AMALTHEA</t>
  </si>
  <si>
    <t>FH123W</t>
  </si>
  <si>
    <t>SONGA HAYDN</t>
  </si>
  <si>
    <t xml:space="preserve">MSC SHANVI </t>
  </si>
  <si>
    <t>HU121A</t>
  </si>
  <si>
    <t>FH124W</t>
  </si>
  <si>
    <t>MSC SOPHIE/MSC PILAR / MSC GIANNA</t>
  </si>
  <si>
    <t>MSC LIDIA</t>
  </si>
  <si>
    <t>HU122A</t>
  </si>
  <si>
    <t>125W</t>
  </si>
  <si>
    <t>HD124A</t>
  </si>
  <si>
    <t>FH126W</t>
  </si>
  <si>
    <t>ORCHID SVC /P ETD 05/07</t>
  </si>
  <si>
    <t>AMALTHEA/MSC PILAR</t>
  </si>
  <si>
    <t>HU127R</t>
  </si>
  <si>
    <t>EUGEN MAERSK</t>
  </si>
  <si>
    <t>127W</t>
  </si>
  <si>
    <t>SONGA HAYDN/AMALTHEA</t>
  </si>
  <si>
    <t>MSC PILAR</t>
  </si>
  <si>
    <t>HU125A</t>
  </si>
  <si>
    <t>FH128W</t>
  </si>
  <si>
    <t>MSC PILAR/ SONGA HAYDN/MSC SHANVI</t>
  </si>
  <si>
    <t>HU126A</t>
  </si>
  <si>
    <t>MSC CAMLLE</t>
  </si>
  <si>
    <t>FH129W</t>
  </si>
  <si>
    <t>MSC SOPHIE/ EX SHANVI HU17A</t>
  </si>
  <si>
    <t>HD131R</t>
  </si>
  <si>
    <t>FH130W</t>
  </si>
  <si>
    <t>EX MSC SOPHIE HU128A</t>
  </si>
  <si>
    <t>FH131W</t>
  </si>
  <si>
    <t>EX MSC PILAR HU129A / MSC SOPHIE</t>
  </si>
  <si>
    <t xml:space="preserve">MSC LIDIA </t>
  </si>
  <si>
    <t>HU131A</t>
  </si>
  <si>
    <t>FH132W</t>
  </si>
  <si>
    <t>EX AMALTHEA/MSC PILAR HU130A / HU133R</t>
  </si>
  <si>
    <t>FH133W</t>
  </si>
  <si>
    <t>EX MSC SHANVI HU131A</t>
  </si>
  <si>
    <t>134W</t>
  </si>
  <si>
    <t xml:space="preserve">EX MSC SOPHIE HU132A / MSC SHANVI </t>
  </si>
  <si>
    <t>MSC ANA CAMILA III</t>
  </si>
  <si>
    <t>HD134A</t>
  </si>
  <si>
    <t>135W</t>
  </si>
  <si>
    <t>MSC SOPHIE HU133A / TG ATHENA HD136R</t>
  </si>
  <si>
    <t>HD135A</t>
  </si>
  <si>
    <t>MSC PILAR HU134A / MSC ANA CAMILA III HD136A / MSC PILAR HU135A</t>
  </si>
  <si>
    <t>136W</t>
  </si>
  <si>
    <t>AMALTHEA / MSC SOPHIE / MSC PILAR HU135A</t>
  </si>
  <si>
    <t>MSC KERRY</t>
  </si>
  <si>
    <t>HD137R</t>
  </si>
  <si>
    <t>137W</t>
  </si>
  <si>
    <t>MSC SHANVI / AMALTHEA</t>
  </si>
  <si>
    <t>HU136A</t>
  </si>
  <si>
    <t>138W</t>
  </si>
  <si>
    <t>HU137A</t>
  </si>
  <si>
    <t>FH139W</t>
  </si>
  <si>
    <t>MSC SHANVI</t>
  </si>
  <si>
    <t>HU138A</t>
  </si>
  <si>
    <t>ELLY MAERSK</t>
  </si>
  <si>
    <t>140W</t>
  </si>
  <si>
    <t>MSC GIANNA</t>
  </si>
  <si>
    <t>HU139A</t>
  </si>
  <si>
    <t>FH141W</t>
  </si>
  <si>
    <t>MSC PILAR HU140A</t>
  </si>
  <si>
    <t>HU142R</t>
  </si>
  <si>
    <t>FH142W</t>
  </si>
  <si>
    <t>HU141A</t>
  </si>
  <si>
    <t>FH143W</t>
  </si>
  <si>
    <t>MSC SHANGHAI</t>
  </si>
  <si>
    <t>HU142A</t>
  </si>
  <si>
    <t>HU143A</t>
  </si>
  <si>
    <t>FH144W</t>
  </si>
  <si>
    <t>MSC PILAR / MSC ALEXA HU144A/HU147R</t>
  </si>
  <si>
    <t>HD148R</t>
  </si>
  <si>
    <t>145W</t>
  </si>
  <si>
    <t>MSC SONIA</t>
  </si>
  <si>
    <t>FV149A</t>
  </si>
  <si>
    <t>HU146A</t>
  </si>
  <si>
    <t>HU148R</t>
  </si>
  <si>
    <t>146W</t>
  </si>
  <si>
    <t>147W</t>
  </si>
  <si>
    <t>MSC YANG R</t>
  </si>
  <si>
    <t>HU147A</t>
  </si>
  <si>
    <t>148W</t>
  </si>
  <si>
    <t>MSC ALEXA</t>
  </si>
  <si>
    <t>HU148A</t>
  </si>
  <si>
    <t>MSC DIANA</t>
  </si>
  <si>
    <t>FH149W</t>
  </si>
  <si>
    <t>AMALTHEA/MSC SHANVI</t>
  </si>
  <si>
    <t>HU149A</t>
  </si>
  <si>
    <t>FH150W</t>
  </si>
  <si>
    <t>HU201R</t>
  </si>
  <si>
    <t>151W</t>
  </si>
  <si>
    <t>HU152A</t>
  </si>
  <si>
    <t>152W</t>
  </si>
  <si>
    <t>HD202R</t>
  </si>
  <si>
    <t>MSC SHANVI / MSC YANG R / MSC SHANVI HU201A / TG ATHENA HD203R</t>
  </si>
  <si>
    <t>MSC IVANA</t>
  </si>
  <si>
    <t>FV203A</t>
  </si>
  <si>
    <t>FH201W</t>
  </si>
  <si>
    <t>MSC ALEXA / MSC SHANVI / MSC YANG R HU202A / MSC KERRY HD205R / MSC ALEXA HU206R</t>
  </si>
  <si>
    <t xml:space="preserve">MSC YANG R </t>
  </si>
  <si>
    <t>HU205R</t>
  </si>
  <si>
    <t>FH202W</t>
  </si>
  <si>
    <t>MSC YANG R / AMALTHEA HU152A</t>
  </si>
  <si>
    <t>HU207R</t>
  </si>
  <si>
    <t>FH203W</t>
  </si>
  <si>
    <t>FH204W</t>
  </si>
  <si>
    <t>FH205W</t>
  </si>
  <si>
    <t>FH206W</t>
  </si>
  <si>
    <t>FH207W</t>
  </si>
  <si>
    <t>HU206A</t>
  </si>
  <si>
    <t>MSC EVA</t>
  </si>
  <si>
    <t>FH208W</t>
  </si>
  <si>
    <t xml:space="preserve">MSC ALEXA HU207A </t>
  </si>
  <si>
    <t>HA209A</t>
  </si>
  <si>
    <t>209W</t>
  </si>
  <si>
    <t>ex AMALTHEA</t>
  </si>
  <si>
    <t>HB211A</t>
  </si>
  <si>
    <t>MSC SHANVI HU209A</t>
  </si>
  <si>
    <t>HU211R</t>
  </si>
  <si>
    <t>210W</t>
  </si>
  <si>
    <t>HU210A</t>
  </si>
  <si>
    <t>211W</t>
  </si>
  <si>
    <t>HU211A</t>
  </si>
  <si>
    <t>212W</t>
  </si>
  <si>
    <t>HU212A</t>
  </si>
  <si>
    <t>FH213W</t>
  </si>
  <si>
    <t>HU213A</t>
  </si>
  <si>
    <t>FH214W</t>
  </si>
  <si>
    <t>215W</t>
  </si>
  <si>
    <t>HU214A</t>
  </si>
  <si>
    <t>216W</t>
  </si>
  <si>
    <t>217W</t>
  </si>
  <si>
    <t>XIN BIN ZHOU / MSC YANG R</t>
  </si>
  <si>
    <t>HU217R</t>
  </si>
  <si>
    <t>FH218W</t>
  </si>
  <si>
    <t>HU216A</t>
  </si>
  <si>
    <t>HU217A</t>
  </si>
  <si>
    <t>FH219W</t>
  </si>
  <si>
    <t>XIN BIN ZHOU / AMALTHEA HU218A</t>
  </si>
  <si>
    <t>HU220R</t>
  </si>
  <si>
    <t>FH220W</t>
  </si>
  <si>
    <t>MSC YANG R / XIN BIN ZHOU / AMALTHEA</t>
  </si>
  <si>
    <t>HU221R</t>
  </si>
  <si>
    <t>FH221W</t>
  </si>
  <si>
    <t>HU220A</t>
  </si>
  <si>
    <t>FH222W</t>
  </si>
  <si>
    <t>MSC ALEXA / MSC SHANVI</t>
  </si>
  <si>
    <t>HU223R</t>
  </si>
  <si>
    <t>FH223W</t>
  </si>
  <si>
    <t>HU222A</t>
  </si>
  <si>
    <t>224W</t>
  </si>
  <si>
    <t>AMALTHEA / XIN BIN ZHOU</t>
  </si>
  <si>
    <t>MSC CORDELIA III</t>
  </si>
  <si>
    <t>HB226A</t>
  </si>
  <si>
    <t>225W</t>
  </si>
  <si>
    <t>HU226R</t>
  </si>
  <si>
    <t>226W</t>
  </si>
  <si>
    <t>HU225A</t>
  </si>
  <si>
    <t>FH227W</t>
  </si>
  <si>
    <t>EX MSC SHANVI / MSC ALEXA</t>
  </si>
  <si>
    <t>HU226A</t>
  </si>
  <si>
    <t>FH228W</t>
  </si>
  <si>
    <t>EX MSC ALEXA / MSC SHANVI</t>
  </si>
  <si>
    <t>HU227A</t>
  </si>
  <si>
    <t>FH229W</t>
  </si>
  <si>
    <t>HU228A</t>
  </si>
  <si>
    <t>230W</t>
  </si>
  <si>
    <t>AMALTHEA / MSC FELIXSTOWE / XIN BIN ZHOU HU231R / MSC FELIXSTOWE</t>
  </si>
  <si>
    <t>MSC NISHA</t>
  </si>
  <si>
    <t>HU232R</t>
  </si>
  <si>
    <t>231W</t>
  </si>
  <si>
    <t>MSC YANG R / MSC FELIXSTOWE</t>
  </si>
  <si>
    <t>MSC FAITH</t>
  </si>
  <si>
    <t>FH232W</t>
  </si>
  <si>
    <t>MSC FLEXSTOWE</t>
  </si>
  <si>
    <t>HU233R</t>
  </si>
  <si>
    <t>FH233W</t>
  </si>
  <si>
    <t>HU231A</t>
  </si>
  <si>
    <t>MSC ALEXA / MSC NISHA</t>
  </si>
  <si>
    <t>HU232A</t>
  </si>
  <si>
    <t>FH234W</t>
  </si>
  <si>
    <t>HU233A</t>
  </si>
  <si>
    <t>HU234R</t>
  </si>
  <si>
    <t>HU234A</t>
  </si>
  <si>
    <t>FH235W</t>
  </si>
  <si>
    <t>236W</t>
  </si>
  <si>
    <t>MSC FELIXSTOWE</t>
  </si>
  <si>
    <t>HU235A</t>
  </si>
  <si>
    <t>MAERSK HORSBURGH</t>
  </si>
  <si>
    <t>237W</t>
  </si>
  <si>
    <t>HU236A</t>
  </si>
  <si>
    <t>238W</t>
  </si>
  <si>
    <t>HU237A</t>
  </si>
  <si>
    <t>FH239W</t>
  </si>
  <si>
    <t>HU238A</t>
  </si>
  <si>
    <t>MSC ISTANBUL</t>
  </si>
  <si>
    <t>FH240W</t>
  </si>
  <si>
    <t>EXTRA CALL SINES</t>
  </si>
  <si>
    <t>TBA ETA DATE</t>
  </si>
  <si>
    <t>EX MSC NISHA</t>
  </si>
  <si>
    <t>MSC HAILEY ANN III</t>
  </si>
  <si>
    <t>HJ242A</t>
  </si>
  <si>
    <t>241W</t>
  </si>
  <si>
    <t>HU240A</t>
  </si>
  <si>
    <t>242W</t>
  </si>
  <si>
    <t>BOOK ON ALBATROSS</t>
  </si>
  <si>
    <t>HU243R</t>
  </si>
  <si>
    <t>FH243W</t>
  </si>
  <si>
    <t xml:space="preserve">MSC HAILEY ANN III </t>
  </si>
  <si>
    <t>HJ245A</t>
  </si>
  <si>
    <t>FH244W</t>
  </si>
  <si>
    <t>HU243A</t>
  </si>
  <si>
    <t>FH245W</t>
  </si>
  <si>
    <t>HU244A</t>
  </si>
  <si>
    <t>246W</t>
  </si>
  <si>
    <t>HU245A</t>
  </si>
  <si>
    <t>FH247W</t>
  </si>
  <si>
    <t>EX MSC FELIXSTOWE</t>
  </si>
  <si>
    <t>HU246A</t>
  </si>
  <si>
    <t>FH248W</t>
  </si>
  <si>
    <t>EX MSC YANG R / MSC FELIXSTOWE / MSC HAILEY ANN III</t>
  </si>
  <si>
    <t xml:space="preserve">MSC PRATITI </t>
  </si>
  <si>
    <t>HU247A</t>
  </si>
  <si>
    <t>249W</t>
  </si>
  <si>
    <t>HU248A</t>
  </si>
  <si>
    <t>250W</t>
  </si>
  <si>
    <t>EX MSC GIANNA III / MSC NISHA V</t>
  </si>
  <si>
    <t>CALI</t>
  </si>
  <si>
    <t>HU249A</t>
  </si>
  <si>
    <t>FH251W</t>
  </si>
  <si>
    <t>HU250A</t>
  </si>
  <si>
    <t>252W</t>
  </si>
  <si>
    <t>HU251A</t>
  </si>
  <si>
    <t>FH301W</t>
  </si>
  <si>
    <t>HU252A</t>
  </si>
  <si>
    <t>FH302W</t>
  </si>
  <si>
    <t>MSC PRATITI  / MSC ULSAN III</t>
  </si>
  <si>
    <t>MSC PRATITI</t>
  </si>
  <si>
    <t>HU301A</t>
  </si>
  <si>
    <t>MAERSK CAMBRIDGE</t>
  </si>
  <si>
    <t>303W</t>
  </si>
  <si>
    <t>HU302A</t>
  </si>
  <si>
    <t>FH304W</t>
  </si>
  <si>
    <t>MSC NISHA V / MSC GIANNA III</t>
  </si>
  <si>
    <t>MSC LANGSAR</t>
  </si>
  <si>
    <t>HU303A</t>
  </si>
  <si>
    <t>FH305W</t>
  </si>
  <si>
    <t>HU304A</t>
  </si>
  <si>
    <t>FH306W</t>
  </si>
  <si>
    <t>MSC SOPHIE / MSC YANG R</t>
  </si>
  <si>
    <t>HU307R</t>
  </si>
  <si>
    <t>FH307W</t>
  </si>
  <si>
    <t xml:space="preserve">MSC YANG R / MSC SOPHIE / MSC AGATA II / MSC TIPHAINE II </t>
  </si>
  <si>
    <t>HU308R</t>
  </si>
  <si>
    <t>308W</t>
  </si>
  <si>
    <t>HU307A</t>
  </si>
  <si>
    <t>309W</t>
  </si>
  <si>
    <t>HU310R</t>
  </si>
  <si>
    <t>FH310W</t>
  </si>
  <si>
    <t>HW311R</t>
  </si>
  <si>
    <t>311W</t>
  </si>
  <si>
    <t>HU310A</t>
  </si>
  <si>
    <t>FH312W</t>
  </si>
  <si>
    <t>HU311A</t>
  </si>
  <si>
    <t>MSC SAVONA</t>
  </si>
  <si>
    <t>FH313W</t>
  </si>
  <si>
    <t>HU312A</t>
  </si>
  <si>
    <t>FH314W</t>
  </si>
  <si>
    <t>HU313A</t>
  </si>
  <si>
    <t>MSC DARIA</t>
  </si>
  <si>
    <t>FH315W</t>
  </si>
  <si>
    <t>HU314A</t>
  </si>
  <si>
    <t>FH316W</t>
  </si>
  <si>
    <t>HU315A</t>
  </si>
  <si>
    <t>FH317W</t>
  </si>
  <si>
    <t>6505 9610 / 9620</t>
  </si>
  <si>
    <t>AE2/ NEU2 SILK SERVICE</t>
  </si>
  <si>
    <t>Profoma sailing - SUN</t>
  </si>
  <si>
    <t>PROFORMA SAILING PLS LOOK AT ALBATROSS SERVICES</t>
  </si>
  <si>
    <t>MAJESTIC MAERSK</t>
  </si>
  <si>
    <t>219W</t>
  </si>
  <si>
    <t>MADISON MAERSK</t>
  </si>
  <si>
    <t>220W</t>
  </si>
  <si>
    <t>221W</t>
  </si>
  <si>
    <t>222W</t>
  </si>
  <si>
    <t>223W</t>
  </si>
  <si>
    <t>MATHILDE MAERSK</t>
  </si>
  <si>
    <t>MARIT MAERSK</t>
  </si>
  <si>
    <t>MANCHESTER MAERSK</t>
  </si>
  <si>
    <t>MAYVIEW MAERSK</t>
  </si>
  <si>
    <t>227W</t>
  </si>
  <si>
    <t>228W</t>
  </si>
  <si>
    <t>229W</t>
  </si>
  <si>
    <t>AMALTHEA / MSC FELIXSTOWE / XIN BIN ZHOU HU231R</t>
  </si>
  <si>
    <t>MARSTAL MAERSK</t>
  </si>
  <si>
    <t>MAERSK MC-KINNEY MOLLER</t>
  </si>
  <si>
    <t>232W</t>
  </si>
  <si>
    <t>233W</t>
  </si>
  <si>
    <t>MOSCOW MAERSK</t>
  </si>
  <si>
    <t>234W</t>
  </si>
  <si>
    <t>235W</t>
  </si>
  <si>
    <t>MARIE MAERSK</t>
  </si>
  <si>
    <t>EXTRA CALL ANTWERP</t>
  </si>
  <si>
    <t>239W</t>
  </si>
  <si>
    <t>240W</t>
  </si>
  <si>
    <t>243W</t>
  </si>
  <si>
    <t>244W</t>
  </si>
  <si>
    <t>245W</t>
  </si>
  <si>
    <t>247W</t>
  </si>
  <si>
    <t>248W</t>
  </si>
  <si>
    <t>251W</t>
  </si>
  <si>
    <t>301W</t>
  </si>
  <si>
    <t>302W</t>
  </si>
  <si>
    <t>304W</t>
  </si>
  <si>
    <t>305W</t>
  </si>
  <si>
    <t>306W</t>
  </si>
  <si>
    <t>307W</t>
  </si>
  <si>
    <t>310W</t>
  </si>
  <si>
    <t>312W</t>
  </si>
  <si>
    <t>313W</t>
  </si>
  <si>
    <t>314W</t>
  </si>
  <si>
    <t>315W</t>
  </si>
  <si>
    <t>316W</t>
  </si>
  <si>
    <t>HU316A</t>
  </si>
  <si>
    <t>317W</t>
  </si>
  <si>
    <t>HU317A</t>
  </si>
  <si>
    <t>318W</t>
  </si>
  <si>
    <t>HU318A</t>
  </si>
  <si>
    <t>319W</t>
  </si>
  <si>
    <t>HU319A</t>
  </si>
  <si>
    <t>320W</t>
  </si>
  <si>
    <t>MUMBAI MAERSK</t>
  </si>
  <si>
    <t>MUNKEBO MAERSK</t>
  </si>
  <si>
    <t>ELEONORA MAERSK</t>
  </si>
  <si>
    <t>MSC SVEVA</t>
  </si>
  <si>
    <t>MSC DITTE</t>
  </si>
  <si>
    <t>FS349W</t>
  </si>
  <si>
    <t>ADDITIONAL CALL FELIXSTOWE</t>
  </si>
  <si>
    <t>ETA FXT 17/03</t>
  </si>
  <si>
    <t>ADDITIONAL CALL SINES</t>
  </si>
  <si>
    <t>ETA SINES 28/03</t>
  </si>
  <si>
    <t>EBBA MAERSK</t>
  </si>
  <si>
    <t>ETA SINES 04/04</t>
  </si>
  <si>
    <t>EMMA MAERSK</t>
  </si>
  <si>
    <t>IT</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</si>
  <si>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</si>
  <si>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</si>
  <si>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</si>
  <si>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</si>
  <si>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</si>
  <si>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</si>
  <si>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</si>
  <si>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</si>
  <si>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</si>
  <si>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</si>
  <si>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</si>
  <si>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</si>
  <si>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</si>
  <si>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</si>
  <si>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</si>
  <si>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</si>
  <si>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</si>
  <si>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</si>
  <si>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</si>
  <si>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</si>
  <si>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</si>
  <si>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</si>
  <si>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</si>
  <si>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</si>
  <si>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</si>
  <si>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</si>
  <si>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</si>
  <si>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</si>
  <si>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</si>
  <si>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</si>
  <si>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</si>
  <si>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</si>
  <si>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</si>
  <si>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</si>
  <si>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</si>
  <si>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</si>
  <si>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</si>
  <si>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</si>
  <si>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</si>
  <si>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</si>
  <si>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</si>
  <si>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</si>
  <si>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</si>
  <si>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</si>
  <si>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</si>
  <si>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</si>
  <si>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</si>
  <si>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</si>
  <si>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</si>
  <si>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</si>
  <si>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</si>
  <si>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</si>
  <si>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</si>
  <si>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</si>
  <si>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</si>
  <si>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</si>
  <si>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</si>
  <si>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</si>
  <si>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</si>
  <si>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</si>
  <si>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</si>
  <si>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</si>
  <si>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</si>
  <si>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</si>
  <si>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</si>
  <si>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</si>
  <si>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</si>
  <si>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</si>
  <si>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</si>
  <si>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</si>
  <si>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</si>
  <si>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</si>
  <si>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</si>
  <si>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</si>
  <si>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</si>
  <si>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</si>
  <si>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</si>
  <si>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</si>
  <si>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</si>
  <si>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</si>
  <si>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</si>
  <si>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</si>
  <si>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</si>
  <si>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</si>
  <si>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</si>
  <si>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</si>
  <si>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</si>
  <si>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</si>
  <si>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</si>
  <si>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</si>
  <si>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</si>
  <si>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</si>
  <si>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</si>
  <si>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</si>
  <si>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</si>
  <si>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</si>
  <si>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</si>
  <si>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</si>
  <si>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</si>
  <si>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</si>
  <si>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</si>
  <si>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</si>
  <si>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</si>
  <si>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</si>
  <si>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</si>
  <si>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</si>
  <si>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</si>
  <si>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</si>
  <si>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</si>
  <si>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</si>
  <si>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</si>
  <si>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</si>
  <si>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</si>
  <si>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</si>
  <si>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</si>
  <si>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</si>
  <si>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</si>
  <si>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</si>
  <si>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</si>
  <si>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</si>
  <si>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FL445W</t>
  </si>
  <si>
    <t>FL446W</t>
  </si>
  <si>
    <t>FL447W</t>
  </si>
  <si>
    <t>FL448W</t>
  </si>
  <si>
    <t>FL449W</t>
  </si>
  <si>
    <t>FL450W</t>
  </si>
  <si>
    <t>FL451W</t>
  </si>
  <si>
    <t>FL452W</t>
  </si>
  <si>
    <t>FL501W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</si>
  <si>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</si>
  <si>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</si>
  <si>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</si>
  <si>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</si>
  <si>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</si>
  <si>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</si>
  <si>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</si>
  <si>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</si>
  <si>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</si>
  <si>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</si>
  <si>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</si>
  <si>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</si>
  <si>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</si>
  <si>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</si>
  <si>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FW406W</t>
  </si>
  <si>
    <t>MSC LAGOS X</t>
  </si>
  <si>
    <t>FW407W</t>
  </si>
  <si>
    <t>MSC FIE X</t>
  </si>
  <si>
    <t>FW408W</t>
  </si>
  <si>
    <t>ETA LEH 26/03</t>
  </si>
  <si>
    <t>FW409W</t>
  </si>
  <si>
    <t>MSC MARGRIT</t>
  </si>
  <si>
    <t>FW410W</t>
  </si>
  <si>
    <t>ETA HAM 20/04</t>
  </si>
  <si>
    <t xml:space="preserve">MSC DAKAR X </t>
  </si>
  <si>
    <t>FW411W</t>
  </si>
  <si>
    <t>MSC ILARIA</t>
  </si>
  <si>
    <t>FW412W</t>
  </si>
  <si>
    <t>MSC RUBY</t>
  </si>
  <si>
    <t>FW413W</t>
  </si>
  <si>
    <t>MSC ALIYA</t>
  </si>
  <si>
    <t>FW414W</t>
  </si>
  <si>
    <t>MSC VICTORINE</t>
  </si>
  <si>
    <t>FW415W</t>
  </si>
  <si>
    <t>MSC AUDREY</t>
  </si>
  <si>
    <t>FW416W</t>
  </si>
  <si>
    <t>MSC CALYPSO</t>
  </si>
  <si>
    <t>FW417W</t>
  </si>
  <si>
    <t>MSC QUITTERIE</t>
  </si>
  <si>
    <t>FW418W</t>
  </si>
  <si>
    <t>MSC NEW YORK</t>
  </si>
  <si>
    <t>FW419W</t>
  </si>
  <si>
    <t>MSC AZOV</t>
  </si>
  <si>
    <t>FW420W</t>
  </si>
  <si>
    <t>MSC MARA</t>
  </si>
  <si>
    <t>FW421W</t>
  </si>
  <si>
    <t>MSC ADYA</t>
  </si>
  <si>
    <t>FW422W</t>
  </si>
  <si>
    <t>HANBURG</t>
  </si>
  <si>
    <t>MSC NATASHA XIII</t>
  </si>
  <si>
    <t>FW423W</t>
  </si>
  <si>
    <t>MSC AAYA</t>
  </si>
  <si>
    <t>FW424W</t>
  </si>
  <si>
    <t>FW425W</t>
  </si>
  <si>
    <t>MSC BERANGERE</t>
  </si>
  <si>
    <t>FW426W</t>
  </si>
  <si>
    <t>FX426W</t>
  </si>
  <si>
    <t>MSC BENEDETTA XIII</t>
  </si>
  <si>
    <t>FX427W</t>
  </si>
  <si>
    <t>45~52 DAYS</t>
  </si>
  <si>
    <t>47~54 DAYS</t>
  </si>
  <si>
    <t>50~57 DAYS</t>
  </si>
  <si>
    <t xml:space="preserve">MSC PALOMA </t>
  </si>
  <si>
    <t>FX428W</t>
  </si>
  <si>
    <t>MSC KATRINA</t>
  </si>
  <si>
    <t>FX429W</t>
  </si>
  <si>
    <t>MSC LA SPEZIA</t>
  </si>
  <si>
    <t>FX430W</t>
  </si>
  <si>
    <t>MSC LAUREN</t>
  </si>
  <si>
    <t>FX431W</t>
  </si>
  <si>
    <t>MSC DANIELA</t>
  </si>
  <si>
    <t>FX432W</t>
  </si>
  <si>
    <t>MSC FLAVIA</t>
  </si>
  <si>
    <t>FX433W</t>
  </si>
  <si>
    <t>MSC VIRGO</t>
  </si>
  <si>
    <t>FX434W</t>
  </si>
  <si>
    <t>MSC BETTINA</t>
  </si>
  <si>
    <t>FX435W</t>
  </si>
  <si>
    <t>MSC LIVORNO</t>
  </si>
  <si>
    <t>FX436W</t>
  </si>
  <si>
    <t>MSC NITYA B</t>
  </si>
  <si>
    <t>FX437W</t>
  </si>
  <si>
    <t>MSC ANITA</t>
  </si>
  <si>
    <t>FX438W</t>
  </si>
  <si>
    <t>FX439W</t>
  </si>
  <si>
    <t>MSC ADELAIDE</t>
  </si>
  <si>
    <t>FX440W</t>
  </si>
  <si>
    <t>FX441W</t>
  </si>
  <si>
    <t>FX442W</t>
  </si>
  <si>
    <t>FX443W</t>
  </si>
  <si>
    <t>MSC SOLA</t>
  </si>
  <si>
    <t>FX444W</t>
  </si>
  <si>
    <t>MSC BIANCA SILVIA</t>
  </si>
  <si>
    <t>FX445W</t>
  </si>
  <si>
    <t>MSC BERYL</t>
  </si>
  <si>
    <t>FX446W</t>
  </si>
  <si>
    <t>TBN 7</t>
  </si>
  <si>
    <t>FX447W</t>
  </si>
  <si>
    <t>FX448W</t>
  </si>
  <si>
    <t>MSC SVEVA / MSC JOSSELINE ??</t>
  </si>
  <si>
    <t>FX449W</t>
  </si>
  <si>
    <t>MSC VALERIA</t>
  </si>
  <si>
    <t>FX450W</t>
  </si>
  <si>
    <t>FX451W</t>
  </si>
  <si>
    <t>FX452W</t>
  </si>
  <si>
    <t>AE6/NEU6 CONDOR SERVICE</t>
  </si>
  <si>
    <t>LONDON GATEWAY PORT</t>
  </si>
  <si>
    <t>10~17 DAYS</t>
  </si>
  <si>
    <t>39~46 DAYS</t>
  </si>
  <si>
    <t>42~49 DAYS</t>
  </si>
  <si>
    <t>EDITH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</si>
  <si>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</si>
  <si>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</si>
  <si>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</si>
  <si>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</si>
  <si>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</si>
  <si>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</si>
  <si>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</si>
  <si>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</si>
  <si>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</si>
  <si>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</si>
  <si>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</si>
  <si>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</si>
  <si>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</si>
  <si>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</si>
  <si>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EL PALOMAR</t>
  </si>
  <si>
    <t xml:space="preserve">ELLY MAERSK </t>
  </si>
  <si>
    <t>MAERSK HOUSTON</t>
  </si>
  <si>
    <t>MSC MAURA</t>
  </si>
  <si>
    <t>NR424W</t>
  </si>
  <si>
    <t>MSC GIUSY</t>
  </si>
  <si>
    <t>NR431W</t>
  </si>
  <si>
    <t>ALEXANDRA MAERSK</t>
  </si>
  <si>
    <t>ALETTE MAERSK</t>
  </si>
  <si>
    <t>MSC EVA / FX439W</t>
  </si>
  <si>
    <t>ROLL TO NEXT VOY</t>
  </si>
  <si>
    <t>ANGELICA MAERSK</t>
  </si>
  <si>
    <t>A. P. MOLLER</t>
  </si>
  <si>
    <t>452W</t>
  </si>
  <si>
    <t>GRIFFIN SERVICE</t>
  </si>
  <si>
    <t>THU</t>
  </si>
  <si>
    <t>40 - 47 DAYS</t>
  </si>
  <si>
    <t>45 -52 DAYS</t>
  </si>
  <si>
    <t>QG322W</t>
  </si>
  <si>
    <t>QG323W</t>
  </si>
  <si>
    <t>QG323A</t>
  </si>
  <si>
    <t>QG324W</t>
  </si>
  <si>
    <t>QG325W</t>
  </si>
  <si>
    <t>QG326W</t>
  </si>
  <si>
    <t>QG327W</t>
  </si>
  <si>
    <t>SWAN SVC</t>
  </si>
  <si>
    <t>LION SVC</t>
  </si>
  <si>
    <t>QG328W</t>
  </si>
  <si>
    <t>MSC KAYLEY</t>
  </si>
  <si>
    <t>QG329W</t>
  </si>
  <si>
    <t>QG330W</t>
  </si>
  <si>
    <t>MSC LONDON</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</si>
  <si>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</si>
  <si>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</si>
  <si>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</si>
  <si>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</si>
  <si>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</si>
  <si>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</si>
  <si>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</si>
  <si>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</si>
  <si>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</si>
  <si>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</si>
  <si>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</si>
  <si>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</si>
  <si>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</si>
  <si>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</si>
  <si>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</si>
  <si>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</si>
  <si>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</si>
  <si>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</si>
  <si>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</si>
  <si>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</si>
  <si>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</si>
  <si>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</si>
  <si>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</si>
  <si>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</si>
  <si>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</si>
  <si>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</si>
  <si>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</si>
  <si>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</si>
  <si>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</si>
  <si>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</si>
  <si>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</si>
  <si>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</si>
  <si>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</si>
  <si>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</si>
  <si>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</si>
  <si>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MSC IDANIA</t>
  </si>
  <si>
    <t>QG404W</t>
  </si>
  <si>
    <t>QG405W</t>
  </si>
  <si>
    <t>QG406W</t>
  </si>
  <si>
    <t>QG407W</t>
  </si>
  <si>
    <t>QG408W</t>
  </si>
  <si>
    <t>QG409W</t>
  </si>
  <si>
    <t>MSC AMSTERDAM</t>
  </si>
  <si>
    <t>QG410W</t>
  </si>
  <si>
    <t>QG411W</t>
  </si>
  <si>
    <t>QG412W</t>
  </si>
  <si>
    <t>QG413W</t>
  </si>
  <si>
    <t>QG414W</t>
  </si>
  <si>
    <t>MSC LORENZA</t>
  </si>
  <si>
    <t>QG415W</t>
  </si>
  <si>
    <t>QG416W</t>
  </si>
  <si>
    <t>QG417W</t>
  </si>
  <si>
    <t>QG418W</t>
  </si>
  <si>
    <t>QG419W</t>
  </si>
  <si>
    <t>MSC MONICA CRISTINA</t>
  </si>
  <si>
    <t>QG420W</t>
  </si>
  <si>
    <t>QG421W</t>
  </si>
  <si>
    <t>MSC SIXIN</t>
  </si>
  <si>
    <t>QG422W</t>
  </si>
  <si>
    <t>MSC CLORINDA</t>
  </si>
  <si>
    <t>QG423W</t>
  </si>
  <si>
    <t>QG424W</t>
  </si>
  <si>
    <t>QG425W</t>
  </si>
  <si>
    <t>QG426W</t>
  </si>
  <si>
    <t>QG427W</t>
  </si>
  <si>
    <t>SWAN - MSC ALIYA FW428W</t>
  </si>
  <si>
    <t>QG428W</t>
  </si>
  <si>
    <t>QG429W</t>
  </si>
  <si>
    <t xml:space="preserve">MSC ROSA M </t>
  </si>
  <si>
    <t>QG430W</t>
  </si>
  <si>
    <t>MSC BEATRICE</t>
  </si>
  <si>
    <t>QG431W</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</si>
  <si>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</si>
  <si>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</si>
  <si>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</si>
  <si>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</si>
  <si>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</si>
  <si>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</si>
  <si>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</si>
  <si>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</si>
  <si>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</si>
  <si>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</si>
  <si>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</si>
  <si>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</si>
  <si>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</si>
  <si>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</si>
  <si>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</si>
  <si>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</si>
  <si>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</si>
  <si>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MSC ROSA M</t>
  </si>
  <si>
    <t>QG445W</t>
  </si>
  <si>
    <t>QG446W</t>
  </si>
  <si>
    <t>QG447W</t>
  </si>
  <si>
    <t>QG448W</t>
  </si>
  <si>
    <t>QG449W</t>
  </si>
  <si>
    <t>QG450W</t>
  </si>
  <si>
    <t>QG451W</t>
  </si>
  <si>
    <t>QG452W</t>
  </si>
  <si>
    <t>BRITANNIA SERVICE</t>
  </si>
  <si>
    <t>VIA VUNG TAU</t>
  </si>
  <si>
    <t>BRITANNIA CONNECTING VESSEL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</si>
  <si>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</si>
  <si>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</si>
  <si>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</si>
  <si>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</si>
  <si>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</si>
  <si>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</si>
  <si>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</si>
  <si>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</si>
  <si>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</si>
  <si>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</si>
  <si>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</si>
  <si>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</si>
  <si>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</si>
  <si>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</si>
  <si>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</si>
  <si>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</si>
  <si>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</si>
  <si>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</si>
  <si>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</si>
  <si>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</si>
  <si>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</si>
  <si>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</si>
  <si>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</si>
  <si>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</si>
  <si>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</si>
  <si>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</si>
  <si>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</si>
  <si>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</si>
  <si>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</si>
  <si>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</si>
  <si>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</si>
  <si>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</si>
  <si>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</si>
  <si>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</si>
  <si>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</si>
  <si>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</si>
  <si>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</si>
  <si>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</si>
  <si>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</si>
  <si>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TBN</t>
  </si>
  <si>
    <t>QB445W</t>
  </si>
  <si>
    <t>AM2 JADE SERVICE - WESTBOUND</t>
  </si>
  <si>
    <t>(SAT)</t>
  </si>
  <si>
    <t>13 DAYS</t>
  </si>
  <si>
    <t>17 DAYS</t>
  </si>
  <si>
    <t>19 DAYS</t>
  </si>
  <si>
    <t>22 DAYS</t>
  </si>
  <si>
    <t>25 DAYS</t>
  </si>
  <si>
    <t>MSC VIVIANA</t>
  </si>
  <si>
    <t>FJ021W</t>
  </si>
  <si>
    <t>MSC INGY</t>
  </si>
  <si>
    <t>FJ022W</t>
  </si>
  <si>
    <t>FJ023W</t>
  </si>
  <si>
    <t>FJ024W</t>
  </si>
  <si>
    <t>MSC FEBE</t>
  </si>
  <si>
    <t>FJ025W</t>
  </si>
  <si>
    <t>FJ026W</t>
  </si>
  <si>
    <t>MSC LENI</t>
  </si>
  <si>
    <t>FJ027W</t>
  </si>
  <si>
    <t>FJ028W</t>
  </si>
  <si>
    <t>FJ029W</t>
  </si>
  <si>
    <t>MSC GULSUN</t>
  </si>
  <si>
    <t>FJ030W</t>
  </si>
  <si>
    <t>FJ031W</t>
  </si>
  <si>
    <t>EX MSC JADE</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</si>
  <si>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</si>
  <si>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</si>
  <si>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</si>
  <si>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</si>
  <si>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</si>
  <si>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</si>
  <si>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</si>
  <si>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</si>
  <si>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</si>
  <si>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</si>
  <si>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</si>
  <si>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</si>
  <si>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</si>
  <si>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</si>
  <si>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</si>
  <si>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</si>
  <si>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</si>
  <si>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</si>
  <si>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</si>
  <si>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</si>
  <si>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</si>
  <si>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</si>
  <si>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</si>
  <si>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</si>
  <si>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</si>
  <si>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</si>
  <si>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</si>
  <si>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</si>
  <si>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</si>
  <si>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</si>
  <si>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</si>
  <si>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</si>
  <si>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</si>
  <si>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</si>
  <si>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</si>
  <si>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</si>
  <si>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</si>
  <si>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</si>
  <si>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</si>
  <si>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</si>
  <si>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</si>
  <si>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</si>
  <si>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</si>
  <si>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</si>
  <si>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</si>
  <si>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</si>
  <si>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</si>
  <si>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</si>
  <si>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</si>
  <si>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</si>
  <si>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</si>
  <si>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</si>
  <si>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</si>
  <si>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</si>
  <si>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</si>
  <si>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</si>
  <si>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</si>
  <si>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</si>
  <si>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</si>
  <si>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</si>
  <si>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</si>
  <si>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</si>
  <si>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</si>
  <si>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</si>
  <si>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</si>
  <si>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</si>
  <si>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</si>
  <si>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</si>
  <si>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</si>
  <si>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</si>
  <si>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</si>
  <si>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</si>
  <si>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</si>
  <si>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</si>
  <si>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</si>
  <si>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</si>
  <si>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</si>
  <si>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</si>
  <si>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</si>
  <si>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</si>
  <si>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</si>
  <si>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</si>
  <si>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</si>
  <si>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</si>
  <si>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</si>
  <si>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</si>
  <si>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</si>
  <si>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</si>
  <si>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</si>
  <si>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</si>
  <si>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</si>
  <si>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</si>
  <si>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</si>
  <si>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</si>
  <si>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</si>
  <si>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</si>
  <si>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</si>
  <si>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</si>
  <si>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</si>
  <si>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</si>
  <si>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</si>
  <si>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</si>
  <si>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</si>
  <si>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</si>
  <si>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</si>
  <si>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</si>
  <si>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</si>
  <si>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</si>
  <si>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</si>
  <si>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</si>
  <si>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</si>
  <si>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</si>
  <si>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</si>
  <si>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</si>
  <si>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</si>
  <si>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</si>
  <si>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</si>
  <si>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</si>
  <si>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</si>
  <si>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</si>
  <si>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</si>
  <si>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</si>
  <si>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</si>
  <si>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</si>
  <si>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</si>
  <si>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</si>
  <si>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</si>
  <si>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</si>
  <si>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</si>
  <si>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</si>
  <si>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</si>
  <si>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</si>
  <si>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</si>
  <si>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</si>
  <si>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</si>
  <si>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</si>
  <si>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</si>
  <si>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</si>
  <si>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</si>
  <si>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</si>
  <si>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</si>
  <si>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</si>
  <si>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</si>
  <si>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</si>
  <si>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</si>
  <si>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</si>
  <si>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</si>
  <si>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</si>
  <si>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MSC DILETTA</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</si>
  <si>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</si>
  <si>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</si>
  <si>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</si>
  <si>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</si>
  <si>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</si>
  <si>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</si>
  <si>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</si>
  <si>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</si>
  <si>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</si>
  <si>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</si>
  <si>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</si>
  <si>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</si>
  <si>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</si>
  <si>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</si>
  <si>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</si>
  <si>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</si>
  <si>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</si>
  <si>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</si>
  <si>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</si>
  <si>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</si>
  <si>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</si>
  <si>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</si>
  <si>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</si>
  <si>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</si>
  <si>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</si>
  <si>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</si>
  <si>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</si>
  <si>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</si>
  <si>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</si>
  <si>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</si>
  <si>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</si>
  <si>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</si>
  <si>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</si>
  <si>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</si>
  <si>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</si>
  <si>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</si>
  <si>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</si>
  <si>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</si>
  <si>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</si>
  <si>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</si>
  <si>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</si>
  <si>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</si>
  <si>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</si>
  <si>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</si>
  <si>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</si>
  <si>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</si>
  <si>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</si>
  <si>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</si>
  <si>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</si>
  <si>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</si>
  <si>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</si>
  <si>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</si>
  <si>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</si>
  <si>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</si>
  <si>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</si>
  <si>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</si>
  <si>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31 DAYS</t>
  </si>
  <si>
    <t>36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</si>
  <si>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</si>
  <si>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</si>
  <si>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</si>
  <si>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</si>
  <si>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</si>
  <si>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</si>
  <si>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</si>
  <si>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</si>
  <si>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</si>
  <si>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</si>
  <si>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</si>
  <si>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</si>
  <si>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</si>
  <si>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</si>
  <si>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</si>
  <si>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</si>
  <si>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</si>
  <si>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</si>
  <si>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</si>
  <si>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</si>
  <si>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</si>
  <si>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</si>
  <si>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</si>
  <si>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</si>
  <si>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</si>
  <si>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</si>
  <si>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</si>
  <si>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</si>
  <si>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</si>
  <si>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</si>
  <si>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</si>
  <si>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</si>
  <si>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</si>
  <si>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</si>
  <si>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</si>
  <si>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</si>
  <si>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</si>
  <si>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</si>
  <si>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</si>
  <si>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</si>
  <si>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</si>
  <si>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</si>
  <si>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</si>
  <si>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</si>
  <si>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</si>
  <si>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</si>
  <si>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USWC2  JAGUAR SERVICE - USA WESTCOAST</t>
  </si>
  <si>
    <t>TPP CONNECTING VESSEL</t>
  </si>
  <si>
    <t xml:space="preserve">VIA </t>
  </si>
  <si>
    <t>LONG BEACH (Pier T)</t>
  </si>
  <si>
    <t>WED</t>
  </si>
  <si>
    <t>2 DAYS</t>
  </si>
  <si>
    <t>34 DAYS</t>
  </si>
  <si>
    <t>MSC RAFAELA</t>
  </si>
  <si>
    <t>HF830A</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</si>
  <si>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</si>
  <si>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</si>
  <si>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</si>
  <si>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</si>
  <si>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30 DAYS</t>
  </si>
  <si>
    <t>MSC ELISA</t>
  </si>
  <si>
    <t>FX846N</t>
  </si>
  <si>
    <t>VIA YANTIAN  // MSC MARIA SAVERIA</t>
  </si>
  <si>
    <t>907N</t>
  </si>
  <si>
    <t>QL925N</t>
  </si>
  <si>
    <t>YTN 22/6</t>
  </si>
  <si>
    <t>ex MSC TRIESTE</t>
  </si>
  <si>
    <t>MSC JEWEL QL925N</t>
  </si>
  <si>
    <t>946N</t>
  </si>
  <si>
    <r>
      <rPr>
        <b/>
        <sz val="8"/>
        <color rgb="FFFF0000"/>
        <rFont val="Arial"/>
        <family val="2"/>
      </rPr>
      <t>VIA</t>
    </r>
    <r>
      <rPr>
        <b/>
        <sz val="8"/>
        <color rgb="FF7030A0"/>
        <rFont val="Arial"/>
        <family val="2"/>
      </rPr>
      <t xml:space="preserve"> YTN 16/11</t>
    </r>
  </si>
  <si>
    <t>GUNHILDE MAERSK 946N</t>
  </si>
  <si>
    <t>YTN 16/11</t>
  </si>
  <si>
    <t xml:space="preserve">MAERSK ESSEX </t>
  </si>
  <si>
    <t>948N</t>
  </si>
  <si>
    <r>
      <rPr>
        <b/>
        <sz val="8"/>
        <color rgb="FFFF0000"/>
        <rFont val="Arial"/>
        <family val="2"/>
      </rPr>
      <t>VIA</t>
    </r>
    <r>
      <rPr>
        <b/>
        <sz val="8"/>
        <color rgb="FF7030A0"/>
        <rFont val="Arial"/>
        <family val="2"/>
      </rPr>
      <t xml:space="preserve"> YTN 30/11</t>
    </r>
  </si>
  <si>
    <t>GERDA MAERSK 948N</t>
  </si>
  <si>
    <t>YTN 30/11</t>
  </si>
  <si>
    <t>951N</t>
  </si>
  <si>
    <r>
      <rPr>
        <b/>
        <sz val="8"/>
        <color rgb="FFFF0000"/>
        <rFont val="Arial"/>
        <family val="2"/>
      </rPr>
      <t>VIA</t>
    </r>
    <r>
      <rPr>
        <b/>
        <sz val="8"/>
        <color rgb="FF7030A0"/>
        <rFont val="Arial"/>
        <family val="2"/>
      </rPr>
      <t xml:space="preserve"> YTN 21/12</t>
    </r>
  </si>
  <si>
    <t>GUNVOR MAERSK 951N</t>
  </si>
  <si>
    <t>YTN 21/12</t>
  </si>
  <si>
    <t>MAERSK EVORA</t>
  </si>
  <si>
    <t>004N</t>
  </si>
  <si>
    <t>FD949E</t>
  </si>
  <si>
    <r>
      <rPr>
        <b/>
        <sz val="8"/>
        <color rgb="FFFF0000"/>
        <rFont val="Arial"/>
        <family val="2"/>
      </rPr>
      <t>VIA</t>
    </r>
    <r>
      <rPr>
        <b/>
        <sz val="8"/>
        <color rgb="FF7030A0"/>
        <rFont val="Arial"/>
        <family val="2"/>
      </rPr>
      <t xml:space="preserve"> NINGBO 04/02</t>
    </r>
  </si>
  <si>
    <t>MSC AURORA QL005N</t>
  </si>
  <si>
    <t>NINGBO 04/02</t>
  </si>
  <si>
    <t>QL006N</t>
  </si>
  <si>
    <t>MSC JEWEL</t>
  </si>
  <si>
    <t>QL007N</t>
  </si>
  <si>
    <r>
      <rPr>
        <b/>
        <sz val="8"/>
        <color rgb="FFFF0000"/>
        <rFont val="Arial"/>
        <family val="2"/>
      </rPr>
      <t>VIA</t>
    </r>
    <r>
      <rPr>
        <b/>
        <sz val="8"/>
        <color rgb="FF7030A0"/>
        <rFont val="Arial"/>
        <family val="2"/>
      </rPr>
      <t xml:space="preserve"> BUSAN 20/02</t>
    </r>
  </si>
  <si>
    <r>
      <rPr>
        <b/>
        <sz val="8"/>
        <color rgb="FFFF0000"/>
        <rFont val="Arial"/>
        <family val="2"/>
      </rPr>
      <t>VIA</t>
    </r>
    <r>
      <rPr>
        <b/>
        <sz val="8"/>
        <color rgb="FF7030A0"/>
        <rFont val="Arial"/>
        <family val="2"/>
      </rPr>
      <t xml:space="preserve"> NINGBO 18/02</t>
    </r>
  </si>
  <si>
    <t>MSC OSCAR QH007N</t>
  </si>
  <si>
    <t>BUSAN 21/02</t>
  </si>
  <si>
    <t>USLAX 03-Mar</t>
  </si>
  <si>
    <t>MSC EVA QL008N</t>
  </si>
  <si>
    <t>VIA NINGBO 25/02</t>
  </si>
  <si>
    <t>MSC KATRINA / MSC ELOANE / MSC VALERIA</t>
  </si>
  <si>
    <t>FJ004E</t>
  </si>
  <si>
    <r>
      <rPr>
        <b/>
        <sz val="8"/>
        <color rgb="FFFF0000"/>
        <rFont val="Arial"/>
        <family val="2"/>
      </rPr>
      <t>VIA</t>
    </r>
    <r>
      <rPr>
        <b/>
        <sz val="8"/>
        <color rgb="FF7030A0"/>
        <rFont val="Arial"/>
        <family val="2"/>
      </rPr>
      <t xml:space="preserve"> YTN 20/02</t>
    </r>
  </si>
  <si>
    <r>
      <rPr>
        <b/>
        <sz val="8"/>
        <color rgb="FFFF0000"/>
        <rFont val="Arial"/>
        <family val="2"/>
      </rPr>
      <t>VIA</t>
    </r>
    <r>
      <rPr>
        <b/>
        <sz val="8"/>
        <color rgb="FF7030A0"/>
        <rFont val="Arial"/>
        <family val="2"/>
      </rPr>
      <t xml:space="preserve"> YTN 22/02</t>
    </r>
  </si>
  <si>
    <t>MAERSK EXETER</t>
  </si>
  <si>
    <t>010N</t>
  </si>
  <si>
    <r>
      <rPr>
        <b/>
        <sz val="8"/>
        <color rgb="FFFF0000"/>
        <rFont val="Arial"/>
        <family val="2"/>
      </rPr>
      <t>VIA</t>
    </r>
    <r>
      <rPr>
        <b/>
        <sz val="8"/>
        <color rgb="FF7030A0"/>
        <rFont val="Arial"/>
        <family val="2"/>
      </rPr>
      <t xml:space="preserve"> YTN 07/03</t>
    </r>
  </si>
  <si>
    <t>MAERSK ENSENADA 010N</t>
  </si>
  <si>
    <t>GUNHILDE MAERSK</t>
  </si>
  <si>
    <t>011N</t>
  </si>
  <si>
    <r>
      <rPr>
        <b/>
        <sz val="8"/>
        <color rgb="FFFF0000"/>
        <rFont val="Arial"/>
        <family val="2"/>
      </rPr>
      <t>VIA</t>
    </r>
    <r>
      <rPr>
        <b/>
        <sz val="8"/>
        <color rgb="FF7030A0"/>
        <rFont val="Arial"/>
        <family val="2"/>
      </rPr>
      <t xml:space="preserve"> YTN 14/03</t>
    </r>
  </si>
  <si>
    <t>MAERSK EMERALD 011N</t>
  </si>
  <si>
    <t>VIA YTN 14/03</t>
  </si>
  <si>
    <t>MSC DANIELA / MAERSK HALIFAX</t>
  </si>
  <si>
    <t>MAERSK HALIFAX</t>
  </si>
  <si>
    <t>012N</t>
  </si>
  <si>
    <r>
      <rPr>
        <b/>
        <strike/>
        <sz val="8"/>
        <color rgb="FFFF0000"/>
        <rFont val="Arial"/>
        <family val="2"/>
      </rPr>
      <t>VIA</t>
    </r>
    <r>
      <rPr>
        <b/>
        <strike/>
        <sz val="8"/>
        <color rgb="FF7030A0"/>
        <rFont val="Arial"/>
        <family val="2"/>
      </rPr>
      <t xml:space="preserve"> YTN 25/03</t>
    </r>
  </si>
  <si>
    <t>MSC TARANTO</t>
  </si>
  <si>
    <t>XA012A</t>
  </si>
  <si>
    <r>
      <rPr>
        <b/>
        <sz val="8"/>
        <color rgb="FFFF0000"/>
        <rFont val="Arial"/>
        <family val="2"/>
      </rPr>
      <t>VIA SHA</t>
    </r>
    <r>
      <rPr>
        <b/>
        <sz val="8"/>
        <color rgb="FF7030A0"/>
        <rFont val="Arial"/>
        <family val="2"/>
      </rPr>
      <t xml:space="preserve"> 24/03</t>
    </r>
  </si>
  <si>
    <t>MSC ANNA QL012N</t>
  </si>
  <si>
    <r>
      <rPr>
        <b/>
        <sz val="8"/>
        <color rgb="FFFF0000"/>
        <rFont val="Arial"/>
        <family val="2"/>
      </rPr>
      <t>VIA</t>
    </r>
    <r>
      <rPr>
        <b/>
        <sz val="8"/>
        <color rgb="FF7030A0"/>
        <rFont val="Arial"/>
        <family val="2"/>
      </rPr>
      <t xml:space="preserve"> SHA 26/03</t>
    </r>
  </si>
  <si>
    <t>GERDA MAERSK</t>
  </si>
  <si>
    <t>013N</t>
  </si>
  <si>
    <t>PRO.S- MONDAY</t>
  </si>
  <si>
    <t>27 DAYS</t>
  </si>
  <si>
    <t>32 DAYS</t>
  </si>
  <si>
    <t>msc  katie</t>
  </si>
  <si>
    <t>QL015N</t>
  </si>
  <si>
    <t>GUDRUN MAERSk</t>
  </si>
  <si>
    <t>017N</t>
  </si>
  <si>
    <t>ETA YTN 26/04</t>
  </si>
  <si>
    <t>MAERSK ENSENADA 017N</t>
  </si>
  <si>
    <r>
      <rPr>
        <b/>
        <sz val="8"/>
        <color rgb="FFFF0000"/>
        <rFont val="Arial"/>
        <family val="2"/>
      </rPr>
      <t>VIA</t>
    </r>
    <r>
      <rPr>
        <b/>
        <sz val="8"/>
        <color rgb="FF7030A0"/>
        <rFont val="Arial"/>
        <family val="2"/>
      </rPr>
      <t xml:space="preserve"> YTN 29/04</t>
    </r>
  </si>
  <si>
    <t>MAERSK SEMAKAU</t>
  </si>
  <si>
    <t>ETA NSA 05/05</t>
  </si>
  <si>
    <t>014E</t>
  </si>
  <si>
    <t>ETA SHA 06/05</t>
  </si>
  <si>
    <t>MAERSK ANTARES</t>
  </si>
  <si>
    <t>MSC RAVENNA QL018N</t>
  </si>
  <si>
    <r>
      <rPr>
        <b/>
        <sz val="8"/>
        <color rgb="FFFF0000"/>
        <rFont val="Arial"/>
        <family val="2"/>
      </rPr>
      <t>VIA</t>
    </r>
    <r>
      <rPr>
        <b/>
        <sz val="8"/>
        <color rgb="FF7030A0"/>
        <rFont val="Arial"/>
        <family val="2"/>
      </rPr>
      <t xml:space="preserve"> NSA 05/05   /       </t>
    </r>
    <r>
      <rPr>
        <b/>
        <sz val="8"/>
        <color rgb="FFFF0000"/>
        <rFont val="Arial"/>
        <family val="2"/>
      </rPr>
      <t>VIA</t>
    </r>
    <r>
      <rPr>
        <b/>
        <sz val="8"/>
        <color rgb="FF7030A0"/>
        <rFont val="Arial"/>
        <family val="2"/>
      </rPr>
      <t xml:space="preserve"> SHA 10/05</t>
    </r>
  </si>
  <si>
    <t>QL019N</t>
  </si>
  <si>
    <r>
      <rPr>
        <b/>
        <sz val="8"/>
        <color rgb="FFFF0000"/>
        <rFont val="Arial"/>
        <family val="2"/>
      </rPr>
      <t>VIA</t>
    </r>
    <r>
      <rPr>
        <b/>
        <sz val="8"/>
        <color rgb="FF7030A0"/>
        <rFont val="Arial"/>
        <family val="2"/>
      </rPr>
      <t xml:space="preserve"> NGB 16/05</t>
    </r>
  </si>
  <si>
    <t>MSC SVEVA QL019N</t>
  </si>
  <si>
    <t>MSC LAURENCE / GERNER MK</t>
  </si>
  <si>
    <t>FJ016E</t>
  </si>
  <si>
    <t>ETA YTN 14/5</t>
  </si>
  <si>
    <t xml:space="preserve"> MAERSK EVORA 020N</t>
  </si>
  <si>
    <r>
      <rPr>
        <b/>
        <sz val="8"/>
        <color rgb="FFFF0000"/>
        <rFont val="Arial"/>
        <family val="2"/>
      </rPr>
      <t>VIA</t>
    </r>
    <r>
      <rPr>
        <b/>
        <sz val="8"/>
        <color rgb="FF7030A0"/>
        <rFont val="Arial"/>
        <family val="2"/>
      </rPr>
      <t xml:space="preserve"> YTN 20/05</t>
    </r>
  </si>
  <si>
    <t>MAERSK ENSHI</t>
  </si>
  <si>
    <t>QL024N</t>
  </si>
  <si>
    <t>025N</t>
  </si>
  <si>
    <t>QL026N</t>
  </si>
  <si>
    <r>
      <t xml:space="preserve">ETA </t>
    </r>
    <r>
      <rPr>
        <b/>
        <sz val="8"/>
        <color rgb="FFFF0000"/>
        <rFont val="Arial"/>
        <family val="2"/>
      </rPr>
      <t>NANSHA</t>
    </r>
    <r>
      <rPr>
        <sz val="8"/>
        <color rgb="FF7030A0"/>
        <rFont val="Arial"/>
        <family val="2"/>
      </rPr>
      <t xml:space="preserve"> 30/06</t>
    </r>
  </si>
  <si>
    <t>MSC TRIESTE QL026N</t>
  </si>
  <si>
    <t>QL027N</t>
  </si>
  <si>
    <t>028N</t>
  </si>
  <si>
    <t xml:space="preserve">Maersk Herrera </t>
  </si>
  <si>
    <t>042E</t>
  </si>
  <si>
    <r>
      <t xml:space="preserve">ETA </t>
    </r>
    <r>
      <rPr>
        <b/>
        <sz val="8"/>
        <color rgb="FFFF0000"/>
        <rFont val="Arial"/>
        <family val="2"/>
      </rPr>
      <t>SHANGHAI</t>
    </r>
    <r>
      <rPr>
        <sz val="8"/>
        <color rgb="FF7030A0"/>
        <rFont val="Arial"/>
        <family val="2"/>
      </rPr>
      <t xml:space="preserve"> 24/11</t>
    </r>
  </si>
  <si>
    <t>GEORG MAERSK 047N</t>
  </si>
  <si>
    <r>
      <t xml:space="preserve">ETA </t>
    </r>
    <r>
      <rPr>
        <b/>
        <sz val="8"/>
        <color rgb="FFFF0000"/>
        <rFont val="Arial"/>
        <family val="2"/>
      </rPr>
      <t>SHANGHAI</t>
    </r>
    <r>
      <rPr>
        <sz val="8"/>
        <color rgb="FF7030A0"/>
        <rFont val="Arial"/>
        <family val="2"/>
      </rPr>
      <t xml:space="preserve"> 28/11</t>
    </r>
  </si>
  <si>
    <t>MSC TERESA</t>
  </si>
  <si>
    <t>QL107N</t>
  </si>
  <si>
    <t>QL108N</t>
  </si>
  <si>
    <t>MSC JADE</t>
  </si>
  <si>
    <t>QL109N</t>
  </si>
  <si>
    <t>MSC MELATILDE</t>
  </si>
  <si>
    <t>QL110N</t>
  </si>
  <si>
    <t>MSC INES</t>
  </si>
  <si>
    <t>FY105R</t>
  </si>
  <si>
    <t>ETA YANTIAN 18/3</t>
  </si>
  <si>
    <t>GEORGE MAERSK  / MSC CLORINDA</t>
  </si>
  <si>
    <t xml:space="preserve">MAERSK SHIVLING 111N </t>
  </si>
  <si>
    <t>ETA YANTIAN 24/3</t>
  </si>
  <si>
    <t>MAERSK EMDEN</t>
  </si>
  <si>
    <t>QL112N</t>
  </si>
  <si>
    <t>VIA YANTIAN</t>
  </si>
  <si>
    <t>CONNECTING VESSEL-JAGUAR</t>
  </si>
  <si>
    <r>
      <t>LONG BEACH</t>
    </r>
    <r>
      <rPr>
        <b/>
        <sz val="6"/>
        <color rgb="FF7030A0"/>
        <rFont val="Arial"/>
        <family val="2"/>
      </rPr>
      <t xml:space="preserve"> </t>
    </r>
    <r>
      <rPr>
        <sz val="6"/>
        <color rgb="FF7030A0"/>
        <rFont val="Arial"/>
        <family val="2"/>
      </rPr>
      <t>(Pier T) TOTAL TERMINALS INTERNATIONAL LLC</t>
    </r>
  </si>
  <si>
    <t>PRO SUNDAY</t>
  </si>
  <si>
    <t>HJNC</t>
  </si>
  <si>
    <t>FJ109E</t>
  </si>
  <si>
    <t>QL116N</t>
  </si>
  <si>
    <t>FJ110E</t>
  </si>
  <si>
    <t>MAERAK ELBA</t>
  </si>
  <si>
    <t>117N</t>
  </si>
  <si>
    <t>QL115N</t>
  </si>
  <si>
    <t>VIA NANSHA</t>
  </si>
  <si>
    <t>ETA NANSHA</t>
  </si>
  <si>
    <t>FJ111E</t>
  </si>
  <si>
    <t xml:space="preserve">MSC KATIE </t>
  </si>
  <si>
    <t>QJ118N</t>
  </si>
  <si>
    <t>FJ112E</t>
  </si>
  <si>
    <t>QJ119N</t>
  </si>
  <si>
    <t>FJ113E</t>
  </si>
  <si>
    <t>120N</t>
  </si>
  <si>
    <t>FRI</t>
  </si>
  <si>
    <t>FJ121E</t>
  </si>
  <si>
    <t>QJ127N</t>
  </si>
  <si>
    <t>VIA SHANGHAI</t>
  </si>
  <si>
    <t>PRO SAT</t>
  </si>
  <si>
    <t>35 DAYS</t>
  </si>
  <si>
    <t>MSC ANNA</t>
  </si>
  <si>
    <t>FT319E</t>
  </si>
  <si>
    <t>QJ325N</t>
  </si>
  <si>
    <t>MSC OSCAR</t>
  </si>
  <si>
    <t>FT320E</t>
  </si>
  <si>
    <t>MSC ORION</t>
  </si>
  <si>
    <t>QJ326N</t>
  </si>
  <si>
    <t>QJ327N</t>
  </si>
  <si>
    <t>MSC TINA</t>
  </si>
  <si>
    <t>FT321E</t>
  </si>
  <si>
    <t>QJ328N</t>
  </si>
  <si>
    <t>26</t>
  </si>
  <si>
    <t>FT322E</t>
  </si>
  <si>
    <t>QJ329N</t>
  </si>
  <si>
    <t>MSC MAYA</t>
  </si>
  <si>
    <t>FT323E</t>
  </si>
  <si>
    <t>MSC KATIE</t>
  </si>
  <si>
    <t>QJ330N</t>
  </si>
  <si>
    <t>MSC CLARA</t>
  </si>
  <si>
    <t>FT324E</t>
  </si>
  <si>
    <t>QJ331N</t>
  </si>
  <si>
    <t>FT325E</t>
  </si>
  <si>
    <t>QJ332N</t>
  </si>
  <si>
    <t>FT326E</t>
  </si>
  <si>
    <t>QJ333N</t>
  </si>
  <si>
    <t>MSC MIRJAM</t>
  </si>
  <si>
    <t>FT327E</t>
  </si>
  <si>
    <t>QJ334N</t>
  </si>
  <si>
    <t>FT328E</t>
  </si>
  <si>
    <t>QJ335N</t>
  </si>
  <si>
    <t>MSC ZOE</t>
  </si>
  <si>
    <t>FT329E</t>
  </si>
  <si>
    <t>QJ336N</t>
  </si>
  <si>
    <t>MSC LEANNE</t>
  </si>
  <si>
    <t>FT330E</t>
  </si>
  <si>
    <t>QJ337N</t>
  </si>
  <si>
    <t>FT331E</t>
  </si>
  <si>
    <t>QJ338N</t>
  </si>
  <si>
    <t>FT332E</t>
  </si>
  <si>
    <t>QJ339N</t>
  </si>
  <si>
    <t>NO BUSAN ON PHOENIX</t>
  </si>
  <si>
    <t>USWC3  ORIENT SERVICE - USA WESTCOAST</t>
  </si>
  <si>
    <t>VIA BUSAN</t>
  </si>
  <si>
    <t>PNIT</t>
  </si>
  <si>
    <t>26 DAYS</t>
  </si>
  <si>
    <t>MOL LONDRINA</t>
  </si>
  <si>
    <t>824B</t>
  </si>
  <si>
    <t>831N</t>
  </si>
  <si>
    <t>MSC ALBANY</t>
  </si>
  <si>
    <t>825B</t>
  </si>
  <si>
    <t>GUTHORM MAERSK</t>
  </si>
  <si>
    <t>832N</t>
  </si>
  <si>
    <t>MSC GIULIA</t>
  </si>
  <si>
    <t>FI826R</t>
  </si>
  <si>
    <t>833N</t>
  </si>
  <si>
    <t>MOL ANCHORAGE</t>
  </si>
  <si>
    <t>827B</t>
  </si>
  <si>
    <t>GUNVOR MAERSK</t>
  </si>
  <si>
    <t>834N</t>
  </si>
  <si>
    <t>MSC NAOMI</t>
  </si>
  <si>
    <t>FI828R</t>
  </si>
  <si>
    <t xml:space="preserve">GUDRUN MAERSK </t>
  </si>
  <si>
    <t>835N</t>
  </si>
  <si>
    <t>SUN</t>
  </si>
  <si>
    <t>40 DAYS</t>
  </si>
  <si>
    <t>FT836E</t>
  </si>
  <si>
    <t>841N</t>
  </si>
  <si>
    <t>FT847E</t>
  </si>
  <si>
    <t>MAERSK ALGOL</t>
  </si>
  <si>
    <t>852N</t>
  </si>
  <si>
    <t>FT849E</t>
  </si>
  <si>
    <t>902N</t>
  </si>
  <si>
    <t>CONNECTING VESSEL-NEW ORIENT</t>
  </si>
  <si>
    <t>FT850E</t>
  </si>
  <si>
    <t>FO903N</t>
  </si>
  <si>
    <t>FT901E</t>
  </si>
  <si>
    <t>906N</t>
  </si>
  <si>
    <t>MSC DANIT</t>
  </si>
  <si>
    <t>FT902E</t>
  </si>
  <si>
    <t>FT903E</t>
  </si>
  <si>
    <t>908N</t>
  </si>
  <si>
    <t>FT904E</t>
  </si>
  <si>
    <t>909N</t>
  </si>
  <si>
    <t>GREDA MAERSK</t>
  </si>
  <si>
    <t>919N</t>
  </si>
  <si>
    <t>PHOENEX(TUE)</t>
  </si>
  <si>
    <t>MAERSK HONG KONG</t>
  </si>
  <si>
    <t>FJ932E</t>
  </si>
  <si>
    <t>941N</t>
  </si>
  <si>
    <t>JADE (SAT)</t>
  </si>
  <si>
    <t>952E</t>
  </si>
  <si>
    <t>005N</t>
  </si>
  <si>
    <t>MSC OSCAR/ ANNA</t>
  </si>
  <si>
    <t>JADE (SAT) MSC REEF</t>
  </si>
  <si>
    <t>FJ952E</t>
  </si>
  <si>
    <t>006N</t>
  </si>
  <si>
    <t>FJ002E</t>
  </si>
  <si>
    <t>007N</t>
  </si>
  <si>
    <t>002E</t>
  </si>
  <si>
    <t>MAERSK ALTAIR</t>
  </si>
  <si>
    <t>FJ008E</t>
  </si>
  <si>
    <t>GERNER MAERSK</t>
  </si>
  <si>
    <t>008E</t>
  </si>
  <si>
    <t>FJ009E</t>
  </si>
  <si>
    <t>014N</t>
  </si>
  <si>
    <t>PNC</t>
  </si>
  <si>
    <t>30~40 DAYS</t>
  </si>
  <si>
    <t>35~45 DAYS</t>
  </si>
  <si>
    <t>PRO.A</t>
  </si>
  <si>
    <t>cntr pick up</t>
  </si>
  <si>
    <t>approved pick up</t>
  </si>
  <si>
    <t>BS</t>
  </si>
  <si>
    <t>FJ012E</t>
  </si>
  <si>
    <t>MAERK HAVANA</t>
  </si>
  <si>
    <t>011E</t>
  </si>
  <si>
    <t>MAERSK SIRAC</t>
  </si>
  <si>
    <t>FJ013E</t>
  </si>
  <si>
    <t>018N</t>
  </si>
  <si>
    <t>MAERK HERRERA</t>
  </si>
  <si>
    <t>MAERSK HAVANA</t>
  </si>
  <si>
    <t>012E</t>
  </si>
  <si>
    <t>FJ014E</t>
  </si>
  <si>
    <t>MAERSK ALFIRK</t>
  </si>
  <si>
    <t>019N</t>
  </si>
  <si>
    <t>FJ015E</t>
  </si>
  <si>
    <t>020N</t>
  </si>
  <si>
    <t>FT013E</t>
  </si>
  <si>
    <t>021N</t>
  </si>
  <si>
    <t>FJ017E</t>
  </si>
  <si>
    <t>022N</t>
  </si>
  <si>
    <t>FJ018E</t>
  </si>
  <si>
    <t>FO023N</t>
  </si>
  <si>
    <t>FJ019E</t>
  </si>
  <si>
    <t>024N</t>
  </si>
  <si>
    <t>MAERSK HANOI</t>
  </si>
  <si>
    <t>018E</t>
  </si>
  <si>
    <t>MSC LILY</t>
  </si>
  <si>
    <t>FI124R</t>
  </si>
  <si>
    <t>MAERSK GUAYAQUIL</t>
  </si>
  <si>
    <t>133N</t>
  </si>
  <si>
    <t>XX</t>
  </si>
  <si>
    <t>MONTEVIDEO EXPRESS</t>
  </si>
  <si>
    <t>2118E</t>
  </si>
  <si>
    <t>MSC CHANNE</t>
  </si>
  <si>
    <t>FI126R</t>
  </si>
  <si>
    <t>SEASPAN HARRIER</t>
  </si>
  <si>
    <t>2136E</t>
  </si>
  <si>
    <t>CAP SAN JUAN</t>
  </si>
  <si>
    <t>201N</t>
  </si>
  <si>
    <t>MSC DESIREE</t>
  </si>
  <si>
    <t>FI144E</t>
  </si>
  <si>
    <t>2201E</t>
  </si>
  <si>
    <t>CONNECTING VESSEL- ORIENT</t>
  </si>
  <si>
    <t>333N</t>
  </si>
  <si>
    <t>CONNECTING VESSEL- ORIENT SVC</t>
  </si>
  <si>
    <t>ETA BUSAN</t>
  </si>
  <si>
    <t>PRO FRI</t>
  </si>
  <si>
    <t>MAERSK STADELHORN</t>
  </si>
  <si>
    <t>334N</t>
  </si>
  <si>
    <t>335N</t>
  </si>
  <si>
    <t>CEZANNE</t>
  </si>
  <si>
    <t>336N</t>
  </si>
  <si>
    <t>337N</t>
  </si>
  <si>
    <t>338N</t>
  </si>
  <si>
    <t>FT333E</t>
  </si>
  <si>
    <t>MAERSK SHIVLING</t>
  </si>
  <si>
    <t>339N</t>
  </si>
  <si>
    <t>FT334E</t>
  </si>
  <si>
    <t>340N</t>
  </si>
  <si>
    <t>FT335E</t>
  </si>
  <si>
    <t>341N</t>
  </si>
  <si>
    <t>FT336E</t>
  </si>
  <si>
    <t>342N</t>
  </si>
  <si>
    <t>FT337E</t>
  </si>
  <si>
    <t>MAERSK SARAT</t>
  </si>
  <si>
    <t>343N</t>
  </si>
  <si>
    <t>FT338E</t>
  </si>
  <si>
    <t>GUSTAV MAERSK</t>
  </si>
  <si>
    <t>344N</t>
  </si>
  <si>
    <t>CRYSTAL LEE</t>
  </si>
  <si>
    <t>crystal.lee@msc.com</t>
  </si>
  <si>
    <t>LEON TAI</t>
  </si>
  <si>
    <t>6011 0547</t>
  </si>
  <si>
    <t>leon.tai@msc.com</t>
  </si>
  <si>
    <t>LIM CHIN SIN</t>
  </si>
  <si>
    <t>chinsin.lim@msc.com</t>
  </si>
  <si>
    <t>GWYNETH LIM</t>
  </si>
  <si>
    <t>gwyneth.lim@msc.com</t>
  </si>
  <si>
    <t>LAWRENCE ANG</t>
  </si>
  <si>
    <t>SARA KOH</t>
  </si>
  <si>
    <t>sara.koh@msc.com</t>
  </si>
  <si>
    <t>JUN YUAN</t>
  </si>
  <si>
    <t>ti</t>
  </si>
  <si>
    <t xml:space="preserve">   </t>
  </si>
  <si>
    <t>AM1 DRAGON SERVICE - WESTBOUND</t>
  </si>
  <si>
    <t>TUAS TERMINAL</t>
  </si>
  <si>
    <t>FOS SUR MER</t>
  </si>
  <si>
    <t>(WED)</t>
  </si>
  <si>
    <t>15 DAYS</t>
  </si>
  <si>
    <t>23 DAYS</t>
  </si>
  <si>
    <t>FD841W</t>
  </si>
  <si>
    <t>FD842W</t>
  </si>
  <si>
    <t>FD907W</t>
  </si>
  <si>
    <t>ex MSC AMSTERDAM</t>
  </si>
  <si>
    <t>FD909W</t>
  </si>
  <si>
    <t>KING ABDULLAH PORT</t>
  </si>
  <si>
    <t>16 DAYS</t>
  </si>
  <si>
    <t>21 DAYS</t>
  </si>
  <si>
    <t>FD940W</t>
  </si>
  <si>
    <t>MSC RAVENNA</t>
  </si>
  <si>
    <t>FD941W</t>
  </si>
  <si>
    <t xml:space="preserve">ESTELLE MAERSK </t>
  </si>
  <si>
    <t>948W</t>
  </si>
  <si>
    <t>FD005W</t>
  </si>
  <si>
    <t>FD007W</t>
  </si>
  <si>
    <t>FD008W</t>
  </si>
  <si>
    <t>FD014W</t>
  </si>
  <si>
    <t>MSC TARANTO/MAERSK HALIFAX/ msc venice</t>
  </si>
  <si>
    <t>FD015W</t>
  </si>
  <si>
    <t>MSC LIVORNO / MSC IRENE</t>
  </si>
  <si>
    <t>FD016W</t>
  </si>
  <si>
    <t>MSC DEILA</t>
  </si>
  <si>
    <t>FD017W</t>
  </si>
  <si>
    <t>FD018W</t>
  </si>
  <si>
    <t>FD019W</t>
  </si>
  <si>
    <t>FD020W</t>
  </si>
  <si>
    <t>FD021W</t>
  </si>
  <si>
    <t>FD022W</t>
  </si>
  <si>
    <t>FD023W</t>
  </si>
  <si>
    <t>MSC  TERESA</t>
  </si>
  <si>
    <t>FD024W</t>
  </si>
  <si>
    <t>MSC  TARANTO</t>
  </si>
  <si>
    <t>FD025W</t>
  </si>
  <si>
    <t>FD026W</t>
  </si>
  <si>
    <t>FD027W</t>
  </si>
  <si>
    <t>FD028W</t>
  </si>
  <si>
    <t>FD029W</t>
  </si>
  <si>
    <t>FD030W</t>
  </si>
  <si>
    <t>FD031W</t>
  </si>
  <si>
    <t>FD032W</t>
  </si>
  <si>
    <t>FD033W</t>
  </si>
  <si>
    <t>FD034W</t>
  </si>
  <si>
    <t>FD035W</t>
  </si>
  <si>
    <t>FD036W</t>
  </si>
  <si>
    <t>FD037W</t>
  </si>
  <si>
    <t>FD038W</t>
  </si>
  <si>
    <t>FD039W</t>
  </si>
  <si>
    <t>FD040W</t>
  </si>
  <si>
    <t>FD041W</t>
  </si>
  <si>
    <t>FD042W</t>
  </si>
  <si>
    <t>FD043W</t>
  </si>
  <si>
    <t>FD044W</t>
  </si>
  <si>
    <t>FD045W</t>
  </si>
  <si>
    <t>FD046W</t>
  </si>
  <si>
    <t>FD047W</t>
  </si>
  <si>
    <t>FD048W</t>
  </si>
  <si>
    <t>FD049W</t>
  </si>
  <si>
    <t>FD050W</t>
  </si>
  <si>
    <t>FD051W</t>
  </si>
  <si>
    <t xml:space="preserve">MSC SOLA </t>
  </si>
  <si>
    <t>XA310A</t>
  </si>
  <si>
    <t>MSC YUVIKA V</t>
  </si>
  <si>
    <t>MSC PERLE</t>
  </si>
  <si>
    <t>FD310W</t>
  </si>
  <si>
    <t>MSC ELA / MSC MICHAELA / MSC MARIA SAVERIA</t>
  </si>
  <si>
    <t>MSC VEGA</t>
  </si>
  <si>
    <t>FD311W</t>
  </si>
  <si>
    <t>MSC DENMARK VI/MSC VANDYA</t>
  </si>
  <si>
    <t>MSC WASHINGTON</t>
  </si>
  <si>
    <t>FD312W</t>
  </si>
  <si>
    <t>MSC BARBARA</t>
  </si>
  <si>
    <t>FD313W</t>
  </si>
  <si>
    <t>MSC BARBARA / BREMEN / MSC AMSTERDAM  / MSC BEATRICE</t>
  </si>
  <si>
    <t>BREMEN</t>
  </si>
  <si>
    <t>FD314W</t>
  </si>
  <si>
    <t>MSC DOMNA X</t>
  </si>
  <si>
    <t>FD315W</t>
  </si>
  <si>
    <t>MSC PINA</t>
  </si>
  <si>
    <t>FD316W</t>
  </si>
  <si>
    <t>MSC NOA</t>
  </si>
  <si>
    <t>FD317W</t>
  </si>
  <si>
    <t>EXTRA CALL COLOMBO</t>
  </si>
  <si>
    <t>(MON)</t>
  </si>
  <si>
    <t>38 DAYS</t>
  </si>
  <si>
    <t>47 DAYS</t>
  </si>
  <si>
    <t>50 DAYS</t>
  </si>
  <si>
    <t>MSC SINDY</t>
  </si>
  <si>
    <t>FD318W</t>
  </si>
  <si>
    <t>MSC CAPELLA</t>
  </si>
  <si>
    <t>FD319W</t>
  </si>
  <si>
    <t>FD320W</t>
  </si>
  <si>
    <t>FD321W</t>
  </si>
  <si>
    <t>FD322W</t>
  </si>
  <si>
    <t>MSC ELENI</t>
  </si>
  <si>
    <t>FD323W</t>
  </si>
  <si>
    <t>FD324W</t>
  </si>
  <si>
    <t>FD325W</t>
  </si>
  <si>
    <t>FD326W</t>
  </si>
  <si>
    <t>FD327W</t>
  </si>
  <si>
    <t>MSC GAIA</t>
  </si>
  <si>
    <t>FD328W</t>
  </si>
  <si>
    <t>FD329W</t>
  </si>
  <si>
    <t>MSC VIRGINIA</t>
  </si>
  <si>
    <t>FD330W</t>
  </si>
  <si>
    <t>FD331W</t>
  </si>
  <si>
    <t>FD332W</t>
  </si>
  <si>
    <t>FD333W</t>
  </si>
  <si>
    <t>MSC DARIA / MSC DARLENE</t>
  </si>
  <si>
    <t>FD334W</t>
  </si>
  <si>
    <t>MSC DARLENE</t>
  </si>
  <si>
    <t>FD335W</t>
  </si>
  <si>
    <t xml:space="preserve">MSC MONICA CRISTINA  / MSC BHAVYA V </t>
  </si>
  <si>
    <t>MSC MIRELLA R</t>
  </si>
  <si>
    <t>FD336W</t>
  </si>
  <si>
    <t>FD337W</t>
  </si>
  <si>
    <t>FD338W</t>
  </si>
  <si>
    <t>FD339W</t>
  </si>
  <si>
    <t>FD340W</t>
  </si>
  <si>
    <t>FD341W</t>
  </si>
  <si>
    <t>FD342W</t>
  </si>
  <si>
    <t>MSC MARTINA MARIA</t>
  </si>
  <si>
    <t>FD343W</t>
  </si>
  <si>
    <t>FD344W</t>
  </si>
  <si>
    <t>FD345W</t>
  </si>
  <si>
    <t>FD346W</t>
  </si>
  <si>
    <t>MSC DARIA / MSC ILENIA</t>
  </si>
  <si>
    <t>FD347W</t>
  </si>
  <si>
    <t>MSC DARLENE / MSC THAIS</t>
  </si>
  <si>
    <t>FD348W</t>
  </si>
  <si>
    <t>MSC AAYA / MSC THAIS</t>
  </si>
  <si>
    <t>FD349W</t>
  </si>
  <si>
    <t>MSC IVA / MSC ILENIA/MSC AZRA</t>
  </si>
  <si>
    <t>MSC ILENIA</t>
  </si>
  <si>
    <t>FD350W</t>
  </si>
  <si>
    <t>MSC BERANGERE / MSC AZRA/MSC ILENIA</t>
  </si>
  <si>
    <t>MSC AZRA</t>
  </si>
  <si>
    <t>FD351W</t>
  </si>
  <si>
    <t>FD352W</t>
  </si>
  <si>
    <t>FD401W</t>
  </si>
  <si>
    <t>FD402W</t>
  </si>
  <si>
    <t>FD403W</t>
  </si>
  <si>
    <t>MSC ROSE</t>
  </si>
  <si>
    <t>FD404W</t>
  </si>
  <si>
    <t>FD405W</t>
  </si>
  <si>
    <t>FD406W</t>
  </si>
  <si>
    <t>FD407W</t>
  </si>
  <si>
    <t>MSC CRISTINA</t>
  </si>
  <si>
    <t>FD408W</t>
  </si>
  <si>
    <t>FD409W</t>
  </si>
  <si>
    <t>FD410W</t>
  </si>
  <si>
    <t>MSC MARIAGRAZIA</t>
  </si>
  <si>
    <t>FD411W</t>
  </si>
  <si>
    <t xml:space="preserve">MSC MARIA SAVERIA </t>
  </si>
  <si>
    <t>FD412W</t>
  </si>
  <si>
    <t>MSC ILARIA / MSC ALIYA</t>
  </si>
  <si>
    <t>FD413W</t>
  </si>
  <si>
    <t>MSC CARMELITA</t>
  </si>
  <si>
    <t>FD414W</t>
  </si>
  <si>
    <t>FD415W</t>
  </si>
  <si>
    <t>FD416W</t>
  </si>
  <si>
    <t>MSC NAPOLI / MSC LIVORNO</t>
  </si>
  <si>
    <t>FD417W</t>
  </si>
  <si>
    <t>MSC KATIE/MSC MARTINA MARIA</t>
  </si>
  <si>
    <t>FD418W</t>
  </si>
  <si>
    <t>FD419W</t>
  </si>
  <si>
    <t>MSC MARA/MSC ORION / MSC DEILA / MSC ANITA</t>
  </si>
  <si>
    <t>MSC SOFIA</t>
  </si>
  <si>
    <t>FD420W</t>
  </si>
  <si>
    <t>change of prforma date fm 05/06 onward FD420W</t>
  </si>
  <si>
    <t>MSC ROSE/MSC SOFIA</t>
  </si>
  <si>
    <t>FD421W</t>
  </si>
  <si>
    <t>FD422W</t>
  </si>
  <si>
    <t>MSC ALEXANDRA / MSC NATASHA XIII</t>
  </si>
  <si>
    <t>FD423W</t>
  </si>
  <si>
    <t>MSC AURORA / MSC MAURA</t>
  </si>
  <si>
    <t>FD424W</t>
  </si>
  <si>
    <t>FD425W</t>
  </si>
  <si>
    <t>MSC ROME</t>
  </si>
  <si>
    <t>FD426W</t>
  </si>
  <si>
    <t>FD427W</t>
  </si>
  <si>
    <t>FD428W</t>
  </si>
  <si>
    <t>MSC JULIETTE / MSC MARIA SAVERIA</t>
  </si>
  <si>
    <t>MSC FATMA</t>
  </si>
  <si>
    <t>FD429W</t>
  </si>
  <si>
    <t>MSC MARIA SAVERIA / MSC FATMA</t>
  </si>
  <si>
    <t>MSC MARIA SAVERIA</t>
  </si>
  <si>
    <t>FD430W</t>
  </si>
  <si>
    <t>MSC CAPELLA / MSC MELATILDE</t>
  </si>
  <si>
    <t>MSC IRENE</t>
  </si>
  <si>
    <t>FD431W</t>
  </si>
  <si>
    <t>FD432W</t>
  </si>
  <si>
    <t>FD433W</t>
  </si>
  <si>
    <t>FD434W</t>
  </si>
  <si>
    <t>MSC PALERMO</t>
  </si>
  <si>
    <t>FD435W</t>
  </si>
  <si>
    <t>MSC SIMONA</t>
  </si>
  <si>
    <t>FD436W</t>
  </si>
  <si>
    <t>FD437W</t>
  </si>
  <si>
    <t>FD438W</t>
  </si>
  <si>
    <t>MSC LUCY</t>
  </si>
  <si>
    <t>MSC FLORENTINA</t>
  </si>
  <si>
    <t>FD439W</t>
  </si>
  <si>
    <t>FD440W</t>
  </si>
  <si>
    <t>FD441W</t>
  </si>
  <si>
    <t>FD442W</t>
  </si>
  <si>
    <t>MSC MARIACRISTINA</t>
  </si>
  <si>
    <t>FD443W</t>
  </si>
  <si>
    <t>MSC SIENA</t>
  </si>
  <si>
    <t>FD444W</t>
  </si>
  <si>
    <t>FD445W</t>
  </si>
  <si>
    <t>FD446W</t>
  </si>
  <si>
    <t>FD447W</t>
  </si>
  <si>
    <t>FD448W</t>
  </si>
  <si>
    <t>FD449W</t>
  </si>
  <si>
    <t>FD450W</t>
  </si>
  <si>
    <t>AM3 PHOENIX SERVICE</t>
  </si>
  <si>
    <t>Profoma sailing - TUE</t>
  </si>
  <si>
    <t>MON</t>
  </si>
  <si>
    <t>20 DAYS</t>
  </si>
  <si>
    <t>MAERSK HUACHO</t>
  </si>
  <si>
    <t>020W</t>
  </si>
  <si>
    <t>MAERSK HIDALGO</t>
  </si>
  <si>
    <t>021W</t>
  </si>
  <si>
    <t>024W</t>
  </si>
  <si>
    <t>MAERSK HANGZHOU</t>
  </si>
  <si>
    <t>026W</t>
  </si>
  <si>
    <t>028W</t>
  </si>
  <si>
    <t>MSC GENOVA</t>
  </si>
  <si>
    <t>QX030W</t>
  </si>
  <si>
    <t>034W</t>
  </si>
  <si>
    <t>035W</t>
  </si>
  <si>
    <t>036W</t>
  </si>
  <si>
    <t>037W</t>
  </si>
  <si>
    <t>QX041W</t>
  </si>
  <si>
    <t>042W</t>
  </si>
  <si>
    <t>043W</t>
  </si>
  <si>
    <t>044W</t>
  </si>
  <si>
    <t>050W</t>
  </si>
  <si>
    <t>051W</t>
  </si>
  <si>
    <t>QX052W</t>
  </si>
  <si>
    <t>053W</t>
  </si>
  <si>
    <t>105W</t>
  </si>
  <si>
    <t>106W</t>
  </si>
  <si>
    <t>107W</t>
  </si>
  <si>
    <t>ex MS HAVANA</t>
  </si>
  <si>
    <t>108W</t>
  </si>
  <si>
    <t>109W</t>
  </si>
  <si>
    <t>110W</t>
  </si>
  <si>
    <t>QX111W</t>
  </si>
  <si>
    <t>115W</t>
  </si>
  <si>
    <t>117W</t>
  </si>
  <si>
    <t>118W</t>
  </si>
  <si>
    <t>119W</t>
  </si>
  <si>
    <t>120W</t>
  </si>
  <si>
    <t>121W</t>
  </si>
  <si>
    <t>122W</t>
  </si>
  <si>
    <t>123W</t>
  </si>
  <si>
    <t>124W</t>
  </si>
  <si>
    <t>ES MAERSK HANOI</t>
  </si>
  <si>
    <t>SCHEDULE SLIDE</t>
  </si>
  <si>
    <t>126W</t>
  </si>
  <si>
    <t>EX MAERSK HOUSTON</t>
  </si>
  <si>
    <t>128W</t>
  </si>
  <si>
    <t>129W</t>
  </si>
  <si>
    <t>130W</t>
  </si>
  <si>
    <t>131W</t>
  </si>
  <si>
    <t>132W</t>
  </si>
  <si>
    <t>WEEK 36</t>
  </si>
  <si>
    <t>133W</t>
  </si>
  <si>
    <t>QX134W</t>
  </si>
  <si>
    <t>139W</t>
  </si>
  <si>
    <t>141W</t>
  </si>
  <si>
    <t>142W</t>
  </si>
  <si>
    <t>143W</t>
  </si>
  <si>
    <t>144W</t>
  </si>
  <si>
    <t>QX145W</t>
  </si>
  <si>
    <t>149W</t>
  </si>
  <si>
    <t>WEEK 1</t>
  </si>
  <si>
    <t>150W</t>
  </si>
  <si>
    <t>WEEK 2</t>
  </si>
  <si>
    <t>WEEK 3</t>
  </si>
  <si>
    <t>WEEK 4</t>
  </si>
  <si>
    <t>201W</t>
  </si>
  <si>
    <t>WEEK 5</t>
  </si>
  <si>
    <t>202W</t>
  </si>
  <si>
    <t>WEEK 6</t>
  </si>
  <si>
    <t>203W</t>
  </si>
  <si>
    <t>WEEK 7</t>
  </si>
  <si>
    <t>204W</t>
  </si>
  <si>
    <t xml:space="preserve">WEEK 8 </t>
  </si>
  <si>
    <t>205W</t>
  </si>
  <si>
    <t xml:space="preserve">WEEK 9 </t>
  </si>
  <si>
    <t>QX206W</t>
  </si>
  <si>
    <t>WEEK 10</t>
  </si>
  <si>
    <t>207W</t>
  </si>
  <si>
    <t>WEEK 11</t>
  </si>
  <si>
    <t>208W</t>
  </si>
  <si>
    <t>WEEK 12</t>
  </si>
  <si>
    <t>WEEK 13</t>
  </si>
  <si>
    <t>WEEK 14</t>
  </si>
  <si>
    <t>WEEK 15</t>
  </si>
  <si>
    <t>WEEK 16</t>
  </si>
  <si>
    <t>213W</t>
  </si>
  <si>
    <t>WEEK 17</t>
  </si>
  <si>
    <t>214W</t>
  </si>
  <si>
    <t>WEEK 18</t>
  </si>
  <si>
    <t>WEEK 19</t>
  </si>
  <si>
    <t>WEEK 20</t>
  </si>
  <si>
    <t>WEEK 21</t>
  </si>
  <si>
    <t>QX218W</t>
  </si>
  <si>
    <t>WEEK 22</t>
  </si>
  <si>
    <t>MAERSK HIDALGO/WEEK 23</t>
  </si>
  <si>
    <t>WEEK 24</t>
  </si>
  <si>
    <t>WEEK 25</t>
  </si>
  <si>
    <t>WEEK 26</t>
  </si>
  <si>
    <t>WEEK 27</t>
  </si>
  <si>
    <t>WEEK 28</t>
  </si>
  <si>
    <t xml:space="preserve">EXPRESS BERLIN </t>
  </si>
  <si>
    <t>CONTI DARWIN</t>
  </si>
  <si>
    <t>WEEK 29</t>
  </si>
  <si>
    <t>WEEK 30</t>
  </si>
  <si>
    <t>WEEK 31</t>
  </si>
  <si>
    <t>WEEK 32</t>
  </si>
  <si>
    <t>QX230W</t>
  </si>
  <si>
    <t>WEEK 33</t>
  </si>
  <si>
    <t>QX231W</t>
  </si>
  <si>
    <t>WEEK 34</t>
  </si>
  <si>
    <t>WEEK 35</t>
  </si>
  <si>
    <t>WEEK 37</t>
  </si>
  <si>
    <t>WEEK 38</t>
  </si>
  <si>
    <t>WEEK 39</t>
  </si>
  <si>
    <t>WEEK 40</t>
  </si>
  <si>
    <t>WEEK 42</t>
  </si>
  <si>
    <t>WEEK 43</t>
  </si>
  <si>
    <t>WEEK 44</t>
  </si>
  <si>
    <t>WEEK 45</t>
  </si>
  <si>
    <t>WEEK 46</t>
  </si>
  <si>
    <t>MAERSK CAMPBELL</t>
  </si>
  <si>
    <t>WEEK 47</t>
  </si>
  <si>
    <t>WEEK 48</t>
  </si>
  <si>
    <t>MAERSK HERRERA /WEEK 49</t>
  </si>
  <si>
    <t>MAERSK HIDALGO / WEEK 50</t>
  </si>
  <si>
    <t>WEEK 51</t>
  </si>
  <si>
    <t>MAERSK HOUSTON  / MAERSK CANDOR / WEEK 52</t>
  </si>
  <si>
    <t>CAP SAN VINCENT</t>
  </si>
  <si>
    <t>MAERSK CANDOR  WEEK 1</t>
  </si>
  <si>
    <t>MAERSK CAMBRIDGE/ WEEK 4</t>
  </si>
  <si>
    <t>WEEK 8</t>
  </si>
  <si>
    <t>WEEK 9</t>
  </si>
  <si>
    <t>MAERSK CANYON</t>
  </si>
  <si>
    <t>WEEK 23</t>
  </si>
  <si>
    <t>XA323A</t>
  </si>
  <si>
    <t>WEEK 41</t>
  </si>
  <si>
    <t>WEEK 49</t>
  </si>
  <si>
    <t>WEEK 50</t>
  </si>
  <si>
    <t>WEEK 52</t>
  </si>
  <si>
    <t>MAERSK CLEVELAND</t>
  </si>
  <si>
    <t>MAERSK HALIFAX / MSC CLAUDE GIRARDET</t>
  </si>
  <si>
    <t>MAERSK CANYON / MAERSK HERRERA</t>
  </si>
  <si>
    <t>DIVERT TO MSC OLIVER FT404W</t>
  </si>
  <si>
    <t>DIVERT TO MSC ROSE FD404W</t>
  </si>
  <si>
    <t>DIVERT TO MSC SIXIN FJ403W</t>
  </si>
  <si>
    <t>MAERSK HERRERA/MAERSK HONG KONG</t>
  </si>
  <si>
    <t>DIVERT TO MSC RIFAYA FT407W</t>
  </si>
  <si>
    <t>DIVERT TO MSC MSC AMBRA FJ406W</t>
  </si>
  <si>
    <t>MAERSK HANOI / MAERSK CAMPBELL</t>
  </si>
  <si>
    <t>MAERSK CHARLESTON</t>
  </si>
  <si>
    <t>ASTRID MAERSK</t>
  </si>
  <si>
    <t>SPEED</t>
  </si>
  <si>
    <t>BOOKING :</t>
  </si>
  <si>
    <t>KARTHIGAYAN VELU</t>
  </si>
  <si>
    <t>HAZEL TOH</t>
  </si>
  <si>
    <t>DARIUS  ONG</t>
  </si>
  <si>
    <t>LIM LEE HLI</t>
  </si>
  <si>
    <t>CHING WEI NG</t>
  </si>
  <si>
    <t>EUNICE CHAN</t>
  </si>
  <si>
    <t>USWC SENTOSA SERVICE - WESTBOUND</t>
  </si>
  <si>
    <t xml:space="preserve">OAKLAND </t>
  </si>
  <si>
    <t>Advisory</t>
  </si>
  <si>
    <t>SENTOSA</t>
  </si>
  <si>
    <t>PRO S  SAT</t>
  </si>
  <si>
    <t>28 DAYS ++</t>
  </si>
  <si>
    <t>34 DAYS ++</t>
  </si>
  <si>
    <t>PRO. Arr</t>
  </si>
  <si>
    <t>PRO.Sailing</t>
  </si>
  <si>
    <t>ex MSC ORNELLA / MSC EUGENIA</t>
  </si>
  <si>
    <t>GA401E</t>
  </si>
  <si>
    <t>MSC ALEXANDRA / MSC RAPALLO</t>
  </si>
  <si>
    <t>GA402E</t>
  </si>
  <si>
    <t>CONNECTING VESSEL- SENTOSA</t>
  </si>
  <si>
    <t>MSC ALTAIR / MSC CAMILLE / MSC RAPALLO</t>
  </si>
  <si>
    <t xml:space="preserve">HU402R </t>
  </si>
  <si>
    <t>MSC AQUARIUS</t>
  </si>
  <si>
    <t>GA403E</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</si>
  <si>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</si>
  <si>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</si>
  <si>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</si>
  <si>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</si>
  <si>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</si>
  <si>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</si>
  <si>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</si>
  <si>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</si>
  <si>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</si>
  <si>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</si>
  <si>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</si>
  <si>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</si>
  <si>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</si>
  <si>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 xml:space="preserve">MSC SIYA B </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</si>
  <si>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</si>
  <si>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</si>
  <si>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</si>
  <si>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</si>
  <si>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</si>
  <si>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</si>
  <si>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</si>
  <si>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</si>
  <si>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</si>
  <si>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PRO S  SUN</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</si>
  <si>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</si>
  <si>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</si>
  <si>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</si>
  <si>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</si>
  <si>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</si>
  <si>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</si>
  <si>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</si>
  <si>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</si>
  <si>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ex MSC ALEXANDRA</t>
  </si>
  <si>
    <t xml:space="preserve">MSC EVA </t>
  </si>
  <si>
    <t>FX438N</t>
  </si>
  <si>
    <t>MSC SVEVA /  MSC BERANGERE F</t>
  </si>
  <si>
    <t>FX439N</t>
  </si>
  <si>
    <t>MSC BENEDETTA XIII / MSC SVEVA / MSC BERANGERE/MSC JOSSELINE</t>
  </si>
  <si>
    <t>FX440N</t>
  </si>
  <si>
    <t>MSC PALOMA / MSC BENEDETTA XIII / MSC SVEVA</t>
  </si>
  <si>
    <t>FX441N</t>
  </si>
  <si>
    <t>MSC KATRINA/ MSC PALOMA/ MSC BENEDETTA XIII</t>
  </si>
  <si>
    <t>FX442N</t>
  </si>
  <si>
    <t>MSC LA SPEZIA/ MSC KATRINA/ MSC PALOMA</t>
  </si>
  <si>
    <t>FX443N</t>
  </si>
  <si>
    <t>MSC LAUREN / MSC LA SPEZIA / MSC KATRINA / MSC BENEDETTA XIII</t>
  </si>
  <si>
    <t>FX444N</t>
  </si>
  <si>
    <t>MSC LAUREN / MSC KATRINA / MSC PALOMA</t>
  </si>
  <si>
    <t>FX445N</t>
  </si>
  <si>
    <t>MSC KATRINA/ MSC LA SPEZIA</t>
  </si>
  <si>
    <t>FX446N</t>
  </si>
  <si>
    <t>FX447N</t>
  </si>
  <si>
    <t>FX448N</t>
  </si>
  <si>
    <t>FX449N</t>
  </si>
  <si>
    <t>FX450N</t>
  </si>
  <si>
    <t>FX451N</t>
  </si>
  <si>
    <t>FX452N</t>
  </si>
  <si>
    <t>CHINOOK SERVICE - USWC</t>
  </si>
  <si>
    <t>CONNECTING VESSEL- CHINOOK</t>
  </si>
  <si>
    <t>PETIWI</t>
  </si>
  <si>
    <t>PRO THU</t>
  </si>
  <si>
    <t>35 DAYS ++</t>
  </si>
  <si>
    <t>33 DAYS ++</t>
  </si>
  <si>
    <t>HW405R</t>
  </si>
  <si>
    <t>UK407A</t>
  </si>
  <si>
    <t>SEASPAN OSPREY</t>
  </si>
  <si>
    <t>2346E</t>
  </si>
  <si>
    <t>ex MSC TINA FT402E</t>
  </si>
  <si>
    <t>MSC MAGNUM VII</t>
  </si>
  <si>
    <t>HW406R</t>
  </si>
  <si>
    <t>UK408A</t>
  </si>
  <si>
    <t>HW413R</t>
  </si>
  <si>
    <t>UK415A</t>
  </si>
  <si>
    <t>HW429R</t>
  </si>
  <si>
    <t>MSC SHREYA B</t>
  </si>
  <si>
    <t>UK431A</t>
  </si>
  <si>
    <t>30 DAYS ++</t>
  </si>
  <si>
    <t>38 DAYS ++</t>
  </si>
  <si>
    <t>UK438A</t>
  </si>
  <si>
    <t>UK439A</t>
  </si>
  <si>
    <t>HW438R</t>
  </si>
  <si>
    <t>UK440A</t>
  </si>
  <si>
    <t>HW439R</t>
  </si>
  <si>
    <t>MSC MAUREEN</t>
  </si>
  <si>
    <t>UK441A</t>
  </si>
  <si>
    <t>HW438B</t>
  </si>
  <si>
    <t>MSC PALAK</t>
  </si>
  <si>
    <t>UK442A</t>
  </si>
  <si>
    <t>MSC GINA</t>
  </si>
  <si>
    <t>MSC APOLLO</t>
  </si>
  <si>
    <t>UK443A</t>
  </si>
  <si>
    <t>HW442R</t>
  </si>
  <si>
    <t>MSC PRECISION V</t>
  </si>
  <si>
    <t>HW443R</t>
  </si>
  <si>
    <t>MSC TEMA VIII</t>
  </si>
  <si>
    <t>UK444A</t>
  </si>
  <si>
    <t>HW444R</t>
  </si>
  <si>
    <t>MSC DARWIN VI</t>
  </si>
  <si>
    <t>UK445A</t>
  </si>
  <si>
    <t>HW445R</t>
  </si>
  <si>
    <t>MSC IVORY COAST</t>
  </si>
  <si>
    <t>UK446A</t>
  </si>
  <si>
    <t>MSC NEW JERSEY III</t>
  </si>
  <si>
    <t>HW446R</t>
  </si>
  <si>
    <t>UK447A</t>
  </si>
  <si>
    <t>HW447R</t>
  </si>
  <si>
    <t>MSC NAIROBI X</t>
  </si>
  <si>
    <t>UK448A</t>
  </si>
  <si>
    <t>HW448R</t>
  </si>
  <si>
    <t>UK449A</t>
  </si>
  <si>
    <t>HW449R</t>
  </si>
  <si>
    <t>UK450A</t>
  </si>
  <si>
    <t>HW450R</t>
  </si>
  <si>
    <t>UK451A</t>
  </si>
  <si>
    <t>HW451R</t>
  </si>
  <si>
    <t>UK452A</t>
  </si>
  <si>
    <t>HW452R</t>
  </si>
  <si>
    <t>UK501A</t>
  </si>
  <si>
    <t>HW501R</t>
  </si>
  <si>
    <t>UK502A</t>
  </si>
  <si>
    <t>USWC5 MAPLE SERVICE</t>
  </si>
  <si>
    <t>CONNECTING VESSEL-MAPLE</t>
  </si>
  <si>
    <r>
      <t xml:space="preserve">VANCOUVER - </t>
    </r>
    <r>
      <rPr>
        <sz val="6"/>
        <color rgb="FF7030A0"/>
        <rFont val="Arial"/>
        <family val="2"/>
      </rPr>
      <t xml:space="preserve">DPW VANCOUVER CENTERM </t>
    </r>
  </si>
  <si>
    <t>40 DAYS ++</t>
  </si>
  <si>
    <t>46 DAYS ++</t>
  </si>
  <si>
    <t>MSC MAGNITUDE VII</t>
  </si>
  <si>
    <t>HW404R</t>
  </si>
  <si>
    <t>UM406N</t>
  </si>
  <si>
    <t>2345E</t>
  </si>
  <si>
    <t>HW410R</t>
  </si>
  <si>
    <t>UM412N</t>
  </si>
  <si>
    <t>MSC MADHU B</t>
  </si>
  <si>
    <t>FI405R</t>
  </si>
  <si>
    <t>SHA 28/03</t>
  </si>
  <si>
    <t>MAERSK LETICIA</t>
  </si>
  <si>
    <t>439N</t>
  </si>
  <si>
    <t>MARCOS V</t>
  </si>
  <si>
    <t>440N</t>
  </si>
  <si>
    <t>SAN FELIPE</t>
  </si>
  <si>
    <t>441N</t>
  </si>
  <si>
    <t>MSC UTMOST VIII</t>
  </si>
  <si>
    <t>UM442N</t>
  </si>
  <si>
    <t>TS DUBAI</t>
  </si>
  <si>
    <t>443N</t>
  </si>
  <si>
    <t>METHONI</t>
  </si>
  <si>
    <t>444N</t>
  </si>
  <si>
    <t>UM445N</t>
  </si>
  <si>
    <t>GSL EFFIE</t>
  </si>
  <si>
    <t>446N</t>
  </si>
  <si>
    <t>447N</t>
  </si>
  <si>
    <t>448N</t>
  </si>
  <si>
    <t>449N</t>
  </si>
  <si>
    <t>450N</t>
  </si>
  <si>
    <t>451N</t>
  </si>
  <si>
    <t>452N</t>
  </si>
  <si>
    <t>501N</t>
  </si>
  <si>
    <t>502N</t>
  </si>
  <si>
    <t>LONE STAR SERVICES - USEC</t>
  </si>
  <si>
    <t>L.S. CONNECTING VESSEL</t>
  </si>
  <si>
    <t>VOY</t>
  </si>
  <si>
    <t>BUSAN (HJNC)</t>
  </si>
  <si>
    <t xml:space="preserve">MOBILE </t>
  </si>
  <si>
    <t>45 DAYS</t>
  </si>
  <si>
    <t>55 DAYS</t>
  </si>
  <si>
    <t>407E</t>
  </si>
  <si>
    <t>HW419R</t>
  </si>
  <si>
    <t>421E</t>
  </si>
  <si>
    <t>HW422R</t>
  </si>
  <si>
    <t>425E</t>
  </si>
  <si>
    <t>HW425R</t>
  </si>
  <si>
    <t xml:space="preserve">GSL TEGEA </t>
  </si>
  <si>
    <t>428E</t>
  </si>
  <si>
    <t>HW424R</t>
  </si>
  <si>
    <t>432E</t>
  </si>
  <si>
    <t>GSL TEGEA</t>
  </si>
  <si>
    <t>439E</t>
  </si>
  <si>
    <t>CARL SCHULTE</t>
  </si>
  <si>
    <t xml:space="preserve">MSC LUDOVICA </t>
  </si>
  <si>
    <t>FR441E</t>
  </si>
  <si>
    <t>MSC BOSPHORUS</t>
  </si>
  <si>
    <t>FR442E</t>
  </si>
  <si>
    <t>MARIA H</t>
  </si>
  <si>
    <t>FR443E</t>
  </si>
  <si>
    <t>GSL VIOLETTA</t>
  </si>
  <si>
    <t>444E</t>
  </si>
  <si>
    <t xml:space="preserve">BLANK SAILING </t>
  </si>
  <si>
    <t>FR445E</t>
  </si>
  <si>
    <t>MSC LONG BEACH VI</t>
  </si>
  <si>
    <t>FR446E</t>
  </si>
  <si>
    <t>MAERSK MEMPHIS</t>
  </si>
  <si>
    <t>447E</t>
  </si>
  <si>
    <t>CLEMENS SCHULTE</t>
  </si>
  <si>
    <t>448E</t>
  </si>
  <si>
    <t>PORTO KAGIO</t>
  </si>
  <si>
    <t>449E</t>
  </si>
  <si>
    <t>CHRISTA SCHULTE</t>
  </si>
  <si>
    <t>450E</t>
  </si>
  <si>
    <t>451E</t>
  </si>
  <si>
    <t>452E</t>
  </si>
  <si>
    <t>MSC LUDOVICA</t>
  </si>
  <si>
    <t>FR501E</t>
  </si>
  <si>
    <t>FR502E</t>
  </si>
  <si>
    <t>PELICAN SERVICES - USEC</t>
  </si>
  <si>
    <t>PELICAN CONNECTING VESSEL</t>
  </si>
  <si>
    <t>PERTIWI</t>
  </si>
  <si>
    <t>42 DAYS</t>
  </si>
  <si>
    <t>46 DAYS</t>
  </si>
  <si>
    <t>49 DAYS</t>
  </si>
  <si>
    <t>BLANK</t>
  </si>
  <si>
    <t>QP407E</t>
  </si>
  <si>
    <t>TRANCURA</t>
  </si>
  <si>
    <t>TYNDALL</t>
  </si>
  <si>
    <t>440E</t>
  </si>
  <si>
    <t>MSC JASPER VIII</t>
  </si>
  <si>
    <t>QP441E</t>
  </si>
  <si>
    <t>ZIM NORFOLK</t>
  </si>
  <si>
    <t>15E</t>
  </si>
  <si>
    <t>ZIM NEWARK</t>
  </si>
  <si>
    <t>29E</t>
  </si>
  <si>
    <t>QP444E</t>
  </si>
  <si>
    <t>MSC BRIDGEPORT</t>
  </si>
  <si>
    <t>MSC TIANSHAN</t>
  </si>
  <si>
    <t>QP445E</t>
  </si>
  <si>
    <t>ZIM XIAMEN</t>
  </si>
  <si>
    <t>MAERSK SEVILLE</t>
  </si>
  <si>
    <t>ZIM WILMINGTON</t>
  </si>
  <si>
    <t>QP448E</t>
  </si>
  <si>
    <t>QP449E</t>
  </si>
  <si>
    <t>QP450E</t>
  </si>
  <si>
    <t>14E</t>
  </si>
  <si>
    <t>No delay.</t>
  </si>
  <si>
    <t>28E</t>
  </si>
  <si>
    <t xml:space="preserve">     MEDITERRANEAN SHIPPING COMPANY SOUTH EAST ASIA (SINGAPORE) PTE LTD </t>
  </si>
  <si>
    <t>RSEA EXTRA LOADER  SERVICE</t>
  </si>
  <si>
    <t>(TUE)</t>
  </si>
  <si>
    <t>PROFORMA SAIL THU</t>
  </si>
  <si>
    <t>6 DAYS</t>
  </si>
  <si>
    <t>24 DAYS</t>
  </si>
  <si>
    <t>MP THE LAW</t>
  </si>
  <si>
    <t>SD925A</t>
  </si>
  <si>
    <t xml:space="preserve">MSC LEVINA </t>
  </si>
  <si>
    <t>HF926A</t>
  </si>
  <si>
    <t xml:space="preserve">CORNELIA I </t>
  </si>
  <si>
    <t>SD927A</t>
  </si>
  <si>
    <t xml:space="preserve">SOFIA I </t>
  </si>
  <si>
    <t>SD928A</t>
  </si>
  <si>
    <t xml:space="preserve">MSC ANS </t>
  </si>
  <si>
    <t>SD929A</t>
  </si>
  <si>
    <t>MSC ANYA</t>
  </si>
  <si>
    <t>SD930A</t>
  </si>
  <si>
    <t>SD931A</t>
  </si>
  <si>
    <t>SD932A</t>
  </si>
  <si>
    <t>SD933A</t>
  </si>
  <si>
    <t>SD934A</t>
  </si>
  <si>
    <t>SD935A</t>
  </si>
  <si>
    <t>MSC ERMINIA, MSC GINA</t>
  </si>
  <si>
    <t>MP THE EDELMAN</t>
  </si>
  <si>
    <t>SD006A</t>
  </si>
  <si>
    <t>DELAY FROM 04/02</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</si>
  <si>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</si>
  <si>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</si>
  <si>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</si>
  <si>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</si>
  <si>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</si>
  <si>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</si>
  <si>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</si>
  <si>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</si>
  <si>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</si>
  <si>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</si>
  <si>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</si>
  <si>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</si>
  <si>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</si>
  <si>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</si>
  <si>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</si>
  <si>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SOFIA I</t>
  </si>
  <si>
    <t>SD016A</t>
  </si>
  <si>
    <t>MSC STELLA</t>
  </si>
  <si>
    <t>SD017A</t>
  </si>
  <si>
    <t>DELAY FROM 21/04</t>
  </si>
  <si>
    <t>MP THE BROWN, CORNELIA I, MSC PEGASUS</t>
  </si>
  <si>
    <t>SD018A</t>
  </si>
  <si>
    <t>MSC PEGASUS</t>
  </si>
  <si>
    <t>SD019A</t>
  </si>
  <si>
    <t>SD020A</t>
  </si>
  <si>
    <t>DELAY FROM 12/05</t>
  </si>
  <si>
    <t>LORI</t>
  </si>
  <si>
    <t>SD021A</t>
  </si>
  <si>
    <t>PROFORMA SAIL MON</t>
  </si>
  <si>
    <t>E.R. YOKOHAMA</t>
  </si>
  <si>
    <t>SD024A</t>
  </si>
  <si>
    <t>DELAY FROM 08/06</t>
  </si>
  <si>
    <t>PROFORMA SAIL FRI</t>
  </si>
  <si>
    <t>SD037A</t>
  </si>
  <si>
    <t>MSC ROMA</t>
  </si>
  <si>
    <t>SD038A</t>
  </si>
  <si>
    <t>MSC VANESSA / E.R. TEXAS / ATHENS GLORY</t>
  </si>
  <si>
    <t>SD039A</t>
  </si>
  <si>
    <t>SD045A</t>
  </si>
  <si>
    <t>MSC MESSINA</t>
  </si>
  <si>
    <t>MSC MARIANNA</t>
  </si>
  <si>
    <t>SD046A</t>
  </si>
  <si>
    <r>
      <t xml:space="preserve">PROFORMA SAIL </t>
    </r>
    <r>
      <rPr>
        <b/>
        <sz val="8"/>
        <color rgb="FFFF0000"/>
        <rFont val="Arial"/>
        <family val="2"/>
      </rPr>
      <t>SUN</t>
    </r>
  </si>
  <si>
    <t>MSC PHOENIX</t>
  </si>
  <si>
    <t>SD049A</t>
  </si>
  <si>
    <r>
      <t xml:space="preserve">PROFORMA SAIL </t>
    </r>
    <r>
      <rPr>
        <sz val="8"/>
        <color rgb="FFFF0000"/>
        <rFont val="Arial"/>
        <family val="2"/>
      </rPr>
      <t>THU</t>
    </r>
  </si>
  <si>
    <t>MSC KERRY / MSC SHRISTI</t>
  </si>
  <si>
    <t>SD050A</t>
  </si>
  <si>
    <t>MSC SHRISTI</t>
  </si>
  <si>
    <t>SD051A</t>
  </si>
  <si>
    <t>MSC MARIANNA / MSC STELLA</t>
  </si>
  <si>
    <t>NAVIOS UTMOST</t>
  </si>
  <si>
    <t>SD052A</t>
  </si>
  <si>
    <t>14 DAYS</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</si>
  <si>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</si>
  <si>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</si>
  <si>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</si>
  <si>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</si>
  <si>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</si>
  <si>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</si>
  <si>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</si>
  <si>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</si>
  <si>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</si>
  <si>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</si>
  <si>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</si>
  <si>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</si>
  <si>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</si>
  <si>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</si>
  <si>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</si>
  <si>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</si>
  <si>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</si>
  <si>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</si>
  <si>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</si>
  <si>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</si>
  <si>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</si>
  <si>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</si>
  <si>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MSC ANS</t>
  </si>
  <si>
    <t>SD125A</t>
  </si>
  <si>
    <t>MSC MARIA CLARA</t>
  </si>
  <si>
    <t>SD126A</t>
  </si>
  <si>
    <t>lYON II/ MSC DORINE</t>
  </si>
  <si>
    <t>SD127A</t>
  </si>
  <si>
    <t>MSC DORINE</t>
  </si>
  <si>
    <t>SD128A</t>
  </si>
  <si>
    <t>SD129A</t>
  </si>
  <si>
    <t>MSC  ILONA/ MSC PETRA</t>
  </si>
  <si>
    <t>SD130A</t>
  </si>
  <si>
    <t>MSC  PETRA / MSC ILONA</t>
  </si>
  <si>
    <t>SD131A</t>
  </si>
  <si>
    <t>MSC  DORINE</t>
  </si>
  <si>
    <t>SD134A</t>
  </si>
  <si>
    <t>MSC  RAFAELA</t>
  </si>
  <si>
    <t>SD135A</t>
  </si>
  <si>
    <t>MSC  PETRA</t>
  </si>
  <si>
    <t>SD137A</t>
  </si>
  <si>
    <t>MSC MARIA  CLARA / MSC ILONA</t>
  </si>
  <si>
    <t>SD138A</t>
  </si>
  <si>
    <t>MSC PETRA / ZIM NEW YORK / MSC HONG KONG / MSC SHANGHAI</t>
  </si>
  <si>
    <t>SD140A</t>
  </si>
  <si>
    <t xml:space="preserve">MSC CAMILLE </t>
  </si>
  <si>
    <t>SD141A</t>
  </si>
  <si>
    <t>SD143A</t>
  </si>
  <si>
    <t xml:space="preserve">MSC DORINE / MSC ALEXA </t>
  </si>
  <si>
    <t>SD144A</t>
  </si>
  <si>
    <t>SD202A</t>
  </si>
  <si>
    <t>MSC  ANYA / MSC ORNELLA</t>
  </si>
  <si>
    <t>SD206A</t>
  </si>
  <si>
    <t>SD208A</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</si>
  <si>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</si>
  <si>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</si>
  <si>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</si>
  <si>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</si>
  <si>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</si>
  <si>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</si>
  <si>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</si>
  <si>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</si>
  <si>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</si>
  <si>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</si>
  <si>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</si>
  <si>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</si>
  <si>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</si>
  <si>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</si>
  <si>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</si>
  <si>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</si>
  <si>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</si>
  <si>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</si>
  <si>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</si>
  <si>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</si>
  <si>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</si>
  <si>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</si>
  <si>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</si>
  <si>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</si>
  <si>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</si>
  <si>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</si>
  <si>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</si>
  <si>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</si>
  <si>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</si>
  <si>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</si>
  <si>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</si>
  <si>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</si>
  <si>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</si>
  <si>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</si>
  <si>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</si>
  <si>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</si>
  <si>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</si>
  <si>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</si>
  <si>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</si>
  <si>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</si>
  <si>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</si>
  <si>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</si>
  <si>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</si>
  <si>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12 DAYS</t>
  </si>
  <si>
    <t>MSC ADU V</t>
  </si>
  <si>
    <t>SD411A</t>
  </si>
  <si>
    <t>MSC NASSAU</t>
  </si>
  <si>
    <t xml:space="preserve">MSC ARIA III </t>
  </si>
  <si>
    <t>SD413A</t>
  </si>
  <si>
    <t>MSC SHAULA</t>
  </si>
  <si>
    <t>SD414A</t>
  </si>
  <si>
    <t>SD416A</t>
  </si>
  <si>
    <t>MSC ARIA III  / MSC ADU V</t>
  </si>
  <si>
    <t>SD417A</t>
  </si>
  <si>
    <t>MSC NORA III / MSC SHAULA</t>
  </si>
  <si>
    <t>MSC TAVVISHI</t>
  </si>
  <si>
    <t>SD419A</t>
  </si>
  <si>
    <t>MSC ADU V/MSC ARIA III / MSC SHAULA</t>
  </si>
  <si>
    <t>SD420A</t>
  </si>
  <si>
    <t>XA433A</t>
  </si>
  <si>
    <t>XA434A</t>
  </si>
  <si>
    <t>XA435A</t>
  </si>
  <si>
    <t>PETRA SERVICE</t>
  </si>
  <si>
    <t>10 DAYS</t>
  </si>
  <si>
    <t>SD429A</t>
  </si>
  <si>
    <t>SD430A</t>
  </si>
  <si>
    <t>MSC KILIMANJARO IV</t>
  </si>
  <si>
    <t>JOLLY BIANCO</t>
  </si>
  <si>
    <t>SD431A</t>
  </si>
  <si>
    <t>SD432A</t>
  </si>
  <si>
    <t>SD433A</t>
  </si>
  <si>
    <t>SD434A</t>
  </si>
  <si>
    <t>SD435A</t>
  </si>
  <si>
    <t>SD436A</t>
  </si>
  <si>
    <t>SD437A</t>
  </si>
  <si>
    <t>SD438A</t>
  </si>
  <si>
    <t>USWC SANTANA</t>
  </si>
  <si>
    <t>CONNECTING VESSEL-SANTANA</t>
  </si>
  <si>
    <t>BUSAN (PNIT)</t>
  </si>
  <si>
    <t>PROFORMA SAILING DATE, PLS SEE CHINOOK SERVICES</t>
  </si>
  <si>
    <t>44 DAYS</t>
  </si>
  <si>
    <t>54 DAYS</t>
  </si>
  <si>
    <t>UX428A</t>
  </si>
  <si>
    <t>HW430R</t>
  </si>
  <si>
    <t>UX433A</t>
  </si>
  <si>
    <t>MSC KANOKO</t>
  </si>
  <si>
    <t>UX434A</t>
  </si>
  <si>
    <t>HW433R</t>
  </si>
  <si>
    <t>UX436A</t>
  </si>
  <si>
    <t>LZC- 14/10 /  ZLO- 15/10</t>
  </si>
  <si>
    <t>37 DAYS</t>
  </si>
  <si>
    <t>HW434R</t>
  </si>
  <si>
    <t>UX437A</t>
  </si>
  <si>
    <t>MSC SANTA MARIA</t>
  </si>
  <si>
    <t>UX439A</t>
  </si>
  <si>
    <t>DOCAU- 08/11</t>
  </si>
  <si>
    <t>UX440A</t>
  </si>
  <si>
    <t>41 DAYS</t>
  </si>
  <si>
    <t>60 DAYS</t>
  </si>
  <si>
    <t>63 DAYS</t>
  </si>
  <si>
    <t>PUSAN C</t>
  </si>
  <si>
    <t>UX441A</t>
  </si>
  <si>
    <t>MSC DAMLA</t>
  </si>
  <si>
    <t>UX442A</t>
  </si>
  <si>
    <t>UX443A</t>
  </si>
  <si>
    <t>MSC URSULA VI</t>
  </si>
  <si>
    <t>UX444A</t>
  </si>
  <si>
    <t>UX445A</t>
  </si>
  <si>
    <t>MSC CHARLESTON</t>
  </si>
  <si>
    <t>UX446A</t>
  </si>
  <si>
    <t>MSC SHAY</t>
  </si>
  <si>
    <t>UX447A</t>
  </si>
  <si>
    <t>UX448A</t>
  </si>
  <si>
    <t>MSC CARLOTTA</t>
  </si>
  <si>
    <t>UX449A</t>
  </si>
  <si>
    <t>MSC DOUALA VIII</t>
  </si>
  <si>
    <t>UX450A</t>
  </si>
  <si>
    <t>UX451A</t>
  </si>
  <si>
    <t>UX452A</t>
  </si>
  <si>
    <t>UX501A</t>
  </si>
  <si>
    <t>UX502A</t>
  </si>
  <si>
    <t>AMBERJACK(USEC3)</t>
  </si>
  <si>
    <t>Profoma sailing - SAT</t>
  </si>
  <si>
    <t>AMBERJACK CONNECTING VESSEL</t>
  </si>
  <si>
    <t>9 DAYS</t>
  </si>
  <si>
    <t>48 DAYS</t>
  </si>
  <si>
    <t>1E</t>
  </si>
  <si>
    <t>ZIM MOUNT VINSON</t>
  </si>
  <si>
    <t>3E</t>
  </si>
  <si>
    <t>5E</t>
  </si>
  <si>
    <t>ZIM MOUNT KILIMANJARO</t>
  </si>
  <si>
    <t>ZIM MOUNT OLYMPUS</t>
  </si>
  <si>
    <t>4E</t>
  </si>
  <si>
    <t>ZIM BANGKOK</t>
  </si>
  <si>
    <t>8E</t>
  </si>
  <si>
    <t>ZIM MOUNT ELBRUS</t>
  </si>
  <si>
    <t>ZIM SAMMY OFER</t>
  </si>
  <si>
    <t>ZIM MOUNT RAINIER</t>
  </si>
  <si>
    <t>6E</t>
  </si>
  <si>
    <t>ZIM MOUNT BLANC</t>
  </si>
  <si>
    <t>7E</t>
  </si>
  <si>
    <t>ZIM MOUNT DENALI</t>
  </si>
  <si>
    <t>ZIM MOUNT FUJI</t>
  </si>
  <si>
    <t>ZIM MOUNT EVEREST</t>
  </si>
  <si>
    <t>ZIM CANADA</t>
  </si>
  <si>
    <t>13E</t>
  </si>
  <si>
    <t>USEC1 AMERICA</t>
  </si>
  <si>
    <t xml:space="preserve">ETA SINGAPORE </t>
  </si>
  <si>
    <t xml:space="preserve">NEW YORK 
(APM TERMINAL) </t>
  </si>
  <si>
    <t xml:space="preserve">CHARLESTON </t>
  </si>
  <si>
    <t>MIAMI 
(POMTOC TERMINAL)</t>
  </si>
  <si>
    <t>33 DAYS</t>
  </si>
  <si>
    <t xml:space="preserve">AXEL MAERSK </t>
  </si>
  <si>
    <t>DELAY FROM 6/10</t>
  </si>
  <si>
    <t xml:space="preserve">ARNOLD MAERSK </t>
  </si>
  <si>
    <t>DELAY FROM 13/10</t>
  </si>
  <si>
    <t>DELAY FROM 20/10</t>
  </si>
  <si>
    <t>SEROJA LIMA</t>
  </si>
  <si>
    <t>DELAY FROM 27/10</t>
  </si>
  <si>
    <t>ADRIAN MAERSK</t>
  </si>
  <si>
    <t>DELAY FROM 03/11</t>
  </si>
  <si>
    <t>DELAY FROM 10/11</t>
  </si>
  <si>
    <t>CLEMENTINE MAERSK</t>
  </si>
  <si>
    <t>DELAY FROM 17/11</t>
  </si>
  <si>
    <t>MAERSK SARNIA</t>
  </si>
  <si>
    <t>DELAY FROM 24/11</t>
  </si>
  <si>
    <t>MAERSK STOCKHOLM</t>
  </si>
  <si>
    <t>DELAY FROM 1/12</t>
  </si>
  <si>
    <t>MAERSK TUKANG</t>
  </si>
  <si>
    <t>DELAY FROM 8/12</t>
  </si>
  <si>
    <t>MAERSK SYDNEY</t>
  </si>
  <si>
    <t>DELAY FROM 15/12</t>
  </si>
  <si>
    <t>DELAY FROM 22/12</t>
  </si>
  <si>
    <t>052W</t>
  </si>
  <si>
    <t>DELAY FROM 29/12</t>
  </si>
  <si>
    <t>DELAY FROM 05/01</t>
  </si>
  <si>
    <t>ex SEROJA LIMA</t>
  </si>
  <si>
    <t>DELAY FROM 12/01</t>
  </si>
  <si>
    <t>DELAY FROM 19/01</t>
  </si>
  <si>
    <t>DELAY FROM 26/01</t>
  </si>
  <si>
    <t>DELAY FROM 02/02</t>
  </si>
  <si>
    <t>DELAY FROM 09/02</t>
  </si>
  <si>
    <t>ex MAERSK STOCKHOLM / SEROJA LIMA</t>
  </si>
  <si>
    <t>DELAY FROM 16/02</t>
  </si>
  <si>
    <t>DELAY FROM 23/02</t>
  </si>
  <si>
    <t>DELAY FROM 02/03</t>
  </si>
  <si>
    <t>DELAY FROM 09/03</t>
  </si>
  <si>
    <t>DELAY FROM 16/03</t>
  </si>
  <si>
    <t>111W</t>
  </si>
  <si>
    <t>DELAY FROM 23/03</t>
  </si>
  <si>
    <t>DELAY FROM 30/03</t>
  </si>
  <si>
    <t>DELAY FROM 06/04</t>
  </si>
  <si>
    <t>DELAY FROM 13/04</t>
  </si>
  <si>
    <t xml:space="preserve">PARTNER OBLX 03/MAY 1700hrs </t>
  </si>
  <si>
    <t>DELAY FROM 20/04</t>
  </si>
  <si>
    <t>DELAY FROM 27/04</t>
  </si>
  <si>
    <t>DELAY FROM 04/05</t>
  </si>
  <si>
    <t>DELAY FROM 11/05</t>
  </si>
  <si>
    <t>DELAY FROM 18/05</t>
  </si>
  <si>
    <t>DELAY FROM 25/05</t>
  </si>
  <si>
    <t>PROFORMA SAILING TUESDAY</t>
  </si>
  <si>
    <t>25 ~ 30 DAYS</t>
  </si>
  <si>
    <t>31 ~ 46 DAYS</t>
  </si>
  <si>
    <t>34 ~ 57 DAYS</t>
  </si>
  <si>
    <t>35 ~ 60 DAYS</t>
  </si>
  <si>
    <t>DELAY FROM 01/06</t>
  </si>
  <si>
    <t xml:space="preserve">due to sliding program </t>
  </si>
  <si>
    <t>DELAY FROM 29/06</t>
  </si>
  <si>
    <t>DELAY FROM 06/07</t>
  </si>
  <si>
    <t>DELAY FROM 13/07</t>
  </si>
  <si>
    <t>DELAY FROM 20/07</t>
  </si>
  <si>
    <t>ex CLEMENTINE MAERSK</t>
  </si>
  <si>
    <t>DELAY FROM 27/07 TO 03/08 &amp; OMIT</t>
  </si>
  <si>
    <t>ex MAERSK SARNIA</t>
  </si>
  <si>
    <t>DELAY FROM 03/08</t>
  </si>
  <si>
    <t>SAN CHRISTOBAL</t>
  </si>
  <si>
    <t>DELAY FROM 10/08</t>
  </si>
  <si>
    <t>DELAY FROM 17/08</t>
  </si>
  <si>
    <t>ex MAERSK SYDNEY</t>
  </si>
  <si>
    <t>VOID DUE TO SLIDING PROGRAM</t>
  </si>
  <si>
    <t xml:space="preserve">ex AXEL MAERSK </t>
  </si>
  <si>
    <t>OMIT SIN</t>
  </si>
  <si>
    <t>DELAY FROM 31/08</t>
  </si>
  <si>
    <t>DELAY FROM 07/09</t>
  </si>
  <si>
    <t>DELAY FROM 14/09</t>
  </si>
  <si>
    <t>ex MAERSK ANTARES</t>
  </si>
  <si>
    <t>MAERSK TAURUS</t>
  </si>
  <si>
    <t>DELAY FROM 21/09</t>
  </si>
  <si>
    <t>wk39</t>
  </si>
  <si>
    <t>DELAY FROM 28/09</t>
  </si>
  <si>
    <t>wk40</t>
  </si>
  <si>
    <t>DELAY FROM 05/10</t>
  </si>
  <si>
    <t>ex MAERSK ALGOL</t>
  </si>
  <si>
    <t>wk41</t>
  </si>
  <si>
    <t>NORTHERN JAGUAR</t>
  </si>
  <si>
    <t>DELAY FROM 12/10</t>
  </si>
  <si>
    <t>wk42</t>
  </si>
  <si>
    <t>DELAY FROM 19/10</t>
  </si>
  <si>
    <t>wk43</t>
  </si>
  <si>
    <t>DELAY FROM 26/10</t>
  </si>
  <si>
    <t>ex SAN CHRISTOBAL</t>
  </si>
  <si>
    <t>wk44</t>
  </si>
  <si>
    <t>DELAY FROM 02/11</t>
  </si>
  <si>
    <t xml:space="preserve">ex MAERSK TUKANG </t>
  </si>
  <si>
    <t>wk45</t>
  </si>
  <si>
    <t>DELAY FROM 09/11</t>
  </si>
  <si>
    <t>ex AXEL MAERSK / MAERSK TUKANG</t>
  </si>
  <si>
    <t>wk46</t>
  </si>
  <si>
    <t>DELAY FROM 16/11</t>
  </si>
  <si>
    <t>wk47</t>
  </si>
  <si>
    <t>DELAY FROM 23/11</t>
  </si>
  <si>
    <t>wk48</t>
  </si>
  <si>
    <t>DELAY FROM 30/11</t>
  </si>
  <si>
    <t>wk49</t>
  </si>
  <si>
    <t>DELAY FROM 07/12</t>
  </si>
  <si>
    <t>wk50</t>
  </si>
  <si>
    <t>DELAY FROM 14/12</t>
  </si>
  <si>
    <t>wk51</t>
  </si>
  <si>
    <t>DELAY FROM 21/12</t>
  </si>
  <si>
    <t>wk52</t>
  </si>
  <si>
    <t>DELAY FROM 28/12</t>
  </si>
  <si>
    <t>wk01</t>
  </si>
  <si>
    <t>DELAY FROM 04/01</t>
  </si>
  <si>
    <t>wk02</t>
  </si>
  <si>
    <t>DELAY FROM 11/01</t>
  </si>
  <si>
    <t>wk03</t>
  </si>
  <si>
    <t>DELAY FROM 18/01</t>
  </si>
  <si>
    <t>wk04</t>
  </si>
  <si>
    <t>DELAY FROM 25/01</t>
  </si>
  <si>
    <t>wk05</t>
  </si>
  <si>
    <t>DELAY FROM 01/02</t>
  </si>
  <si>
    <t>wk06</t>
  </si>
  <si>
    <t>DELAY FROM 08/02</t>
  </si>
  <si>
    <t>wk07</t>
  </si>
  <si>
    <t>206W</t>
  </si>
  <si>
    <t>DELAY FROM 15/02</t>
  </si>
  <si>
    <t>wk08</t>
  </si>
  <si>
    <t>ZIM SAN DIEGO</t>
  </si>
  <si>
    <t>DELAY FROM 22/02</t>
  </si>
  <si>
    <t>wk09</t>
  </si>
  <si>
    <t>DELAY FROM 01/03</t>
  </si>
  <si>
    <t>wk10</t>
  </si>
  <si>
    <t>DELAY FROM 08/03</t>
  </si>
  <si>
    <t>wk11</t>
  </si>
  <si>
    <t>DELAY FROM 15/03</t>
  </si>
  <si>
    <t>wk12</t>
  </si>
  <si>
    <t>DELAY FROM 22/03</t>
  </si>
  <si>
    <t>wk13</t>
  </si>
  <si>
    <t>DELAY FROM 29/03</t>
  </si>
  <si>
    <t>wk14</t>
  </si>
  <si>
    <t>DELAY FROM 05/04</t>
  </si>
  <si>
    <t>wk15</t>
  </si>
  <si>
    <t>VOID SAILING</t>
  </si>
  <si>
    <t>DELAY FROM 12/04</t>
  </si>
  <si>
    <t>wk16</t>
  </si>
  <si>
    <t>215E</t>
  </si>
  <si>
    <t>DELAY FROM 19/04</t>
  </si>
  <si>
    <t>wk17</t>
  </si>
  <si>
    <t>216E</t>
  </si>
  <si>
    <t>DELAY FROM 26/04</t>
  </si>
  <si>
    <t>wk18</t>
  </si>
  <si>
    <t>217E</t>
  </si>
  <si>
    <t>DELAY FROM 03/05</t>
  </si>
  <si>
    <t>wk19</t>
  </si>
  <si>
    <t>218E</t>
  </si>
  <si>
    <t>DELAY FROM 10/05</t>
  </si>
  <si>
    <t>wk20</t>
  </si>
  <si>
    <t>219E</t>
  </si>
  <si>
    <t>DELAY FROM 17/05</t>
  </si>
  <si>
    <t>wk21</t>
  </si>
  <si>
    <t>220E</t>
  </si>
  <si>
    <t>DELAY FROM 24/05</t>
  </si>
  <si>
    <t>wk22</t>
  </si>
  <si>
    <t>221E</t>
  </si>
  <si>
    <t>DELAY FROM 31/05</t>
  </si>
  <si>
    <t>wk23</t>
  </si>
  <si>
    <t>222E</t>
  </si>
  <si>
    <t>DELAY FROM 07/06</t>
  </si>
  <si>
    <t>wk24</t>
  </si>
  <si>
    <t>223E</t>
  </si>
  <si>
    <t>DELAY FROM 14/06</t>
  </si>
  <si>
    <t>wk25</t>
  </si>
  <si>
    <t>224E</t>
  </si>
  <si>
    <t>DELAY FROM 21/06</t>
  </si>
  <si>
    <t>wk26</t>
  </si>
  <si>
    <t>225E</t>
  </si>
  <si>
    <t>DELAY FROM 28/06</t>
  </si>
  <si>
    <t>wk27</t>
  </si>
  <si>
    <t>226E</t>
  </si>
  <si>
    <t>DELAY FROM 05/07</t>
  </si>
  <si>
    <t>ex ADRIAN MAERSK</t>
  </si>
  <si>
    <t>wk28</t>
  </si>
  <si>
    <t>227E</t>
  </si>
  <si>
    <t>DELAY FROM 12/07</t>
  </si>
  <si>
    <t>VOID DUE TO SLIDING</t>
  </si>
  <si>
    <t>wk29</t>
  </si>
  <si>
    <t>228E</t>
  </si>
  <si>
    <t>DELAY FROM 19/07</t>
  </si>
  <si>
    <t>wk30</t>
  </si>
  <si>
    <t>229E</t>
  </si>
  <si>
    <t>DELAY FROM 26/07</t>
  </si>
  <si>
    <t>wk31</t>
  </si>
  <si>
    <t>230E</t>
  </si>
  <si>
    <t>DELAY FROM 02/08</t>
  </si>
  <si>
    <t>wk32</t>
  </si>
  <si>
    <t>231E</t>
  </si>
  <si>
    <t>DELAY FROM 09/08</t>
  </si>
  <si>
    <t>ex 232E</t>
  </si>
  <si>
    <t>wk33</t>
  </si>
  <si>
    <t>DELAY FROM 16/08</t>
  </si>
  <si>
    <t xml:space="preserve">ex ARNOLD MAERSK </t>
  </si>
  <si>
    <t>wk34</t>
  </si>
  <si>
    <t>DELAY FROM 23/08</t>
  </si>
  <si>
    <t>wk35</t>
  </si>
  <si>
    <t>DELAY FROM 30/08</t>
  </si>
  <si>
    <t>wk36</t>
  </si>
  <si>
    <t>DELAY FROM 06/09</t>
  </si>
  <si>
    <t>wk37</t>
  </si>
  <si>
    <t>DELAY FROM 13/09</t>
  </si>
  <si>
    <t>ex MAERSK TAURUS</t>
  </si>
  <si>
    <t>wk38</t>
  </si>
  <si>
    <t>MAERSK TANJONG</t>
  </si>
  <si>
    <t>DELAY FROM 20/09</t>
  </si>
  <si>
    <t>DELAY FROM 27/09</t>
  </si>
  <si>
    <t>ex MAERSK STADELHORN</t>
  </si>
  <si>
    <t>DELAY FROM 04/10</t>
  </si>
  <si>
    <t>DELAY FROM 11/10</t>
  </si>
  <si>
    <t>DELAY FROM 18/10</t>
  </si>
  <si>
    <t>DELAY FROM 25/10</t>
  </si>
  <si>
    <t>ex ZIM SAN DIEGO / MAERSK SARNIA</t>
  </si>
  <si>
    <t>COLUMBINE MAERSK</t>
  </si>
  <si>
    <t>DELAY FROM 01/11</t>
  </si>
  <si>
    <t>ex ARNOLD MAERSK / COLUMBINE MAERSK</t>
  </si>
  <si>
    <t>MAERSK SANA</t>
  </si>
  <si>
    <t>DELAY FROM 08/11</t>
  </si>
  <si>
    <t>ex AXEL MAERSK / ZIM SAN DIEGO</t>
  </si>
  <si>
    <t>MAERSK SANTANA</t>
  </si>
  <si>
    <t>DELAY FROM 15/11</t>
  </si>
  <si>
    <t>DELAY FROM 22/11</t>
  </si>
  <si>
    <t xml:space="preserve">ex ARNOLD MAERSK / AXEL MAERSK </t>
  </si>
  <si>
    <t>CCNI ANDES</t>
  </si>
  <si>
    <t>DELAY FROM 29/11</t>
  </si>
  <si>
    <t>ex COLUMBINE MAERSK</t>
  </si>
  <si>
    <t xml:space="preserve">GJERTRUD MAERSK </t>
  </si>
  <si>
    <t>DELAY FROM 01/08</t>
  </si>
  <si>
    <t xml:space="preserve">ex GJERTRUD MAERSK </t>
  </si>
  <si>
    <t>DELAY FROM 08/08</t>
  </si>
  <si>
    <t xml:space="preserve">ex xCCNI ANDES/GUTHORM MAERSK </t>
  </si>
  <si>
    <t xml:space="preserve">ARTHUR MAERSK </t>
  </si>
  <si>
    <t>DELAY FROM 15/08</t>
  </si>
  <si>
    <t xml:space="preserve">ex ARTHUR MAERSK </t>
  </si>
  <si>
    <t>DELAY FROM 22/08</t>
  </si>
  <si>
    <t>ex MAERSK SYDNEY / MAERSK LABERINTO</t>
  </si>
  <si>
    <t>CLIFFORD MAERSK</t>
  </si>
  <si>
    <t>DELAY FROM 29/08</t>
  </si>
  <si>
    <t>ex ARNOLD MAERSK</t>
  </si>
  <si>
    <t>DELAY FROM 05/09</t>
  </si>
  <si>
    <t xml:space="preserve">ex MAERSK SANA / ADRIAN MAERSK </t>
  </si>
  <si>
    <t>DELAY FROM 12/09</t>
  </si>
  <si>
    <t>DELAY FROM 19/09</t>
  </si>
  <si>
    <t xml:space="preserve">CHASTINE MAERSK </t>
  </si>
  <si>
    <t>DELAY FROM 26/09</t>
  </si>
  <si>
    <t>GSL LYDIA</t>
  </si>
  <si>
    <t>DELAY FROM 03/10</t>
  </si>
  <si>
    <t>ex MAERSK SINGAPORE</t>
  </si>
  <si>
    <t>DELAY FROM 10/10</t>
  </si>
  <si>
    <t>DELAY FROM 17/10</t>
  </si>
  <si>
    <t>ex GSL SOFIA / MAERSK SINGAPORE</t>
  </si>
  <si>
    <t>DELAY FROM 24/10</t>
  </si>
  <si>
    <t>ex MAERSK STOCKHOLM</t>
  </si>
  <si>
    <t>MAERSK ATHABASCA</t>
  </si>
  <si>
    <t>DELAY FROM 31/10</t>
  </si>
  <si>
    <t>ex CEZANNE / ARNOLD MAERSK / GSL EFFIE</t>
  </si>
  <si>
    <t>DELAY FROM 07/11</t>
  </si>
  <si>
    <t>DELAY FROM 14/11</t>
  </si>
  <si>
    <t>ex CLIFFORD MAERSK / CEZANNE / GSL EFFIE</t>
  </si>
  <si>
    <t xml:space="preserve">CLIFFORD MAERSK </t>
  </si>
  <si>
    <t>DELAY FROM 21/11</t>
  </si>
  <si>
    <t>DELAY FROM 28/11</t>
  </si>
  <si>
    <t>ex SAN FELIPE</t>
  </si>
  <si>
    <t>MAERSK TAIKUNG</t>
  </si>
  <si>
    <t>DELAY FROM 05/12</t>
  </si>
  <si>
    <t>OMIT SUEZ</t>
  </si>
  <si>
    <t>DELAY FROM 12/12</t>
  </si>
  <si>
    <t>DELAY FROM 19/12</t>
  </si>
  <si>
    <t>DELAY FROM 26/12</t>
  </si>
  <si>
    <t>wk01'24</t>
  </si>
  <si>
    <t>GSL SOFIA</t>
  </si>
  <si>
    <t>DELAY FROM 02/01</t>
  </si>
  <si>
    <t>DELAY FROM 09/01</t>
  </si>
  <si>
    <t>DELAY FROM 16/01</t>
  </si>
  <si>
    <t xml:space="preserve">ex MAERSK ATHABASCA / GJERTRUD MAERSK </t>
  </si>
  <si>
    <t>DELAY FROM 23/01</t>
  </si>
  <si>
    <t>DELAY FROM 30/01</t>
  </si>
  <si>
    <t>EX MAERSK SYDNEY</t>
  </si>
  <si>
    <t>DELAY FROM 06/02</t>
  </si>
  <si>
    <t>DELAY FROM 13/02</t>
  </si>
  <si>
    <t>ex MAERSK SANA</t>
  </si>
  <si>
    <t>DELAY FROM 20/02</t>
  </si>
  <si>
    <t>ex MAERSK TAIKUNG</t>
  </si>
  <si>
    <t>DELAY FROM 27/02</t>
  </si>
  <si>
    <t>ex  NORTHERN JAGUAR</t>
  </si>
  <si>
    <t>DELAY FROM 05/03</t>
  </si>
  <si>
    <t>ex CHASTINE MAERSK / NORTHERN JAGUAR</t>
  </si>
  <si>
    <t>DELAY FROM 12/03</t>
  </si>
  <si>
    <t>ex GSL LYDIA</t>
  </si>
  <si>
    <t>DELAY FROM 19/03</t>
  </si>
  <si>
    <t xml:space="preserve">ex GSL SOFIA / CHASTINE MAERSK </t>
  </si>
  <si>
    <t>DELAY FROM 26/03</t>
  </si>
  <si>
    <t>DELAY FROM 02/04</t>
  </si>
  <si>
    <t xml:space="preserve">ex MAERSK TAURUS / CHASTINE MAERSK </t>
  </si>
  <si>
    <t xml:space="preserve">GERDA MAERSK </t>
  </si>
  <si>
    <t>DELAY FROM 09/04</t>
  </si>
  <si>
    <t>ex MAERSK ATHABASCA / MAERSK TAURUS</t>
  </si>
  <si>
    <t>DELAY FROM 16/04</t>
  </si>
  <si>
    <t xml:space="preserve">ex GUDRUN MAERSK / MAERSK ATHABASCA / MAERSK LORINDA / TOCANAO / SAN CLEMENTE </t>
  </si>
  <si>
    <t xml:space="preserve">GSL GRANIA </t>
  </si>
  <si>
    <t>DELAY FROM 23/04</t>
  </si>
  <si>
    <t>ex GUDRUN MAERSK / MSC MARINA</t>
  </si>
  <si>
    <t>DELAY FROM 30/04</t>
  </si>
  <si>
    <t>**EXTRA LOADER**</t>
  </si>
  <si>
    <t xml:space="preserve">KURE </t>
  </si>
  <si>
    <t>XA417A</t>
  </si>
  <si>
    <t xml:space="preserve">ex MAERSK SYDNEY / KOSTAS K / ALBERT MAERSK </t>
  </si>
  <si>
    <t>DELAY FROM 07/05</t>
  </si>
  <si>
    <t xml:space="preserve">ex KOSTAS K / MAERSK SYDNEY / KOSTAS K </t>
  </si>
  <si>
    <t xml:space="preserve">COLUMBINE MAERSK </t>
  </si>
  <si>
    <t>DELAY FROM 14/05</t>
  </si>
  <si>
    <t>ex CLIFFORD MAERSK / COLUMBINE MAERSK</t>
  </si>
  <si>
    <t xml:space="preserve">KOSTAS K </t>
  </si>
  <si>
    <t>DELAY FROM 21/05</t>
  </si>
  <si>
    <t>ex COLUMBINE MAERSK / GSL KALLIOPI</t>
  </si>
  <si>
    <t xml:space="preserve">MAERSK TANJONG </t>
  </si>
  <si>
    <t>DELAY FROM 28/05</t>
  </si>
  <si>
    <t>DELAY FROM 04/06</t>
  </si>
  <si>
    <t>DELAY FROM 11/06</t>
  </si>
  <si>
    <t>DELAY FROM 18/06</t>
  </si>
  <si>
    <t>DELAY FROM 25/06</t>
  </si>
  <si>
    <t>DELAY FROM 02/07</t>
  </si>
  <si>
    <t>DELAY FROM 09/07</t>
  </si>
  <si>
    <t>ex MAERSK ATHABASCA</t>
  </si>
  <si>
    <t xml:space="preserve">MAERSK SARNIA </t>
  </si>
  <si>
    <t>DELAY FROM 16/07</t>
  </si>
  <si>
    <t xml:space="preserve">ex GSL GRANIA </t>
  </si>
  <si>
    <t>DELAY FROM 23/07</t>
  </si>
  <si>
    <t>DELAY FROM 30/07</t>
  </si>
  <si>
    <t xml:space="preserve">ex GUDRUN MAERSK </t>
  </si>
  <si>
    <t>DELAY FROM 06/08</t>
  </si>
  <si>
    <t xml:space="preserve">ex COLUMBINE MAERSK </t>
  </si>
  <si>
    <t>DELAY FROM 13/08</t>
  </si>
  <si>
    <t xml:space="preserve">ex KOSTAS K / COLUMBINE MAERSK </t>
  </si>
  <si>
    <t>DELAY FROM 20/08</t>
  </si>
  <si>
    <t>ex MAERSK TANJONG</t>
  </si>
  <si>
    <t>DELAY FROM 27/08</t>
  </si>
  <si>
    <t xml:space="preserve">ex KOSTAS K / MAERSK TANJONG  </t>
  </si>
  <si>
    <t>DELAY FROM 03/09</t>
  </si>
  <si>
    <t>DELAY FROM 10/09</t>
  </si>
  <si>
    <t xml:space="preserve">MAERSK SANA </t>
  </si>
  <si>
    <t>DELAY FROM 17/09</t>
  </si>
  <si>
    <t>DELAY FROM 24/09</t>
  </si>
  <si>
    <t>DELAY FROM 01/10</t>
  </si>
  <si>
    <t>DELAY FROM 08/10</t>
  </si>
  <si>
    <t>DELAY FROM 15/10</t>
  </si>
  <si>
    <t>DELAY FROM 22/10</t>
  </si>
  <si>
    <t>DELAY FROM 29/10</t>
  </si>
  <si>
    <t>DELAY FROM 05/11</t>
  </si>
  <si>
    <t xml:space="preserve">MARIA Y </t>
  </si>
  <si>
    <t>DELAY FROM 12/11</t>
  </si>
  <si>
    <t>DELAY FROM 19/11</t>
  </si>
  <si>
    <t>DELAY FROM 26/11</t>
  </si>
  <si>
    <t>DELAY FROM 03/12</t>
  </si>
  <si>
    <t>DELAY FROM 10/12</t>
  </si>
  <si>
    <t>DELAY FROM 17/12</t>
  </si>
  <si>
    <t>DELAY FROM 24/12</t>
  </si>
  <si>
    <t>wk01'25</t>
  </si>
  <si>
    <t>DELAY FROM 31/12</t>
  </si>
  <si>
    <t>JADE EAST</t>
  </si>
  <si>
    <t xml:space="preserve">YANTIAN </t>
  </si>
  <si>
    <t xml:space="preserve">NEW YORK </t>
  </si>
  <si>
    <t>FJ221E</t>
  </si>
  <si>
    <t>MSC SOFIA PAZ</t>
  </si>
  <si>
    <t>UX227A</t>
  </si>
  <si>
    <t>TIGER EAST</t>
  </si>
  <si>
    <t>FT221E</t>
  </si>
  <si>
    <t>USEC2 EMPIRE</t>
  </si>
  <si>
    <t>BUSAN (PNC)</t>
  </si>
  <si>
    <t>NEW YORK 
(APM TERMINAL)</t>
  </si>
  <si>
    <t>10 ~ 13 DAYS</t>
  </si>
  <si>
    <t>46 - 64 DAYS</t>
  </si>
  <si>
    <t>49 - 70 DAYS</t>
  </si>
  <si>
    <t xml:space="preserve">53 - 68 DAYS </t>
  </si>
  <si>
    <t>342E</t>
  </si>
  <si>
    <t>343E</t>
  </si>
  <si>
    <t>ex GUTHORM MAERSK</t>
  </si>
  <si>
    <t>DALI</t>
  </si>
  <si>
    <t>344E</t>
  </si>
  <si>
    <t xml:space="preserve">ex GERD MAERSK / GUSTAV MAERSK </t>
  </si>
  <si>
    <t>345E</t>
  </si>
  <si>
    <t>FT339E</t>
  </si>
  <si>
    <t>MAERSK YUKON</t>
  </si>
  <si>
    <t>346E</t>
  </si>
  <si>
    <t>FT340E</t>
  </si>
  <si>
    <t>MAERSK SHAMS</t>
  </si>
  <si>
    <t>347E</t>
  </si>
  <si>
    <t>FT341E</t>
  </si>
  <si>
    <t xml:space="preserve">GRETE MAERSK </t>
  </si>
  <si>
    <t>348E</t>
  </si>
  <si>
    <t>FT342E</t>
  </si>
  <si>
    <t>349E</t>
  </si>
  <si>
    <t>FT343E</t>
  </si>
  <si>
    <t xml:space="preserve">GEORG MAERSK </t>
  </si>
  <si>
    <t>350E</t>
  </si>
  <si>
    <t>FT344E</t>
  </si>
  <si>
    <t>351E</t>
  </si>
  <si>
    <t>ONE AMAZON</t>
  </si>
  <si>
    <t>2337E</t>
  </si>
  <si>
    <t xml:space="preserve">CORNELIA MAERSK </t>
  </si>
  <si>
    <t>352E</t>
  </si>
  <si>
    <t>FT346E</t>
  </si>
  <si>
    <t>MAERSK SINGAPORE</t>
  </si>
  <si>
    <t>401E</t>
  </si>
  <si>
    <t>wk01'23</t>
  </si>
  <si>
    <t>FT347E</t>
  </si>
  <si>
    <t>402E</t>
  </si>
  <si>
    <t>FT348E</t>
  </si>
  <si>
    <t>403E</t>
  </si>
  <si>
    <t>FT349E</t>
  </si>
  <si>
    <t>404E</t>
  </si>
  <si>
    <t>FT350E</t>
  </si>
  <si>
    <t>405E</t>
  </si>
  <si>
    <t xml:space="preserve">MSC SHUBA B </t>
  </si>
  <si>
    <t>FI350R</t>
  </si>
  <si>
    <t>HW402R</t>
  </si>
  <si>
    <t xml:space="preserve">wk05 </t>
  </si>
  <si>
    <t>FT351E</t>
  </si>
  <si>
    <t>406E</t>
  </si>
  <si>
    <t>FT352E</t>
  </si>
  <si>
    <t>CAPE ARTEMISIO</t>
  </si>
  <si>
    <t>2344E</t>
  </si>
  <si>
    <t xml:space="preserve">MSC BREMERHAVEN V </t>
  </si>
  <si>
    <t>HW403R</t>
  </si>
  <si>
    <t>FT401E</t>
  </si>
  <si>
    <t>MCS OLIA</t>
  </si>
  <si>
    <t>408E</t>
  </si>
  <si>
    <t>HW407R</t>
  </si>
  <si>
    <t>409E</t>
  </si>
  <si>
    <t>HW408R</t>
  </si>
  <si>
    <t>410E</t>
  </si>
  <si>
    <t xml:space="preserve">ex GEORG MAERSK </t>
  </si>
  <si>
    <t>HW409R</t>
  </si>
  <si>
    <t xml:space="preserve">MAERSK SKARSTIND </t>
  </si>
  <si>
    <t>411E</t>
  </si>
  <si>
    <t>ex GUNHILDE MAERSK</t>
  </si>
  <si>
    <t>HI405R</t>
  </si>
  <si>
    <t>SAN FELIX</t>
  </si>
  <si>
    <t>412E</t>
  </si>
  <si>
    <t>HW411R</t>
  </si>
  <si>
    <t>413E</t>
  </si>
  <si>
    <t xml:space="preserve">ex MSC ANUSHA III </t>
  </si>
  <si>
    <t>HW412R</t>
  </si>
  <si>
    <t>414E</t>
  </si>
  <si>
    <t>415E</t>
  </si>
  <si>
    <t>HW414R</t>
  </si>
  <si>
    <t>416E</t>
  </si>
  <si>
    <t>HW415R</t>
  </si>
  <si>
    <t>417E</t>
  </si>
  <si>
    <t xml:space="preserve">MSC ANUSHA III </t>
  </si>
  <si>
    <t>HW416R</t>
  </si>
  <si>
    <t>418E</t>
  </si>
  <si>
    <t>HW417R</t>
  </si>
  <si>
    <t>419E</t>
  </si>
  <si>
    <t>HW418R</t>
  </si>
  <si>
    <t>YM TRUST</t>
  </si>
  <si>
    <t>420E</t>
  </si>
  <si>
    <t>MAERSK LIMA</t>
  </si>
  <si>
    <t>422E</t>
  </si>
  <si>
    <t>423E</t>
  </si>
  <si>
    <t>HW421R</t>
  </si>
  <si>
    <t>424E</t>
  </si>
  <si>
    <t>HW423R</t>
  </si>
  <si>
    <t>CORNELIA MAERSK</t>
  </si>
  <si>
    <t>426E</t>
  </si>
  <si>
    <t>427E</t>
  </si>
  <si>
    <t>HW426R</t>
  </si>
  <si>
    <t>HW427R</t>
  </si>
  <si>
    <t>429E</t>
  </si>
  <si>
    <t>FT421E</t>
  </si>
  <si>
    <t>430E</t>
  </si>
  <si>
    <t>431E</t>
  </si>
  <si>
    <t xml:space="preserve">MAERSK SALTORO </t>
  </si>
  <si>
    <t>433E</t>
  </si>
  <si>
    <t>434E</t>
  </si>
  <si>
    <t>435E</t>
  </si>
  <si>
    <t>436E</t>
  </si>
  <si>
    <t>HW435R</t>
  </si>
  <si>
    <t>437E</t>
  </si>
  <si>
    <t>438E</t>
  </si>
  <si>
    <t>441E</t>
  </si>
  <si>
    <t>GJERTRUD MAERSK</t>
  </si>
  <si>
    <t>442E</t>
  </si>
  <si>
    <t>443E</t>
  </si>
  <si>
    <t>445E</t>
  </si>
  <si>
    <t>446E</t>
  </si>
  <si>
    <t>MAERSK STEPNICA</t>
  </si>
  <si>
    <t xml:space="preserve">USEC5 EMERALD </t>
  </si>
  <si>
    <t>PROFORMA SAILING THURSDAY 
(WEF VOY 334W)</t>
  </si>
  <si>
    <t>WILMINGTON</t>
  </si>
  <si>
    <t>NEW YORK 
(APM)</t>
  </si>
  <si>
    <t>PROFORMA SAILING</t>
  </si>
  <si>
    <t>48 ~ 50 DAYS</t>
  </si>
  <si>
    <t>53 DAYS</t>
  </si>
  <si>
    <t>WK40</t>
  </si>
  <si>
    <t>WK41</t>
  </si>
  <si>
    <t xml:space="preserve">CLEMENTINE MAERSK </t>
  </si>
  <si>
    <t>WK42</t>
  </si>
  <si>
    <t xml:space="preserve">MSC BUSAN </t>
  </si>
  <si>
    <t>UL336W</t>
  </si>
  <si>
    <t>WK43</t>
  </si>
  <si>
    <t xml:space="preserve">MSC KUMSAL </t>
  </si>
  <si>
    <t>UL337W</t>
  </si>
  <si>
    <t>WK44</t>
  </si>
  <si>
    <t xml:space="preserve">MSC TEXAS </t>
  </si>
  <si>
    <t>UL338W</t>
  </si>
  <si>
    <t>WK45</t>
  </si>
  <si>
    <t>UL339W</t>
  </si>
  <si>
    <t>WK46</t>
  </si>
  <si>
    <t>GSL ALEXANDRA</t>
  </si>
  <si>
    <t>WK47</t>
  </si>
  <si>
    <t xml:space="preserve">VSL PHASE OUT </t>
  </si>
  <si>
    <t>WK48</t>
  </si>
  <si>
    <t>WK49</t>
  </si>
  <si>
    <t>GSL NINGBO</t>
  </si>
  <si>
    <t>WK50</t>
  </si>
  <si>
    <t>WK51</t>
  </si>
  <si>
    <t>UL345W</t>
  </si>
  <si>
    <t>WK52</t>
  </si>
  <si>
    <t>WK01'24</t>
  </si>
  <si>
    <t>WK02</t>
  </si>
  <si>
    <t>UL348W</t>
  </si>
  <si>
    <t xml:space="preserve">ex MSC KUMSAL </t>
  </si>
  <si>
    <t>WK03</t>
  </si>
  <si>
    <t>UL349W</t>
  </si>
  <si>
    <t>WK04</t>
  </si>
  <si>
    <t>UL350W</t>
  </si>
  <si>
    <t>WK05</t>
  </si>
  <si>
    <t>UL351W</t>
  </si>
  <si>
    <t>WK06</t>
  </si>
  <si>
    <t>INDUCE CHARLESTON</t>
  </si>
  <si>
    <t>WK07</t>
  </si>
  <si>
    <t>WK08</t>
  </si>
  <si>
    <t>WK09</t>
  </si>
  <si>
    <t>UL403W</t>
  </si>
  <si>
    <t>WK10</t>
  </si>
  <si>
    <t>ex MSC GISELLE</t>
  </si>
  <si>
    <t>WK11</t>
  </si>
  <si>
    <t>UL405W</t>
  </si>
  <si>
    <t>WK12</t>
  </si>
  <si>
    <t>WK13</t>
  </si>
  <si>
    <t>WK14</t>
  </si>
  <si>
    <t>UL408W</t>
  </si>
  <si>
    <t>WK15</t>
  </si>
  <si>
    <t>UL409W</t>
  </si>
  <si>
    <t>WK16</t>
  </si>
  <si>
    <t>UL410W</t>
  </si>
  <si>
    <t>WK17</t>
  </si>
  <si>
    <t>UL411W</t>
  </si>
  <si>
    <t>WK18</t>
  </si>
  <si>
    <t>WK19</t>
  </si>
  <si>
    <t>UL413W</t>
  </si>
  <si>
    <t>WK20</t>
  </si>
  <si>
    <t>WK21</t>
  </si>
  <si>
    <t>UL415W</t>
  </si>
  <si>
    <t>WK22</t>
  </si>
  <si>
    <t>UL416W</t>
  </si>
  <si>
    <t>OMIT PACTB</t>
  </si>
  <si>
    <t>WK23</t>
  </si>
  <si>
    <t>EUROPE</t>
  </si>
  <si>
    <t>UL417W</t>
  </si>
  <si>
    <t>WK24</t>
  </si>
  <si>
    <t xml:space="preserve">MSC UBERTY VIII </t>
  </si>
  <si>
    <t>UL418W</t>
  </si>
  <si>
    <t>WK25</t>
  </si>
  <si>
    <t>WK26</t>
  </si>
  <si>
    <t>TOCONAO</t>
  </si>
  <si>
    <t>WK27</t>
  </si>
  <si>
    <t>UL421W</t>
  </si>
  <si>
    <t>WK28</t>
  </si>
  <si>
    <t>UL422W</t>
  </si>
  <si>
    <t>WK29</t>
  </si>
  <si>
    <t>UL423W</t>
  </si>
  <si>
    <t>WK30</t>
  </si>
  <si>
    <t>UL424W</t>
  </si>
  <si>
    <t>WK31</t>
  </si>
  <si>
    <t>WK32</t>
  </si>
  <si>
    <t>ex MSC BARBARA</t>
  </si>
  <si>
    <t>WK33</t>
  </si>
  <si>
    <t>UL427W</t>
  </si>
  <si>
    <t>WK34</t>
  </si>
  <si>
    <t>WK35</t>
  </si>
  <si>
    <t>UL429W</t>
  </si>
  <si>
    <t>WK36</t>
  </si>
  <si>
    <t xml:space="preserve">MSC COTONOU VIII </t>
  </si>
  <si>
    <t>UL430W</t>
  </si>
  <si>
    <t>WK37</t>
  </si>
  <si>
    <t>WK38</t>
  </si>
  <si>
    <t>WK39</t>
  </si>
  <si>
    <t xml:space="preserve">ex MSC BUSAN </t>
  </si>
  <si>
    <t>UL434W</t>
  </si>
  <si>
    <t>UL435W</t>
  </si>
  <si>
    <t xml:space="preserve">ex MSC TEXAS </t>
  </si>
  <si>
    <t>UL436W</t>
  </si>
  <si>
    <t>UL439W</t>
  </si>
  <si>
    <t>NORTHERN JAVELIN</t>
  </si>
  <si>
    <t>UL440W</t>
  </si>
  <si>
    <t>UL441W</t>
  </si>
  <si>
    <t>UL442W</t>
  </si>
  <si>
    <t>UL443W</t>
  </si>
  <si>
    <t>UL446W</t>
  </si>
  <si>
    <t>WK01'25</t>
  </si>
  <si>
    <t>GREENFIELD</t>
  </si>
  <si>
    <t>UL447W</t>
  </si>
  <si>
    <t>PROFORMA SAILING THURSDAY (WEF VOY 938W)</t>
  </si>
  <si>
    <t>USEC6 ELEPHANT SERVICE</t>
  </si>
  <si>
    <t>NEW YORK 
(PORT NEWARK TERMINAL)</t>
  </si>
  <si>
    <t>(THU)</t>
  </si>
  <si>
    <t>ex MAERSK SEVILLE / MAERSK SEMARANG 042W</t>
  </si>
  <si>
    <t xml:space="preserve">ex SVENDBORG MAERSK </t>
  </si>
  <si>
    <t>MAERSK SALTORO</t>
  </si>
  <si>
    <t>ex MAERSK SALTORO</t>
  </si>
  <si>
    <t>MAERSK SAIGON</t>
  </si>
  <si>
    <t>ex CARSTEN MAERSK / CCNI ARAUCO</t>
  </si>
  <si>
    <t>GSL GARNIA</t>
  </si>
  <si>
    <t xml:space="preserve">ex CHARLOTTE MAERSK </t>
  </si>
  <si>
    <t>MAERSK SKARSTIND</t>
  </si>
  <si>
    <t>ex MAERSK SKARSTIND</t>
  </si>
  <si>
    <t>PROFORMA SAILING FRIDAY</t>
  </si>
  <si>
    <t>29 ~ 35 DAYS</t>
  </si>
  <si>
    <t>32 ~ 39 DAYS</t>
  </si>
  <si>
    <t>35 ~ 50 DAYS</t>
  </si>
  <si>
    <t>ex MAERSK SKARSTIND / GSL GRANIA</t>
  </si>
  <si>
    <t>CHASTINE MAERSK</t>
  </si>
  <si>
    <t>DELAY FROM 06/10</t>
  </si>
  <si>
    <t>ex MAERSK SANTANA</t>
  </si>
  <si>
    <t>ex CCNI ANGOL / MAERSK SANTANA</t>
  </si>
  <si>
    <t>ex CSAV TOCONAO</t>
  </si>
  <si>
    <t>CCNI ANGOL</t>
  </si>
  <si>
    <t>ex CCNI ANDES / CSAV TOCONAO</t>
  </si>
  <si>
    <t>ex MAERSK STOCKHOLM / CCNI ANDES</t>
  </si>
  <si>
    <t>CSAV TOCONAO</t>
  </si>
  <si>
    <t>ex MAERSK KOWLOON / MAERSK STOCKHOLM / CCNI ANDES</t>
  </si>
  <si>
    <t>ex MAERSK ATHABASCA / MAERSK KOWLOON</t>
  </si>
  <si>
    <t xml:space="preserve">ex MAERSK ATHABASCA / MAERSK STOCKHOLM </t>
  </si>
  <si>
    <t>MAERSK KOWLOON</t>
  </si>
  <si>
    <t>DELAY FROM 01/12</t>
  </si>
  <si>
    <t>DELAY FROM 08/12</t>
  </si>
  <si>
    <t>ex MAERSK SAIGON / MAERSK SALTORO</t>
  </si>
  <si>
    <t>GSL GRANIA</t>
  </si>
  <si>
    <t>ex GSL GRANIA / MAERSK SAIGON</t>
  </si>
  <si>
    <t>ex MAERSK SANTANA / GSL GRANIA / CHASTINE MAERSK</t>
  </si>
  <si>
    <t>wk01 '23</t>
  </si>
  <si>
    <t>ex MAERSK SEVILLE / MAERSK SINGAPORE</t>
  </si>
  <si>
    <t>GOOD PROSPECT</t>
  </si>
  <si>
    <t>TASMAN</t>
  </si>
  <si>
    <t>ex TAMINA / MAERSK STADELHORN</t>
  </si>
  <si>
    <t>MAERSK SALALAH</t>
  </si>
  <si>
    <t>ex GOOD PROSPECT</t>
  </si>
  <si>
    <t>ex MAERSK TUKANG</t>
  </si>
  <si>
    <t>MAERSK STRALSUND</t>
  </si>
  <si>
    <t>11 DAYS</t>
  </si>
  <si>
    <t>DELAY FROM 22/06</t>
  </si>
  <si>
    <t>TANJUNG PELAPAS</t>
  </si>
  <si>
    <t>31 - 35 DAYS</t>
  </si>
  <si>
    <t>35 - 40 DAYS</t>
  </si>
  <si>
    <t xml:space="preserve">39 - 45 DAYS </t>
  </si>
  <si>
    <t>MONTE TAMARO</t>
  </si>
  <si>
    <t>UN329W</t>
  </si>
  <si>
    <t>PROFORMA SAILING THURSDAY</t>
  </si>
  <si>
    <t>ex MAERSK STRALSUND</t>
  </si>
  <si>
    <t xml:space="preserve">DELAY FROM </t>
  </si>
  <si>
    <t>51 DAYS</t>
  </si>
  <si>
    <t>ex MAERSK KOWLOON</t>
  </si>
  <si>
    <t>ex MAERSK ATHABASCA / MAERSK SEMAKAU</t>
  </si>
  <si>
    <t>GSL GRANIA / MAERSK SEMAKAU</t>
  </si>
  <si>
    <t>MAERSK SEOUL</t>
  </si>
  <si>
    <t>ex CCNI ANGOL</t>
  </si>
  <si>
    <t xml:space="preserve">MAERSK SALINA </t>
  </si>
  <si>
    <t>ex TASMAN</t>
  </si>
  <si>
    <t>ex DALI</t>
  </si>
  <si>
    <t>DELAY FROM 06/12</t>
  </si>
  <si>
    <t>DELAY FROM 13/12</t>
  </si>
  <si>
    <t>DELAY FROM 20/12</t>
  </si>
  <si>
    <t>ex MAERSK SAVANNAH</t>
  </si>
  <si>
    <t>MAERSK SAVANNAH</t>
  </si>
  <si>
    <t>DELAY FROM 27/12</t>
  </si>
  <si>
    <t>DELAY FROM 03/01/2024</t>
  </si>
  <si>
    <t>DELAY FROM 10/01</t>
  </si>
  <si>
    <t>&lt;= delay 31/01?</t>
  </si>
  <si>
    <t>DELAY FROM 17/01</t>
  </si>
  <si>
    <t>ex GSL GRANIA</t>
  </si>
  <si>
    <t>DELAY FROM 24/01</t>
  </si>
  <si>
    <t>DELAY FROM 31/01</t>
  </si>
  <si>
    <t>DELAY FROM 07/02</t>
  </si>
  <si>
    <t>DELAY FROM 14/02</t>
  </si>
  <si>
    <t>DELAY FROM 21/02</t>
  </si>
  <si>
    <t>INDUCE MIAMI</t>
  </si>
  <si>
    <t>DELAY FROM 28/02</t>
  </si>
  <si>
    <t>SAN FRANCISCA</t>
  </si>
  <si>
    <t>DELAY FROM 06/03</t>
  </si>
  <si>
    <t xml:space="preserve">SAN CLEMENTE </t>
  </si>
  <si>
    <t>EX MAERSK SALTORO</t>
  </si>
  <si>
    <t xml:space="preserve">GSL KALLIOPI </t>
  </si>
  <si>
    <t xml:space="preserve">ex SAN CLEMENTE </t>
  </si>
  <si>
    <t xml:space="preserve">ex MAERSK SAIGON / SAN CLEMENTE </t>
  </si>
  <si>
    <t xml:space="preserve">ex GSL KALLIOPI </t>
  </si>
  <si>
    <t>ex SAN FRANCISCA</t>
  </si>
  <si>
    <t xml:space="preserve">ex MAERSK SALINA </t>
  </si>
  <si>
    <t>ex MAERSK STEPNICA</t>
  </si>
  <si>
    <t xml:space="preserve">ex NORWALK </t>
  </si>
  <si>
    <t>USEC8 - LIBERTY SERVICE</t>
  </si>
  <si>
    <t>MIAMI           (POMTOC TERMINA)</t>
  </si>
  <si>
    <t>NEW YORK 
(PORT NEWARK CONTAINER TERMINAL)</t>
  </si>
  <si>
    <t>WK</t>
  </si>
  <si>
    <t>43 DAYS</t>
  </si>
  <si>
    <t>ex MSC HOUSTON V</t>
  </si>
  <si>
    <t>BF HAMBURG</t>
  </si>
  <si>
    <t>QO432E</t>
  </si>
  <si>
    <t>ex BF HAMBURG</t>
  </si>
  <si>
    <t>MSC HOUSTON V</t>
  </si>
  <si>
    <t>QO433E</t>
  </si>
  <si>
    <t>ex KURE / MARIANNA I / MSC INIYA V / MSC SARISKA V</t>
  </si>
  <si>
    <t>MSC RITA V</t>
  </si>
  <si>
    <t>QO434E</t>
  </si>
  <si>
    <t>ex MARIANNA I</t>
  </si>
  <si>
    <t>QO435E</t>
  </si>
  <si>
    <t>QO436E</t>
  </si>
  <si>
    <t>MIAMI 
(POMTOC TERMINA)</t>
  </si>
  <si>
    <t xml:space="preserve">ex MSC NERISS/ MSC INGRID / MSC CANBERRA III </t>
  </si>
  <si>
    <t>QO437E</t>
  </si>
  <si>
    <t>ex MSC MAGNITUDE VII</t>
  </si>
  <si>
    <t>QO438E</t>
  </si>
  <si>
    <t xml:space="preserve">ex GREENFIELD / MSC MAGNITUDE VII </t>
  </si>
  <si>
    <t>QO439E</t>
  </si>
  <si>
    <t>ex ATHENS GLORY</t>
  </si>
  <si>
    <t>QO440E</t>
  </si>
  <si>
    <t xml:space="preserve">GREENFIELD/ MSC APOLLO </t>
  </si>
  <si>
    <t>QO441E</t>
  </si>
  <si>
    <t xml:space="preserve">ex PUSAN C / ATHENS GLORY </t>
  </si>
  <si>
    <t>QO442E</t>
  </si>
  <si>
    <t>ex BF HAMBURG / ATHENS GLORY / MSC ALTAMIRA</t>
  </si>
  <si>
    <t>QO443E</t>
  </si>
  <si>
    <t xml:space="preserve">ex MSC HOUSTON V / MSC PALAK </t>
  </si>
  <si>
    <t>QO444E</t>
  </si>
  <si>
    <t xml:space="preserve">ex MSC RITA V / MSC HOUSTON V </t>
  </si>
  <si>
    <t xml:space="preserve">MSC ISTANBUL </t>
  </si>
  <si>
    <t>QO445E</t>
  </si>
  <si>
    <t xml:space="preserve">ex MSC RITA V </t>
  </si>
  <si>
    <t xml:space="preserve">MSC AJACCIO </t>
  </si>
  <si>
    <t>QO446E</t>
  </si>
  <si>
    <t>KLEVEN</t>
  </si>
  <si>
    <t>QO447E</t>
  </si>
  <si>
    <t>QO448E</t>
  </si>
  <si>
    <t>NEW FALCON SERVICE</t>
  </si>
  <si>
    <t>PROFORMA SAILING 
TUESDAY</t>
  </si>
  <si>
    <t>HAMAD PORT</t>
  </si>
  <si>
    <t>AD DAMMAN</t>
  </si>
  <si>
    <t>UMM QASR 
(BMT)</t>
  </si>
  <si>
    <t>PROFORMA SAILING (PCD)</t>
  </si>
  <si>
    <t>ex MSC VIRGO</t>
  </si>
  <si>
    <t xml:space="preserve">MSC ALEXANDRA </t>
  </si>
  <si>
    <t>FK333A</t>
  </si>
  <si>
    <t>new PF ver.2</t>
  </si>
  <si>
    <t>MSC AURIGA</t>
  </si>
  <si>
    <t>FK334A</t>
  </si>
  <si>
    <t>ex MSC KALINA</t>
  </si>
  <si>
    <t xml:space="preserve">MSC DEILA </t>
  </si>
  <si>
    <t>FK335A</t>
  </si>
  <si>
    <t>ex MSC TERESA</t>
  </si>
  <si>
    <t>MSC KALINA</t>
  </si>
  <si>
    <t>FK336A</t>
  </si>
  <si>
    <t>ex MSC SOFIA</t>
  </si>
  <si>
    <t xml:space="preserve">MSC TERESA </t>
  </si>
  <si>
    <t>FK337A</t>
  </si>
  <si>
    <t>FK338A</t>
  </si>
  <si>
    <t>ex MSC PERLE / MSC GAIA / MSC FATMA</t>
  </si>
  <si>
    <t xml:space="preserve">MSC FAITH </t>
  </si>
  <si>
    <t>FK339A</t>
  </si>
  <si>
    <t xml:space="preserve">INDUCE COLOMBO , MUNDRA , NHAVA SHEVA </t>
  </si>
  <si>
    <t xml:space="preserve">ex MSC FATMA / MSC PERLE / MSC VANCOUVER </t>
  </si>
  <si>
    <t xml:space="preserve">KARLSKRONA </t>
  </si>
  <si>
    <t>FK340A</t>
  </si>
  <si>
    <t>ex MSC NOA ARIELA / MSC PERLE / MSC LAURENCE</t>
  </si>
  <si>
    <t>FK341A</t>
  </si>
  <si>
    <t>ex MSC CAPELLA / MSC NOA ARIELA / MSC ALEXANDRA</t>
  </si>
  <si>
    <t>FK342A</t>
  </si>
  <si>
    <t>ex MSC ALEXANDRA / MSC FREYA /MSC BOSPHORUS / MSC AUDREY / MSC ALTAIR</t>
  </si>
  <si>
    <t xml:space="preserve">MSC WASHINGTON </t>
  </si>
  <si>
    <t>FK343A</t>
  </si>
  <si>
    <t>ex MSC AURIGA / MSC ALEXANDRA / MSC FREYA / EPAMINONDAS / MSC VALERIA / MSC SANTA MARIA</t>
  </si>
  <si>
    <t>FK344A</t>
  </si>
  <si>
    <t>ex MSC KALINA / MSC DEILA / MSC ARIANE / MSC VALERIA / MSC AUDREY / MSC ALTAIR</t>
  </si>
  <si>
    <t>FK345A</t>
  </si>
  <si>
    <t>INDUCE COLOMBO 05-DEC</t>
  </si>
  <si>
    <t xml:space="preserve">ex MSC TERESA/MSC VIRGINIA / MSC BIANCA SILVIA / MSC ELISA XIII </t>
  </si>
  <si>
    <t>FK346A</t>
  </si>
  <si>
    <t>FK347A</t>
  </si>
  <si>
    <t xml:space="preserve">ex MSC ROSA M </t>
  </si>
  <si>
    <t>FK348A</t>
  </si>
  <si>
    <t>ex MSC FAITH</t>
  </si>
  <si>
    <t>FK349A</t>
  </si>
  <si>
    <t>ex MSC DARIA / MSC PERLE</t>
  </si>
  <si>
    <t xml:space="preserve">MSC CRISTINA </t>
  </si>
  <si>
    <t>FK350A</t>
  </si>
  <si>
    <t xml:space="preserve">ex MSC CRISTINA </t>
  </si>
  <si>
    <t>FK351A</t>
  </si>
  <si>
    <t>ex MSC ALIYA / MSC ROSA M / MSC LAUREN / MSC ALEXANDRA</t>
  </si>
  <si>
    <t>FK352A</t>
  </si>
  <si>
    <t>FK401A</t>
  </si>
  <si>
    <t>ex MSC VANDYA / MSC TOPAZ</t>
  </si>
  <si>
    <t>FK402A</t>
  </si>
  <si>
    <t>MSC TOPAZ</t>
  </si>
  <si>
    <t>FK403A</t>
  </si>
  <si>
    <t>ex MSC DANIT / MSC JOSSELINE</t>
  </si>
  <si>
    <t>FK404A</t>
  </si>
  <si>
    <t>ex MSC VALERIA / MSC TERESA</t>
  </si>
  <si>
    <t xml:space="preserve">MSC ARIES </t>
  </si>
  <si>
    <t>FK405A</t>
  </si>
  <si>
    <t>induce CMB / MUN / NSA</t>
  </si>
  <si>
    <t>ex MSC TERESA / MSC JEWEL / MSC DEILA</t>
  </si>
  <si>
    <t xml:space="preserve">MSC DARIA </t>
  </si>
  <si>
    <t>FK406A</t>
  </si>
  <si>
    <t>EX MSC CRISTINA / MSC ORION</t>
  </si>
  <si>
    <t>FK407A</t>
  </si>
  <si>
    <t>ex MSC BERANGERE / MSC DARIA</t>
  </si>
  <si>
    <t xml:space="preserve">MSC BERANGERE  </t>
  </si>
  <si>
    <t>FK408A</t>
  </si>
  <si>
    <t xml:space="preserve">ex MSC CAMILLE / MSC CALYPSO / MSC BERANGERE </t>
  </si>
  <si>
    <t>FK409A</t>
  </si>
  <si>
    <t>ex MSC PERLE / MSC CAMILLE</t>
  </si>
  <si>
    <t xml:space="preserve">MSC CALYPSO </t>
  </si>
  <si>
    <t>FK410A</t>
  </si>
  <si>
    <t>ex MSC ARIANE / MSC EVA</t>
  </si>
  <si>
    <t>FK411A</t>
  </si>
  <si>
    <t>ex MSC SOFIA / MSC PERLE</t>
  </si>
  <si>
    <t>FK412A</t>
  </si>
  <si>
    <t xml:space="preserve">ex MSC TOPAZ / MSC ALIYA / MSC LELLA / MSC AUDREY </t>
  </si>
  <si>
    <t>FK413A</t>
  </si>
  <si>
    <t>ex MSC KALINA /MSC LELLA</t>
  </si>
  <si>
    <t xml:space="preserve">MSC TOPAZ </t>
  </si>
  <si>
    <t>FK414A</t>
  </si>
  <si>
    <t>ex MSC ARIES /  MSC KALINA</t>
  </si>
  <si>
    <t>FK415A</t>
  </si>
  <si>
    <t>ex MSC ORSOLA / MSC KANOKO</t>
  </si>
  <si>
    <t xml:space="preserve">MSC KALINA </t>
  </si>
  <si>
    <t>FK416A</t>
  </si>
  <si>
    <t>ex MSC DANIELA / MSC BERANGERE</t>
  </si>
  <si>
    <t xml:space="preserve">MSC NAPOLI </t>
  </si>
  <si>
    <t>FK417A</t>
  </si>
  <si>
    <t>ex MSC C. MONTAINE / MSC NAPOLI / MSC BERANGERE</t>
  </si>
  <si>
    <t>FK418A</t>
  </si>
  <si>
    <t>ex MSC DEILA / MSC DANIELA / MSC TERESA</t>
  </si>
  <si>
    <t xml:space="preserve">MSC EMANUELA </t>
  </si>
  <si>
    <t>FK419A</t>
  </si>
  <si>
    <t>ex MSC CALYPSO / MSC DEILA</t>
  </si>
  <si>
    <t>FK420A</t>
  </si>
  <si>
    <t xml:space="preserve"> ex MSC ADYA </t>
  </si>
  <si>
    <t xml:space="preserve">MSC ROSE </t>
  </si>
  <si>
    <t>FK421A</t>
  </si>
  <si>
    <t>MSC AINO ASSIST FK421A???</t>
  </si>
  <si>
    <t xml:space="preserve"> ex MSC EVA</t>
  </si>
  <si>
    <t xml:space="preserve">MSC ELISA XIII </t>
  </si>
  <si>
    <t>FK422A</t>
  </si>
  <si>
    <t xml:space="preserve"> ex MSC DANIELA</t>
  </si>
  <si>
    <t>FK423A</t>
  </si>
  <si>
    <t xml:space="preserve">ex MSC KANOKO / MSC BEATRICE </t>
  </si>
  <si>
    <t xml:space="preserve">MSC KANOKO </t>
  </si>
  <si>
    <t>FK424A</t>
  </si>
  <si>
    <t>FK425A</t>
  </si>
  <si>
    <t>ex MSC ROME</t>
  </si>
  <si>
    <t>FK426A</t>
  </si>
  <si>
    <t xml:space="preserve">ex MSC NAPOLI </t>
  </si>
  <si>
    <t>MSC LELLA</t>
  </si>
  <si>
    <t>FK427A</t>
  </si>
  <si>
    <t>ex MSC BETTINA</t>
  </si>
  <si>
    <t>FK428A</t>
  </si>
  <si>
    <t>MSC ORSOLA</t>
  </si>
  <si>
    <t>FK429A</t>
  </si>
  <si>
    <t>ex MSC ORSOLA</t>
  </si>
  <si>
    <t>FK430A</t>
  </si>
  <si>
    <t>ex MSC ROSE / MSC ARIANE</t>
  </si>
  <si>
    <t xml:space="preserve">MSC MELATILDE </t>
  </si>
  <si>
    <t>FK431A</t>
  </si>
  <si>
    <t xml:space="preserve">ex MSC ELISA XIII / MSC ROSE </t>
  </si>
  <si>
    <t>FK432A</t>
  </si>
  <si>
    <t>EX MSC KANOKO</t>
  </si>
  <si>
    <t>FK433A</t>
  </si>
  <si>
    <t>PROFORMA SAILING WEDNESDAY</t>
  </si>
  <si>
    <t>ex MSC KANOKO</t>
  </si>
  <si>
    <t xml:space="preserve">MSC CAPELLA </t>
  </si>
  <si>
    <t>FK434A</t>
  </si>
  <si>
    <t>CLANGA svc</t>
  </si>
  <si>
    <t>new PF ver.3</t>
  </si>
  <si>
    <t>FK435A</t>
  </si>
  <si>
    <t>FK436A</t>
  </si>
  <si>
    <t>FK437A</t>
  </si>
  <si>
    <t>FK438A</t>
  </si>
  <si>
    <t>FK439A</t>
  </si>
  <si>
    <t>ex MSC ORSOLA /  MSC ARIANE</t>
  </si>
  <si>
    <t xml:space="preserve">MSC LORENZA </t>
  </si>
  <si>
    <t>FK440A</t>
  </si>
  <si>
    <t>ex MSC KATIE</t>
  </si>
  <si>
    <t xml:space="preserve">MSC ARIANE </t>
  </si>
  <si>
    <t>FK441A</t>
  </si>
  <si>
    <t xml:space="preserve">ex MSC ELISA XIII </t>
  </si>
  <si>
    <t>FK442A</t>
  </si>
  <si>
    <t xml:space="preserve">ex MSC CAPELLA </t>
  </si>
  <si>
    <t>FK443A</t>
  </si>
  <si>
    <t>ex MSC TOPAZ</t>
  </si>
  <si>
    <t>FK444A</t>
  </si>
  <si>
    <t>FK445A</t>
  </si>
  <si>
    <t>FK446A</t>
  </si>
  <si>
    <t>MSC EMMA</t>
  </si>
  <si>
    <t>FK447A</t>
  </si>
  <si>
    <t>FK448A</t>
  </si>
  <si>
    <t>FK449A</t>
  </si>
  <si>
    <t>ABOVE SCHEDULES ARE SUBJECTED TO PRINCIPAL'S CHANGES.</t>
  </si>
  <si>
    <t>CLANGA SERVICE</t>
  </si>
  <si>
    <t>PROFORMA SAILING WED</t>
  </si>
  <si>
    <t>PROFORMA ARR.</t>
  </si>
  <si>
    <t>ex MSC JOHANNESBURG V /MSC FLORIANA VI</t>
  </si>
  <si>
    <t>MARIANNA I</t>
  </si>
  <si>
    <t>QC435A</t>
  </si>
  <si>
    <t>MSC DAR ES SALAAM III</t>
  </si>
  <si>
    <t>MSC TIA V</t>
  </si>
  <si>
    <t>QC436A</t>
  </si>
  <si>
    <t>MSC ALYSSA</t>
  </si>
  <si>
    <t>QC437A</t>
  </si>
  <si>
    <t>EX MSC LOME V / MSC BANJUL IV</t>
  </si>
  <si>
    <t>QC438A</t>
  </si>
  <si>
    <t>FALCON</t>
  </si>
  <si>
    <t xml:space="preserve">ex MSC KOREA / MSC JOHANNESBURG V </t>
  </si>
  <si>
    <t>QC439A</t>
  </si>
  <si>
    <t>ex MSC BERN V</t>
  </si>
  <si>
    <t>QC440A</t>
  </si>
  <si>
    <t>QC441A</t>
  </si>
  <si>
    <t>ex MSC TIA V</t>
  </si>
  <si>
    <t>QC442A</t>
  </si>
  <si>
    <t>ex MSC ALYSSA</t>
  </si>
  <si>
    <t>QC443A</t>
  </si>
  <si>
    <t>QC444A</t>
  </si>
  <si>
    <t>MSC BANJUL IV</t>
  </si>
  <si>
    <t>QC445A</t>
  </si>
  <si>
    <t>MSC SHAHAR</t>
  </si>
  <si>
    <t>QC446A</t>
  </si>
  <si>
    <t>E.R. MONTECITO</t>
  </si>
  <si>
    <t>MA735R</t>
  </si>
  <si>
    <t>MSC FLAMINIA</t>
  </si>
  <si>
    <t>MA736R</t>
  </si>
  <si>
    <t>MA737R</t>
  </si>
  <si>
    <t>EX AGIOS DIMITRIOS</t>
  </si>
  <si>
    <t>MSC BEIJING</t>
  </si>
  <si>
    <t>MA738R</t>
  </si>
  <si>
    <t>E.R. VANCOUVER</t>
  </si>
  <si>
    <t>MA739R</t>
  </si>
  <si>
    <t>MA740R</t>
  </si>
  <si>
    <t>WASHINGTON</t>
  </si>
  <si>
    <t>MA741R</t>
  </si>
  <si>
    <t>EX MSC MARIANNA</t>
  </si>
  <si>
    <t>MSC LAURA</t>
  </si>
  <si>
    <t>MA742R</t>
  </si>
  <si>
    <t>MSC MELISSA</t>
  </si>
  <si>
    <t>MA743R</t>
  </si>
  <si>
    <t>Profoma sailing - MONDAY</t>
  </si>
  <si>
    <t>P. ETD</t>
  </si>
  <si>
    <t>ETA SGSIN:</t>
  </si>
  <si>
    <t>7 DAYS</t>
  </si>
  <si>
    <t>GSL NINGBO-OMIT SIN</t>
  </si>
  <si>
    <t>MA228R</t>
  </si>
  <si>
    <t>MA229R</t>
  </si>
  <si>
    <t>MSC AMALFI</t>
  </si>
  <si>
    <t>MA230R</t>
  </si>
  <si>
    <t>APL MIAMI - OMIT SIN</t>
  </si>
  <si>
    <t>0NNDAW</t>
  </si>
  <si>
    <t>C HAMBURG</t>
  </si>
  <si>
    <t>MA232R</t>
  </si>
  <si>
    <t>APL SAVANNAH</t>
  </si>
  <si>
    <t>0NNDMW</t>
  </si>
  <si>
    <t>LE HAVRE-OMIT SIN</t>
  </si>
  <si>
    <t>MA234R</t>
  </si>
  <si>
    <t>MA235R</t>
  </si>
  <si>
    <t>MSC ARCHIMIDIS</t>
  </si>
  <si>
    <t>MA236R</t>
  </si>
  <si>
    <t>APL PHOENIX</t>
  </si>
  <si>
    <t>0NNDKW</t>
  </si>
  <si>
    <t>NORTHERN JUSTICE</t>
  </si>
  <si>
    <t>MA238R</t>
  </si>
  <si>
    <t>CMA CGM ESTELLE</t>
  </si>
  <si>
    <t>0NNDQW</t>
  </si>
  <si>
    <t>APL MEXICO CITY</t>
  </si>
  <si>
    <t>0NNDUW</t>
  </si>
  <si>
    <t>MA241R</t>
  </si>
  <si>
    <t>APL DETROIT</t>
  </si>
  <si>
    <t>0NNEWW</t>
  </si>
  <si>
    <t>MA243R</t>
  </si>
  <si>
    <t>MA244R</t>
  </si>
  <si>
    <t>MSC SASHA</t>
  </si>
  <si>
    <t>MA245R</t>
  </si>
  <si>
    <t>APL MIAMI</t>
  </si>
  <si>
    <t>0NNE2W</t>
  </si>
  <si>
    <t>MA247R</t>
  </si>
  <si>
    <t>divert to FY248A</t>
  </si>
  <si>
    <t>MA248R</t>
  </si>
  <si>
    <t>divert to FY249A</t>
  </si>
  <si>
    <t>0NNEAW</t>
  </si>
  <si>
    <t>MA250R</t>
  </si>
  <si>
    <t>divert to FY251A</t>
  </si>
  <si>
    <t>MA251R</t>
  </si>
  <si>
    <t>divert to FY252A</t>
  </si>
  <si>
    <t>0NNEEW</t>
  </si>
  <si>
    <t>divert to FY301A</t>
  </si>
  <si>
    <t>MA301R</t>
  </si>
  <si>
    <t>divert to FY302A</t>
  </si>
  <si>
    <t>NO DG</t>
  </si>
  <si>
    <t>APL VANCOUVER</t>
  </si>
  <si>
    <t>1NNSSW</t>
  </si>
  <si>
    <t>0NNEKW</t>
  </si>
  <si>
    <t>MA304R</t>
  </si>
  <si>
    <t>0NNEYW</t>
  </si>
  <si>
    <t>CONTI CORTESIA</t>
  </si>
  <si>
    <t>MA306R</t>
  </si>
  <si>
    <t>MA307R</t>
  </si>
  <si>
    <t>MSC ADONIS</t>
  </si>
  <si>
    <t>MA308R</t>
  </si>
  <si>
    <t>DG CLOSED</t>
  </si>
  <si>
    <t>MSC BRITTANY</t>
  </si>
  <si>
    <t>MA309R</t>
  </si>
  <si>
    <t>0NNF0W</t>
  </si>
  <si>
    <t>MA311R</t>
  </si>
  <si>
    <t>MA312R</t>
  </si>
  <si>
    <t>WK 16</t>
  </si>
  <si>
    <t>0NNF8W</t>
  </si>
  <si>
    <t>WK 17</t>
  </si>
  <si>
    <t>MA314R</t>
  </si>
  <si>
    <t>WK 18</t>
  </si>
  <si>
    <t>CONTI CHIVALRY</t>
  </si>
  <si>
    <t>MA315R</t>
  </si>
  <si>
    <t>WK 19</t>
  </si>
  <si>
    <t>APL NEW YORK</t>
  </si>
  <si>
    <t>1NNT2W</t>
  </si>
  <si>
    <t>WK 20</t>
  </si>
  <si>
    <t>MA317R</t>
  </si>
  <si>
    <t>WK 21</t>
  </si>
  <si>
    <t>0NNFIW1M</t>
  </si>
  <si>
    <t>WK 22</t>
  </si>
  <si>
    <t>0NNFKW</t>
  </si>
  <si>
    <t>WK 23</t>
  </si>
  <si>
    <t>MA320R</t>
  </si>
  <si>
    <t>WK 24</t>
  </si>
  <si>
    <t>0NNFOW1M</t>
  </si>
  <si>
    <t>WK 25</t>
  </si>
  <si>
    <t>MA322R</t>
  </si>
  <si>
    <t>WK 26</t>
  </si>
  <si>
    <t>MA323R</t>
  </si>
  <si>
    <t>WK 27</t>
  </si>
  <si>
    <t>MSC ANCHORAGE</t>
  </si>
  <si>
    <t>MA324R</t>
  </si>
  <si>
    <t>WK 28</t>
  </si>
  <si>
    <t>MSC ANZU</t>
  </si>
  <si>
    <t>MA325R</t>
  </si>
  <si>
    <t>WK 29</t>
  </si>
  <si>
    <t>0NNFWW1M</t>
  </si>
  <si>
    <t>WK 30</t>
  </si>
  <si>
    <t>MA327R</t>
  </si>
  <si>
    <t>WK 31</t>
  </si>
  <si>
    <t>MA328R</t>
  </si>
  <si>
    <t>WK 32</t>
  </si>
  <si>
    <t>0NNG2W</t>
  </si>
  <si>
    <t>WK 33</t>
  </si>
  <si>
    <t>MA330R</t>
  </si>
  <si>
    <t>WK 34</t>
  </si>
  <si>
    <t>MA331R</t>
  </si>
  <si>
    <t>WK 35</t>
  </si>
  <si>
    <t>0NNG8W</t>
  </si>
  <si>
    <t>WK 36</t>
  </si>
  <si>
    <t>MSC JUSTICE VIII</t>
  </si>
  <si>
    <t>MA333R</t>
  </si>
  <si>
    <t>WK 37</t>
  </si>
  <si>
    <t>0NNGEW</t>
  </si>
  <si>
    <t>WK 38</t>
  </si>
  <si>
    <t>0NNGCW</t>
  </si>
  <si>
    <t>WK 39</t>
  </si>
  <si>
    <t>NORTHERN JUBILEE</t>
  </si>
  <si>
    <t>MA336R</t>
  </si>
  <si>
    <t>WK 40</t>
  </si>
  <si>
    <t>0NNGIW</t>
  </si>
  <si>
    <t>WK 41</t>
  </si>
  <si>
    <t>MA338R</t>
  </si>
  <si>
    <t>WK 42</t>
  </si>
  <si>
    <t>MA339R</t>
  </si>
  <si>
    <t>AM AUSTRALIA EXPRESS</t>
  </si>
  <si>
    <t>WK 48</t>
  </si>
  <si>
    <t>APL BOSTON</t>
  </si>
  <si>
    <t>0NNGYW</t>
  </si>
  <si>
    <t>WK 49</t>
  </si>
  <si>
    <t>MA346R</t>
  </si>
  <si>
    <t>WK 50</t>
  </si>
  <si>
    <t>MA347R</t>
  </si>
  <si>
    <t>WK 51</t>
  </si>
  <si>
    <t>0NNH4W</t>
  </si>
  <si>
    <t>WK 52</t>
  </si>
  <si>
    <t>MA349R</t>
  </si>
  <si>
    <t>WK 1</t>
  </si>
  <si>
    <t>0NNHAW</t>
  </si>
  <si>
    <t>WK 5</t>
  </si>
  <si>
    <t>MA402R</t>
  </si>
  <si>
    <t>WK 6</t>
  </si>
  <si>
    <t>MSC TIANPING</t>
  </si>
  <si>
    <t>MA403R</t>
  </si>
  <si>
    <t>WK 7</t>
  </si>
  <si>
    <t>MSC LISBON</t>
  </si>
  <si>
    <t>MA404R</t>
  </si>
  <si>
    <t>ex MSC JOANNA</t>
  </si>
  <si>
    <t>WK 8</t>
  </si>
  <si>
    <t>MA405R</t>
  </si>
  <si>
    <t>ex APL MIAMI</t>
  </si>
  <si>
    <t>WK 9</t>
  </si>
  <si>
    <t>CMA CGM TAGE</t>
  </si>
  <si>
    <t xml:space="preserve">	1NNTSW1</t>
  </si>
  <si>
    <t>WK 10</t>
  </si>
  <si>
    <t>MA407R</t>
  </si>
  <si>
    <t>WK 11</t>
  </si>
  <si>
    <t>MA408R</t>
  </si>
  <si>
    <t>WK 12</t>
  </si>
  <si>
    <t>MA409R</t>
  </si>
  <si>
    <t>WK 13</t>
  </si>
  <si>
    <t>MSC ASYA</t>
  </si>
  <si>
    <t>MA410R</t>
  </si>
  <si>
    <t>WK 14</t>
  </si>
  <si>
    <t>MA411R</t>
  </si>
  <si>
    <t>WK 15</t>
  </si>
  <si>
    <t>MA412R</t>
  </si>
  <si>
    <t>0NNHUW</t>
  </si>
  <si>
    <t>MA414R</t>
  </si>
  <si>
    <t>WK 18'</t>
  </si>
  <si>
    <t>0NNI0W</t>
  </si>
  <si>
    <t>WK 19'</t>
  </si>
  <si>
    <t>MA416R</t>
  </si>
  <si>
    <t>WK 20'</t>
  </si>
  <si>
    <t>0NNI6W</t>
  </si>
  <si>
    <t>WK 21'</t>
  </si>
  <si>
    <t>APL COLUMBUS</t>
  </si>
  <si>
    <t xml:space="preserve">1NNTXW </t>
  </si>
  <si>
    <t>WK 22'</t>
  </si>
  <si>
    <t>MA419R</t>
  </si>
  <si>
    <t>WK 23'</t>
  </si>
  <si>
    <t>0NNIAW</t>
  </si>
  <si>
    <t>WK 24'</t>
  </si>
  <si>
    <t>MA421R</t>
  </si>
  <si>
    <t>WK 25'</t>
  </si>
  <si>
    <t>MA422R</t>
  </si>
  <si>
    <t>WK 26'</t>
  </si>
  <si>
    <t>MA423R</t>
  </si>
  <si>
    <t>WK 27'</t>
  </si>
  <si>
    <t>MA424R</t>
  </si>
  <si>
    <t>ex NORTHERN JAVELIN</t>
  </si>
  <si>
    <t>WK 28'</t>
  </si>
  <si>
    <t xml:space="preserve">MSC ANTONELLA </t>
  </si>
  <si>
    <t>MA425R</t>
  </si>
  <si>
    <t>WK 29'</t>
  </si>
  <si>
    <t>0NNIKW</t>
  </si>
  <si>
    <t>WK 30'</t>
  </si>
  <si>
    <t>MA427R</t>
  </si>
  <si>
    <t>WK 31'</t>
  </si>
  <si>
    <t>MA428R</t>
  </si>
  <si>
    <t>WK 32'</t>
  </si>
  <si>
    <t>MA429R</t>
  </si>
  <si>
    <t>WK 33'</t>
  </si>
  <si>
    <t>MA430R</t>
  </si>
  <si>
    <t>WK 34'</t>
  </si>
  <si>
    <t>MA431R</t>
  </si>
  <si>
    <t>WK 35'</t>
  </si>
  <si>
    <t xml:space="preserve">0NNISW </t>
  </si>
  <si>
    <t>WK 36'</t>
  </si>
  <si>
    <t>MA433R</t>
  </si>
  <si>
    <t>WK 37'</t>
  </si>
  <si>
    <t xml:space="preserve">0NNIWW </t>
  </si>
  <si>
    <t>WK 38*</t>
  </si>
  <si>
    <t>MA435R</t>
  </si>
  <si>
    <t>WK 39*</t>
  </si>
  <si>
    <t>0NNJ0W</t>
  </si>
  <si>
    <t>WK 40*</t>
  </si>
  <si>
    <t>0NNJ2W</t>
  </si>
  <si>
    <t>WK 41*</t>
  </si>
  <si>
    <t>MSC ABIDJAN</t>
  </si>
  <si>
    <t>MA438R</t>
  </si>
  <si>
    <t>0NNJ6W</t>
  </si>
  <si>
    <t>WK 43</t>
  </si>
  <si>
    <t xml:space="preserve">TBN </t>
  </si>
  <si>
    <t>MA440R</t>
  </si>
  <si>
    <t>WK 44</t>
  </si>
  <si>
    <t>MA441R</t>
  </si>
  <si>
    <t>WK 45</t>
  </si>
  <si>
    <t>MA442R</t>
  </si>
  <si>
    <t>WK 46</t>
  </si>
  <si>
    <t>MA443R</t>
  </si>
  <si>
    <t>WK 47</t>
  </si>
  <si>
    <t>0NNJIW</t>
  </si>
  <si>
    <t>MA445R</t>
  </si>
  <si>
    <t>MA446R</t>
  </si>
  <si>
    <t>MA447R</t>
  </si>
  <si>
    <t>MA448R</t>
  </si>
  <si>
    <t>MA449R</t>
  </si>
  <si>
    <t>DAR ES SALAAM FEEDER</t>
  </si>
  <si>
    <r>
      <t xml:space="preserve">PROFORMA SAIL </t>
    </r>
    <r>
      <rPr>
        <b/>
        <sz val="8"/>
        <color rgb="FFFF0000"/>
        <rFont val="Calibri"/>
        <family val="2"/>
        <scheme val="minor"/>
      </rPr>
      <t>SUN</t>
    </r>
  </si>
  <si>
    <r>
      <t xml:space="preserve">PROFORMA SAIL </t>
    </r>
    <r>
      <rPr>
        <sz val="8"/>
        <color rgb="FFFF0000"/>
        <rFont val="Calibri"/>
        <family val="2"/>
        <scheme val="minor"/>
      </rPr>
      <t>THU</t>
    </r>
  </si>
  <si>
    <t>5 DAYS</t>
  </si>
  <si>
    <t>Price Calculation Date</t>
  </si>
  <si>
    <t>PRO S  TUE</t>
  </si>
  <si>
    <t>MSC CAPETOWN III</t>
  </si>
  <si>
    <t>JL412A</t>
  </si>
  <si>
    <t>ex MSC GINA</t>
  </si>
  <si>
    <t>JL413A</t>
  </si>
  <si>
    <t>ex MSC ARIA III/ MSC ALABAMA III</t>
  </si>
  <si>
    <t>JL414A</t>
  </si>
  <si>
    <t>ex MSC RAFAELA / MSC ALABAMA III</t>
  </si>
  <si>
    <t>JL415A</t>
  </si>
  <si>
    <t>MSC ALEXA / MSC ALABAMA III</t>
  </si>
  <si>
    <t xml:space="preserve">MSC NORA III </t>
  </si>
  <si>
    <t>JL416A</t>
  </si>
  <si>
    <t>WK17'</t>
  </si>
  <si>
    <t>JL417A</t>
  </si>
  <si>
    <t>WK18'</t>
  </si>
  <si>
    <t>JL418A</t>
  </si>
  <si>
    <t>EX MSC CAPETOWN III / MSC NASSAU</t>
  </si>
  <si>
    <t>WK19'</t>
  </si>
  <si>
    <t xml:space="preserve">MSC ADU V </t>
  </si>
  <si>
    <t>JL419A</t>
  </si>
  <si>
    <t>EX MSC NASSAU / MSC RAFAELA</t>
  </si>
  <si>
    <t>JL420A</t>
  </si>
  <si>
    <t>ex  MSC NASSAU // MSC RAFAELA / MSC ALABAMA III</t>
  </si>
  <si>
    <t>WK21'</t>
  </si>
  <si>
    <t xml:space="preserve">MSC CARPATHIA III </t>
  </si>
  <si>
    <t>JL421A</t>
  </si>
  <si>
    <t xml:space="preserve">ex MSC NASSAU /MSC RAFAELA // MSC NORA III </t>
  </si>
  <si>
    <t>WK22'</t>
  </si>
  <si>
    <t xml:space="preserve">MSC CAPETOWN III </t>
  </si>
  <si>
    <t>JL422A</t>
  </si>
  <si>
    <t>ex  MSC LOME V / MSC NORA III / MSC ALEXA</t>
  </si>
  <si>
    <t>WK23'</t>
  </si>
  <si>
    <t>JL423A</t>
  </si>
  <si>
    <t xml:space="preserve">ex MSC ARIA III / MSC LOME V </t>
  </si>
  <si>
    <t>WK24'</t>
  </si>
  <si>
    <t xml:space="preserve">MSC NASSAU </t>
  </si>
  <si>
    <t>JL424A</t>
  </si>
  <si>
    <t xml:space="preserve">ex MSC ALIZEE III </t>
  </si>
  <si>
    <t>WK25'</t>
  </si>
  <si>
    <t xml:space="preserve">MSC ARIA III  </t>
  </si>
  <si>
    <t>JL425A</t>
  </si>
  <si>
    <t xml:space="preserve"> exMSC ALIZEE III / MSC ADU V</t>
  </si>
  <si>
    <t>WK26'</t>
  </si>
  <si>
    <t xml:space="preserve">MSC MEDITERRANEAN  </t>
  </si>
  <si>
    <t>JL426A</t>
  </si>
  <si>
    <t>WK27'</t>
  </si>
  <si>
    <t>JL427A</t>
  </si>
  <si>
    <t>ex MSC CARPATHIA III</t>
  </si>
  <si>
    <t>WK28'</t>
  </si>
  <si>
    <t>JL428A</t>
  </si>
  <si>
    <t>WK29'</t>
  </si>
  <si>
    <t>JL429A</t>
  </si>
  <si>
    <t>WK30'</t>
  </si>
  <si>
    <t>JL430A</t>
  </si>
  <si>
    <t xml:space="preserve">ex MSC NASSAU </t>
  </si>
  <si>
    <t>WK31'</t>
  </si>
  <si>
    <t>JL431A</t>
  </si>
  <si>
    <t>ex MSC ARIA III</t>
  </si>
  <si>
    <t>WK32'</t>
  </si>
  <si>
    <t>JL432A</t>
  </si>
  <si>
    <t>WK33'</t>
  </si>
  <si>
    <t>MSC ARIA III</t>
  </si>
  <si>
    <t>JL433A</t>
  </si>
  <si>
    <t>WK34'</t>
  </si>
  <si>
    <t>MSC MEDITERRANEAN</t>
  </si>
  <si>
    <t>JL434A</t>
  </si>
  <si>
    <t>WK35'</t>
  </si>
  <si>
    <t>JL435A</t>
  </si>
  <si>
    <t xml:space="preserve">WK36' </t>
  </si>
  <si>
    <t xml:space="preserve">MSC ELIZABETH III </t>
  </si>
  <si>
    <t xml:space="preserve">JL436A </t>
  </si>
  <si>
    <t>ex MSC CANBERRA III / MSC DAR ES SALAAM III</t>
  </si>
  <si>
    <t>WK37'</t>
  </si>
  <si>
    <t xml:space="preserve">MSC DIEGO </t>
  </si>
  <si>
    <t>JL437A</t>
  </si>
  <si>
    <t>WK38'</t>
  </si>
  <si>
    <t xml:space="preserve">MSC LANGSAR </t>
  </si>
  <si>
    <t>JL438A</t>
  </si>
  <si>
    <t>WK39'</t>
  </si>
  <si>
    <t>MSC NURIA</t>
  </si>
  <si>
    <t>JL439A</t>
  </si>
  <si>
    <t>WK40'</t>
  </si>
  <si>
    <t>JL440A</t>
  </si>
  <si>
    <t xml:space="preserve">ex MSC MONTEREY V / MSC REGINA </t>
  </si>
  <si>
    <t>WK41*</t>
  </si>
  <si>
    <t>JL441A</t>
  </si>
  <si>
    <t xml:space="preserve">ex MSC FELIXSTOWE </t>
  </si>
  <si>
    <t>WK42*</t>
  </si>
  <si>
    <t>JL442A</t>
  </si>
  <si>
    <t xml:space="preserve"> ex MSC GLORY R / MSC LANGSAR</t>
  </si>
  <si>
    <t>WK43*</t>
  </si>
  <si>
    <t>JL443A</t>
  </si>
  <si>
    <t xml:space="preserve">ex MSC DIEGO </t>
  </si>
  <si>
    <t>JL444A</t>
  </si>
  <si>
    <r>
      <t xml:space="preserve">TBN // </t>
    </r>
    <r>
      <rPr>
        <sz val="10"/>
        <color rgb="FFFF0000"/>
        <rFont val="Calibri"/>
        <family val="2"/>
        <scheme val="minor"/>
      </rPr>
      <t xml:space="preserve">ex MSC DIEGO </t>
    </r>
  </si>
  <si>
    <t>JL445A</t>
  </si>
  <si>
    <t xml:space="preserve">MSC NURIA </t>
  </si>
  <si>
    <t>JL446A</t>
  </si>
  <si>
    <t>JL447A</t>
  </si>
  <si>
    <t>JL448A</t>
  </si>
  <si>
    <t>JL449A</t>
  </si>
  <si>
    <t>re POD: Durban</t>
  </si>
  <si>
    <t>AFRICA EXPRESS SERVICE</t>
  </si>
  <si>
    <t>ex MSC BETTINA/MSC DEILA</t>
  </si>
  <si>
    <t>FY237A</t>
  </si>
  <si>
    <t>ex MSC DANIELA / ex MSC BETTINA</t>
  </si>
  <si>
    <t>FY238A</t>
  </si>
  <si>
    <t>ex MSC WASHINGTON/MSC DEILA/MSC DANIELA/ MSC TRIESTE</t>
  </si>
  <si>
    <t>FY239A</t>
  </si>
  <si>
    <t>ex MSC WASHINGTON</t>
  </si>
  <si>
    <t>FY240A</t>
  </si>
  <si>
    <t>ex MSC TARANTO</t>
  </si>
  <si>
    <t>FY241A</t>
  </si>
  <si>
    <t>eta cmb 6/nov</t>
  </si>
  <si>
    <t>ex MSC CAMILLE</t>
  </si>
  <si>
    <t>FY242A</t>
  </si>
  <si>
    <t>ex MSC TIANPING/ MSC RENEE/ MSC HEIDI</t>
  </si>
  <si>
    <t xml:space="preserve">MSC SOFIA PAZ </t>
  </si>
  <si>
    <t>FY243A</t>
  </si>
  <si>
    <t>ex MSC RENEE</t>
  </si>
  <si>
    <t>FY244A</t>
  </si>
  <si>
    <t>ex MSC FATMA/ MSC RAVENNA</t>
  </si>
  <si>
    <t>MSC RENEE</t>
  </si>
  <si>
    <t>FY245A</t>
  </si>
  <si>
    <t>ex MSC ABY</t>
  </si>
  <si>
    <t>FY246A</t>
  </si>
  <si>
    <t>CALL CMB</t>
  </si>
  <si>
    <t>ex MSC CRISTINA/ MSC HEIDI</t>
  </si>
  <si>
    <t>FY247A</t>
  </si>
  <si>
    <t>ex MSC BERYL / MSC HEIDI</t>
  </si>
  <si>
    <t>FY248A</t>
  </si>
  <si>
    <t>ex MSC INES/ MSC VANDYA/ MSC ALIYA / MSC HEIDI</t>
  </si>
  <si>
    <t>FY249A</t>
  </si>
  <si>
    <t>FY250A</t>
  </si>
  <si>
    <t>MSC RIDA/ MSC LIVORNO</t>
  </si>
  <si>
    <t>FY251A</t>
  </si>
  <si>
    <t>MSC DANIELA/ MSC SONIA</t>
  </si>
  <si>
    <t>FY252A</t>
  </si>
  <si>
    <t>28 DAYS</t>
  </si>
  <si>
    <t>MSC WASHINGTON/ MSC DANIELA/ MSC TARANTO</t>
  </si>
  <si>
    <t>FY301A</t>
  </si>
  <si>
    <t>MSC TARANTO/ AMERICA/ MSC KALAMATA VII</t>
  </si>
  <si>
    <t>FY302A</t>
  </si>
  <si>
    <t>FY303A</t>
  </si>
  <si>
    <t>FY304A</t>
  </si>
  <si>
    <t>MSC ARIES/ MSC MARGRIT</t>
  </si>
  <si>
    <t>FY305A</t>
  </si>
  <si>
    <t>FY306A</t>
  </si>
  <si>
    <t>FY307A</t>
  </si>
  <si>
    <t>FY308A</t>
  </si>
  <si>
    <t>MSC MARIA SAVERIA/ MSC VEGA</t>
  </si>
  <si>
    <t>MSC PALOMA</t>
  </si>
  <si>
    <t>FY309A</t>
  </si>
  <si>
    <t>FY310A</t>
  </si>
  <si>
    <t>FY311A</t>
  </si>
  <si>
    <t>FY312A</t>
  </si>
  <si>
    <t>FY313A</t>
  </si>
  <si>
    <t>FY314A</t>
  </si>
  <si>
    <t>NAVARINO</t>
  </si>
  <si>
    <t>FY315A</t>
  </si>
  <si>
    <t>FY316A</t>
  </si>
  <si>
    <t>FY317A</t>
  </si>
  <si>
    <t>MSC LAURA/ MSC SURABAYA VIII/ MSC AAYA</t>
  </si>
  <si>
    <t>FY318A</t>
  </si>
  <si>
    <t>MSC CAPELLA/ MSC RAPALLO</t>
  </si>
  <si>
    <t>FY319A</t>
  </si>
  <si>
    <t>MSC KATRINA/ MSC MELATILDE</t>
  </si>
  <si>
    <t>FY320A</t>
  </si>
  <si>
    <t>FY321A</t>
  </si>
  <si>
    <t>FY322A</t>
  </si>
  <si>
    <t>FY323A</t>
  </si>
  <si>
    <t>FY324A</t>
  </si>
  <si>
    <t>FY325A</t>
  </si>
  <si>
    <t>MSC VICTORIA</t>
  </si>
  <si>
    <t>FY326A</t>
  </si>
  <si>
    <t>FY327A</t>
  </si>
  <si>
    <t>MSC ROSA M/ MSC SOFIA/ MSC WASHINGTON/ MSC FATMA</t>
  </si>
  <si>
    <r>
      <t>MSC LUCIANA</t>
    </r>
    <r>
      <rPr>
        <sz val="10"/>
        <color rgb="FFFF0000"/>
        <rFont val="Calibri"/>
        <family val="2"/>
        <scheme val="minor"/>
      </rPr>
      <t xml:space="preserve"> </t>
    </r>
    <r>
      <rPr>
        <b/>
        <sz val="10"/>
        <color rgb="FFFF0000"/>
        <rFont val="Calibri"/>
        <family val="2"/>
        <scheme val="minor"/>
      </rPr>
      <t>*CALL CMB*</t>
    </r>
  </si>
  <si>
    <t>FY328A</t>
  </si>
  <si>
    <t>MSC FATMA/ MSC WASHINGTON</t>
  </si>
  <si>
    <t>FY329A</t>
  </si>
  <si>
    <t>MSC TARANTO/ MSC CAPELLA</t>
  </si>
  <si>
    <r>
      <t xml:space="preserve">MSC TARANTO </t>
    </r>
    <r>
      <rPr>
        <b/>
        <sz val="10"/>
        <color rgb="FFFF0000"/>
        <rFont val="Calibri"/>
        <family val="2"/>
        <scheme val="minor"/>
      </rPr>
      <t>*CALL CMB*</t>
    </r>
  </si>
  <si>
    <t>FY330A</t>
  </si>
  <si>
    <t>MSC RAPALLO/ MSC TARANTO/ MSC CAPELLA</t>
  </si>
  <si>
    <r>
      <t xml:space="preserve">MSC DANIT </t>
    </r>
    <r>
      <rPr>
        <b/>
        <sz val="10"/>
        <color rgb="FFFF0000"/>
        <rFont val="Calibri"/>
        <family val="2"/>
        <scheme val="minor"/>
      </rPr>
      <t>*CALL PORT LOUIS*</t>
    </r>
  </si>
  <si>
    <t>FY331A</t>
  </si>
  <si>
    <t>CNTR PICK UP</t>
  </si>
  <si>
    <t>MSC AAYA/ MSC PERLE</t>
  </si>
  <si>
    <t>FY332A</t>
  </si>
  <si>
    <t xml:space="preserve">MSC BERYL </t>
  </si>
  <si>
    <t>FY333A</t>
  </si>
  <si>
    <t>FY334A</t>
  </si>
  <si>
    <r>
      <t xml:space="preserve">MSC ORION </t>
    </r>
    <r>
      <rPr>
        <b/>
        <sz val="10"/>
        <color rgb="FFFF0000"/>
        <rFont val="Calibri"/>
        <family val="2"/>
        <scheme val="minor"/>
      </rPr>
      <t>*CALL CMB/VIA CMB*</t>
    </r>
  </si>
  <si>
    <t>FY335A</t>
  </si>
  <si>
    <t>FY336A</t>
  </si>
  <si>
    <t>FY337A</t>
  </si>
  <si>
    <r>
      <t xml:space="preserve">MSC BERANGERE </t>
    </r>
    <r>
      <rPr>
        <b/>
        <sz val="10"/>
        <color rgb="FFFF0000"/>
        <rFont val="Calibri"/>
        <family val="2"/>
        <scheme val="minor"/>
      </rPr>
      <t>*CALL CMB/VIA CMB*</t>
    </r>
  </si>
  <si>
    <t>FY338A</t>
  </si>
  <si>
    <t>FY339A</t>
  </si>
  <si>
    <t>MSC CRISTINA/ MSC VICTORIA</t>
  </si>
  <si>
    <t>FY340A</t>
  </si>
  <si>
    <t>MSC MARA/ MSC VICTORIA / MSC LUCIANA</t>
  </si>
  <si>
    <t>MSC PARIS</t>
  </si>
  <si>
    <t>FY341A</t>
  </si>
  <si>
    <t>DG CUT OFF 27/10</t>
  </si>
  <si>
    <t>MSC MELATILDE/ MSC LUCIANA/ MSC PARIS</t>
  </si>
  <si>
    <t>FY342A</t>
  </si>
  <si>
    <t>DG CUT OFF 02/11</t>
  </si>
  <si>
    <t xml:space="preserve">MSC BETTINA </t>
  </si>
  <si>
    <t>FY343A</t>
  </si>
  <si>
    <t>DG CUT OFF 09/11</t>
  </si>
  <si>
    <t>MSC MELATILDE/ MSC AURIGA</t>
  </si>
  <si>
    <t>FY344A</t>
  </si>
  <si>
    <t>DG CUT OFF 16/11</t>
  </si>
  <si>
    <t>FY345A</t>
  </si>
  <si>
    <t>DG CUT OFF 23/11</t>
  </si>
  <si>
    <t>FY346A</t>
  </si>
  <si>
    <t>MSC DANIT / MSC GAIA</t>
  </si>
  <si>
    <t>FY347A</t>
  </si>
  <si>
    <t xml:space="preserve">ex MSC BERYL / MSC BENEDETTA XIII / MSC FAITH </t>
  </si>
  <si>
    <t>FY348A</t>
  </si>
  <si>
    <t>INDUCE COLOMBO</t>
  </si>
  <si>
    <t>ex MSC EVA / MSC FAITH</t>
  </si>
  <si>
    <t xml:space="preserve">MSC SOFIA </t>
  </si>
  <si>
    <t>FY349A</t>
  </si>
  <si>
    <t>ex MSC ROSA M</t>
  </si>
  <si>
    <t>MSC THAIS</t>
  </si>
  <si>
    <t>FY350A</t>
  </si>
  <si>
    <t>ex MSC KATRINA / MSC BERYL / MSC AUDREY</t>
  </si>
  <si>
    <t>FY351A</t>
  </si>
  <si>
    <t>ex MSC BERANGERE / MSC KATRINA</t>
  </si>
  <si>
    <t>WK 2</t>
  </si>
  <si>
    <t>FY352A</t>
  </si>
  <si>
    <t>ex MSC FATMA / MSC C. MONTAINE</t>
  </si>
  <si>
    <t>WK 3</t>
  </si>
  <si>
    <t>FY401A</t>
  </si>
  <si>
    <t>WK 4</t>
  </si>
  <si>
    <t>FY402A</t>
  </si>
  <si>
    <t>FY403A</t>
  </si>
  <si>
    <t>FY404A</t>
  </si>
  <si>
    <t>ex MSC TARANTO / MSC SAVONA / MSC VALERIA</t>
  </si>
  <si>
    <t>FY405A</t>
  </si>
  <si>
    <t xml:space="preserve">ex MSC DEILA / MSC FRANCESCA </t>
  </si>
  <si>
    <t>FY406A</t>
  </si>
  <si>
    <t>FY407A</t>
  </si>
  <si>
    <t>EX MSC FREYA / MSC RAVENNA / CAPE SOUNIO</t>
  </si>
  <si>
    <t>FY408A</t>
  </si>
  <si>
    <t xml:space="preserve">ex  MSC EVA / MSC FREYA / MSC VIRGO </t>
  </si>
  <si>
    <t xml:space="preserve">MSC FREYA  </t>
  </si>
  <si>
    <t>FY409A</t>
  </si>
  <si>
    <t>ex MSC SOFIA / CAPE SOUNIO / MSC FREYA  / MSC MARGRIT</t>
  </si>
  <si>
    <t>FY410A</t>
  </si>
  <si>
    <t>ex MSC THAIS / MSC EVA</t>
  </si>
  <si>
    <t xml:space="preserve">MSC GIUSY </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</si>
  <si>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</si>
  <si>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</si>
  <si>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</si>
  <si>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</si>
  <si>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</si>
  <si>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</si>
  <si>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</si>
  <si>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</si>
  <si>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</si>
  <si>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</si>
  <si>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</si>
  <si>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</si>
  <si>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</si>
  <si>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</si>
  <si>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</si>
  <si>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</si>
  <si>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</si>
  <si>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</si>
  <si>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MSC AGAMEMNON</t>
  </si>
  <si>
    <t>FY418A</t>
  </si>
  <si>
    <t>ex MSC MAGNUM VII  / MSC DEILA / MSC BETTINA</t>
  </si>
  <si>
    <t xml:space="preserve">BF HAMBURG </t>
  </si>
  <si>
    <t>FY419A</t>
  </si>
  <si>
    <t xml:space="preserve">ex MSC MARINA/ MSC JOANNA </t>
  </si>
  <si>
    <t xml:space="preserve">MSC JOANNA </t>
  </si>
  <si>
    <t>FY420A</t>
  </si>
  <si>
    <t xml:space="preserve">EX MSC JOANNA / MSC APOLLO / MSC EVA  </t>
  </si>
  <si>
    <t xml:space="preserve">MSC DARDANELLES </t>
  </si>
  <si>
    <t>FY421A</t>
  </si>
  <si>
    <t xml:space="preserve">ex MSC MONICA CRISTINA </t>
  </si>
  <si>
    <t xml:space="preserve">MSC YORK VII </t>
  </si>
  <si>
    <t>FY422A</t>
  </si>
  <si>
    <t>EX MSC COTONOU VIII</t>
  </si>
  <si>
    <t>FY423A</t>
  </si>
  <si>
    <t>FY424A</t>
  </si>
  <si>
    <t xml:space="preserve">ex MSC CHIARA X </t>
  </si>
  <si>
    <t xml:space="preserve">MSC JASMINE X </t>
  </si>
  <si>
    <t>FY425A</t>
  </si>
  <si>
    <t xml:space="preserve">ex MSC TIA V </t>
  </si>
  <si>
    <r>
      <rPr>
        <b/>
        <sz val="10"/>
        <color rgb="FFFF0000"/>
        <rFont val="Calibri"/>
        <family val="2"/>
        <scheme val="minor"/>
      </rPr>
      <t>BLANK SAILING</t>
    </r>
    <r>
      <rPr>
        <sz val="10"/>
        <color rgb="FFFF0000"/>
        <rFont val="Calibri"/>
        <family val="2"/>
        <scheme val="minor"/>
      </rPr>
      <t xml:space="preserve"> </t>
    </r>
  </si>
  <si>
    <t>FY426A</t>
  </si>
  <si>
    <t xml:space="preserve"> ex MSC MAUREEN</t>
  </si>
  <si>
    <t xml:space="preserve">MSC LAUSANNE VI </t>
  </si>
  <si>
    <t>FY427A</t>
  </si>
  <si>
    <t>ex MSC LAUSANNE VI</t>
  </si>
  <si>
    <t xml:space="preserve">MSC MAUREEN </t>
  </si>
  <si>
    <t>FY428A</t>
  </si>
  <si>
    <t>MSC ALGHERO</t>
  </si>
  <si>
    <t>FY429A</t>
  </si>
  <si>
    <t xml:space="preserve">MSC IKARIA VI </t>
  </si>
  <si>
    <t>FY430A</t>
  </si>
  <si>
    <t>ex MSC SYDNEY VI</t>
  </si>
  <si>
    <t xml:space="preserve">MSC VITTORIA </t>
  </si>
  <si>
    <t>FY431A</t>
  </si>
  <si>
    <t>ex MSC JUDITH</t>
  </si>
  <si>
    <r>
      <t xml:space="preserve">MSC POLARIS </t>
    </r>
    <r>
      <rPr>
        <sz val="10"/>
        <color rgb="FFFF0000"/>
        <rFont val="Calibri"/>
        <family val="2"/>
        <scheme val="minor"/>
      </rPr>
      <t xml:space="preserve"> </t>
    </r>
  </si>
  <si>
    <t>FY432A</t>
  </si>
  <si>
    <t>ex MSC POLARIS</t>
  </si>
  <si>
    <t xml:space="preserve">MSC JUDITH </t>
  </si>
  <si>
    <t>FY433A</t>
  </si>
  <si>
    <t>ex MSC VILDA X</t>
  </si>
  <si>
    <t>FY434A</t>
  </si>
  <si>
    <t xml:space="preserve">ex MSC CANDICE </t>
  </si>
  <si>
    <t xml:space="preserve">MSC MAGNUM VII </t>
  </si>
  <si>
    <t>FY435A</t>
  </si>
  <si>
    <t>ex MSC QINGDAO / MSC SIMONA / CATHERINE C</t>
  </si>
  <si>
    <t xml:space="preserve">MSC ELAINE </t>
  </si>
  <si>
    <t>FY436A</t>
  </si>
  <si>
    <t xml:space="preserve">OMIT </t>
  </si>
  <si>
    <t>MSC YOKOHAMA</t>
  </si>
  <si>
    <t>FY437A</t>
  </si>
  <si>
    <t>ex MSC MARA</t>
  </si>
  <si>
    <t xml:space="preserve">MSC ADYA </t>
  </si>
  <si>
    <t>FY438A</t>
  </si>
  <si>
    <t>FY439A</t>
  </si>
  <si>
    <t>ex MSC JEWEL</t>
  </si>
  <si>
    <t>FY440A</t>
  </si>
  <si>
    <t>FY441A</t>
  </si>
  <si>
    <t>ex MSC BIANCA SILVIA</t>
  </si>
  <si>
    <t xml:space="preserve">MSC TARANTO </t>
  </si>
  <si>
    <t>FY442A</t>
  </si>
  <si>
    <t>MSC MILAN</t>
  </si>
  <si>
    <t>FY443A</t>
  </si>
  <si>
    <t>FY444A</t>
  </si>
  <si>
    <t xml:space="preserve">MSC BENEDETTA XIII </t>
  </si>
  <si>
    <t>FY445A</t>
  </si>
  <si>
    <t>FY446A</t>
  </si>
  <si>
    <t>FY447A</t>
  </si>
  <si>
    <t xml:space="preserve">MSDUL0942429353 </t>
  </si>
  <si>
    <t>D</t>
  </si>
  <si>
    <t>INGWE SERVICE</t>
  </si>
  <si>
    <t>PROFORMA SAILING MONDAY</t>
  </si>
  <si>
    <t>PRO.S-MON</t>
  </si>
  <si>
    <t>18 DAYS</t>
  </si>
  <si>
    <t>MSC FELIXSTOWE/ MSC LEANDRA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</si>
  <si>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</si>
  <si>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</si>
  <si>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</si>
  <si>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</si>
  <si>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</si>
  <si>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</si>
  <si>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</si>
  <si>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</si>
  <si>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</si>
  <si>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</si>
  <si>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</si>
  <si>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</si>
  <si>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</si>
  <si>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</si>
  <si>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</si>
  <si>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</si>
  <si>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</si>
  <si>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ZF328A</t>
  </si>
  <si>
    <t>ex MSC ARICA/ MSC ADU V</t>
  </si>
  <si>
    <t>MSC MATILDE V</t>
  </si>
  <si>
    <t>ZF329A</t>
  </si>
  <si>
    <t>ex MSC YUVIKA V / MSC LUISA/ MSC MATILDE V</t>
  </si>
  <si>
    <t>ZF330A</t>
  </si>
  <si>
    <t>ex MSC FELIXSTOWE/ MSC LUISA</t>
  </si>
  <si>
    <t>MSC SHANGHAI V</t>
  </si>
  <si>
    <t>ZF331A</t>
  </si>
  <si>
    <t>MSC FLORIANA VI/ MSC SHANGHAI V</t>
  </si>
  <si>
    <t>MSC LUISA</t>
  </si>
  <si>
    <t>ZF332A</t>
  </si>
  <si>
    <t>MSC GIOVANNA VII/ MSC MARIANNA/ MSC POLARIS</t>
  </si>
  <si>
    <t>ZF333A</t>
  </si>
  <si>
    <t>MSC PILAR VI/ MSC BOSPHORUS</t>
  </si>
  <si>
    <t>ZF334A</t>
  </si>
  <si>
    <t>ZF335A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</si>
  <si>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</si>
  <si>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</si>
  <si>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</si>
  <si>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</si>
  <si>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</si>
  <si>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</si>
  <si>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</si>
  <si>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</si>
  <si>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</si>
  <si>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</si>
  <si>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</si>
  <si>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</si>
  <si>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</si>
  <si>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</si>
  <si>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</si>
  <si>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</si>
  <si>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</si>
  <si>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</si>
  <si>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</si>
  <si>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</si>
  <si>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</si>
  <si>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</si>
  <si>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 xml:space="preserve">ex MSC KALAMATA VII / MSC DOMNA X </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</si>
  <si>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</si>
  <si>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</si>
  <si>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</si>
  <si>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</si>
  <si>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</si>
  <si>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</si>
  <si>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</si>
  <si>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</si>
  <si>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</si>
  <si>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</si>
  <si>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</si>
  <si>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</si>
  <si>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</si>
  <si>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</si>
  <si>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</si>
  <si>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</si>
  <si>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</si>
  <si>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</si>
  <si>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WK 02</t>
  </si>
  <si>
    <t>ZF401A</t>
  </si>
  <si>
    <t xml:space="preserve">ex MSC ADELAIDE / MSC DARIEN / MSC DARDANELLES / MSC HEIDI </t>
  </si>
  <si>
    <t>WK 03</t>
  </si>
  <si>
    <t xml:space="preserve">MSC GIOVANNA VII </t>
  </si>
  <si>
    <t>ZF402A</t>
  </si>
  <si>
    <t>ex KLEVEN / MSC PILAR VI / MSC AQUARIUS / MSC RIKKU / MSC LUDOVICA</t>
  </si>
  <si>
    <t>WK 04</t>
  </si>
  <si>
    <t>ZF403A</t>
  </si>
  <si>
    <t>ex MSC FIE X / MSC VANESSA / MSC BRITTANY / MSC LUDOVICA / MSC FLORENTINA</t>
  </si>
  <si>
    <t>WK 05</t>
  </si>
  <si>
    <t>MSC ANTONIA</t>
  </si>
  <si>
    <t>ZF404A</t>
  </si>
  <si>
    <t xml:space="preserve">ex MSC VILDA X / MSC FIE X / MSC VILDA X / MSC FLORENTINA / MSC ANTONIA / MSC BRITTANY </t>
  </si>
  <si>
    <t>WK 06</t>
  </si>
  <si>
    <t xml:space="preserve">MSC FLORENTINA </t>
  </si>
  <si>
    <t>ZF405A</t>
  </si>
  <si>
    <t xml:space="preserve">ex MSC HOUSTON V / MSC MICHAELA / MSC TOMOKO / MSC BRITTANY / MSC FLORENTINA </t>
  </si>
  <si>
    <t>WK 07</t>
  </si>
  <si>
    <t>ZF406A</t>
  </si>
  <si>
    <t xml:space="preserve">ex MSC FIE X </t>
  </si>
  <si>
    <t>WK 08</t>
  </si>
  <si>
    <t>ZF407A</t>
  </si>
  <si>
    <t xml:space="preserve">ex KOKTA / MSC CAROLINA / MSC FIE X </t>
  </si>
  <si>
    <t>WK 09</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</si>
  <si>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</si>
  <si>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</si>
  <si>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</si>
  <si>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</si>
  <si>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</si>
  <si>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</si>
  <si>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</si>
  <si>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</si>
  <si>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</si>
  <si>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</si>
  <si>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</si>
  <si>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</si>
  <si>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</si>
  <si>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CEOGA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</si>
  <si>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</si>
  <si>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</si>
  <si>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</si>
  <si>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</si>
  <si>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</si>
  <si>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</si>
  <si>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</si>
  <si>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</si>
  <si>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</si>
  <si>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</si>
  <si>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</si>
  <si>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</si>
  <si>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</si>
  <si>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</si>
  <si>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</si>
  <si>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</si>
  <si>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</si>
  <si>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</si>
  <si>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</si>
  <si>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</si>
  <si>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</si>
  <si>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</si>
  <si>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</si>
  <si>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</si>
  <si>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</si>
  <si>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</si>
  <si>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 xml:space="preserve">MSC AINO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</si>
  <si>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</si>
  <si>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</si>
  <si>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</si>
  <si>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</si>
  <si>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</si>
  <si>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</si>
  <si>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</si>
  <si>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</si>
  <si>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</si>
  <si>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MYPLU Cargoes diverted to DAR FEEDER JL426A.</t>
  </si>
  <si>
    <t>ex MSC BRIDGEPORT</t>
  </si>
  <si>
    <t xml:space="preserve">MSC INIYA V  </t>
  </si>
  <si>
    <t>ZF426A</t>
  </si>
  <si>
    <t>MYPLU Cargoes diverted to DAR FEEDER JL429A.</t>
  </si>
  <si>
    <t xml:space="preserve">MSC APOLLO </t>
  </si>
  <si>
    <t>ZF427A</t>
  </si>
  <si>
    <t>ex MSC GINA / MSC DAMLA</t>
  </si>
  <si>
    <t xml:space="preserve">MSC LOME V </t>
  </si>
  <si>
    <t>ZF428A</t>
  </si>
  <si>
    <t>LKCMB + MYPLU Cargoes diverted to DAR FEEDER JL431A.</t>
  </si>
  <si>
    <t xml:space="preserve">ex MSC KALAMATA VII// ex MSC REN V </t>
  </si>
  <si>
    <t>MSC UNITY VI</t>
  </si>
  <si>
    <t>ZF429A</t>
  </si>
  <si>
    <t>LKCMB + MYPLU Cargoes diverted to DAR FEEDER JL432A.</t>
  </si>
  <si>
    <t>ZF430A</t>
  </si>
  <si>
    <t>LKCMB + MYPLU Cargoes diverted to DAR FEEDER JL433A.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</si>
  <si>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</si>
  <si>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</si>
  <si>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</si>
  <si>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</si>
  <si>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</si>
  <si>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</si>
  <si>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</si>
  <si>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</si>
  <si>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</si>
  <si>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</si>
  <si>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</si>
  <si>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</si>
  <si>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</si>
  <si>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</si>
  <si>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</si>
  <si>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</si>
  <si>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</si>
  <si>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</si>
  <si>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</si>
  <si>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</si>
  <si>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</si>
  <si>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</si>
  <si>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</si>
  <si>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 xml:space="preserve">MSC RACHELE </t>
  </si>
  <si>
    <t>ZF438A</t>
  </si>
  <si>
    <t>ex MSC MONTEREY / MSC BANJUL IV / MSC DARWIN VI</t>
  </si>
  <si>
    <r>
      <t xml:space="preserve">MSC TAKORADI VIII </t>
    </r>
    <r>
      <rPr>
        <sz val="10"/>
        <color rgb="FFFF0000"/>
        <rFont val="Calibri"/>
        <family val="2"/>
        <scheme val="minor"/>
      </rPr>
      <t xml:space="preserve">  </t>
    </r>
  </si>
  <si>
    <t>ZF439A</t>
  </si>
  <si>
    <t>EX MSC CAROLINA</t>
  </si>
  <si>
    <t xml:space="preserve">MSC SOPHIE VII </t>
  </si>
  <si>
    <t>ZF440A</t>
  </si>
  <si>
    <t>WK 42*</t>
  </si>
  <si>
    <t>MSC REGINA</t>
  </si>
  <si>
    <t>ZF441A</t>
  </si>
  <si>
    <t>ex MSC SARISKA V</t>
  </si>
  <si>
    <t>WK 43*</t>
  </si>
  <si>
    <t>ZF442A</t>
  </si>
  <si>
    <t>ex MSC LISBON / MSC URSULA VI</t>
  </si>
  <si>
    <t>MSC FAIRFIELD</t>
  </si>
  <si>
    <t>ZF443A</t>
  </si>
  <si>
    <t>ZF444A</t>
  </si>
  <si>
    <r>
      <t xml:space="preserve">MSC JUDITH // </t>
    </r>
    <r>
      <rPr>
        <sz val="10"/>
        <color rgb="FFFF0000"/>
        <rFont val="Calibri"/>
        <family val="2"/>
        <scheme val="minor"/>
      </rPr>
      <t>ex MSC MAGNITUDE VII</t>
    </r>
  </si>
  <si>
    <t>ZF445A</t>
  </si>
  <si>
    <t xml:space="preserve">MSC MUMBAI VIII </t>
  </si>
  <si>
    <t>ZF446A</t>
  </si>
  <si>
    <t>ZF447A</t>
  </si>
  <si>
    <t>MSC MAD</t>
  </si>
  <si>
    <t>IPANEMA SERVICE - WESTBOUND</t>
  </si>
  <si>
    <t>MAERSK LAGUNA</t>
  </si>
  <si>
    <t>730W</t>
  </si>
  <si>
    <t>MAERSK LIRQUEN</t>
  </si>
  <si>
    <t>731A</t>
  </si>
  <si>
    <t>MOL ABIDJAN</t>
  </si>
  <si>
    <t>732A</t>
  </si>
  <si>
    <t>FI733A</t>
  </si>
  <si>
    <t>734A</t>
  </si>
  <si>
    <t>FI735A</t>
  </si>
  <si>
    <t>MSC SARA ELENA</t>
  </si>
  <si>
    <t>FI736A</t>
  </si>
  <si>
    <t>FI737A</t>
  </si>
  <si>
    <t>738W</t>
  </si>
  <si>
    <t>Profoma sailing - Saturday</t>
  </si>
  <si>
    <t>SEASPAN FALCON</t>
  </si>
  <si>
    <t>2229W</t>
  </si>
  <si>
    <t>DELAYED FROM 06/08</t>
  </si>
  <si>
    <t>MSC ARICA</t>
  </si>
  <si>
    <t>FI230A</t>
  </si>
  <si>
    <t>DELAYED FROM 13/08</t>
  </si>
  <si>
    <t>SALVADOR EXPRESS</t>
  </si>
  <si>
    <t>2231W</t>
  </si>
  <si>
    <t>DELAYED FROM 20/08</t>
  </si>
  <si>
    <t>SEASPAN RAPTOR</t>
  </si>
  <si>
    <t>2232W</t>
  </si>
  <si>
    <t>DELAYED FROM 27/08</t>
  </si>
  <si>
    <t>FI233A</t>
  </si>
  <si>
    <t>DELAYED FROM 03/09</t>
  </si>
  <si>
    <t>NAVEGANTES EXPRESS</t>
  </si>
  <si>
    <t>2234W</t>
  </si>
  <si>
    <t>DELAYED FROM 10/09</t>
  </si>
  <si>
    <t>FI235A</t>
  </si>
  <si>
    <t>DELAYED FROM 17/09</t>
  </si>
  <si>
    <t xml:space="preserve">ONE AMAZON </t>
  </si>
  <si>
    <t>2236W</t>
  </si>
  <si>
    <t>DELAYED FROM 24/09</t>
  </si>
  <si>
    <t>RIO DE JANEIRO EXPRESS</t>
  </si>
  <si>
    <t>2237W</t>
  </si>
  <si>
    <t>DELAYED FROM 01/10</t>
  </si>
  <si>
    <t>2238W</t>
  </si>
  <si>
    <t>DELAYED FROM 08/10</t>
  </si>
  <si>
    <t>MSC AGRIGENTO</t>
  </si>
  <si>
    <t>FI239A</t>
  </si>
  <si>
    <t>DELAYED FROM 15/10</t>
  </si>
  <si>
    <t>FI240A</t>
  </si>
  <si>
    <t>DELAYED FROM 22/10</t>
  </si>
  <si>
    <t>2241W</t>
  </si>
  <si>
    <t>DELAYED FROM 29/10</t>
  </si>
  <si>
    <t>2242W</t>
  </si>
  <si>
    <t>DELAYED FROM 05/11</t>
  </si>
  <si>
    <t>FI243A</t>
  </si>
  <si>
    <t>DELAYED FROM 12/11</t>
  </si>
  <si>
    <t>2244W</t>
  </si>
  <si>
    <t>DELAYED FROM 19/11</t>
  </si>
  <si>
    <t>2245W</t>
  </si>
  <si>
    <t>DELAYED FROM 26/11</t>
  </si>
  <si>
    <t>FI246A</t>
  </si>
  <si>
    <t>DELAYED FROM 03/12</t>
  </si>
  <si>
    <t>2247W</t>
  </si>
  <si>
    <t>DELAYED FROM 10/12</t>
  </si>
  <si>
    <t>FI248A</t>
  </si>
  <si>
    <t>DELAYED FROM 17/12</t>
  </si>
  <si>
    <t>2249W</t>
  </si>
  <si>
    <t>DELAYED FROM 24/12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</si>
  <si>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</si>
  <si>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</si>
  <si>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</si>
  <si>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</si>
  <si>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</si>
  <si>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</si>
  <si>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</si>
  <si>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</si>
  <si>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</si>
  <si>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</si>
  <si>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</si>
  <si>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</si>
  <si>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</si>
  <si>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</si>
  <si>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</si>
  <si>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</si>
  <si>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</si>
  <si>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</si>
  <si>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</si>
  <si>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</si>
  <si>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</si>
  <si>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</si>
  <si>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</si>
  <si>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</si>
  <si>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</si>
  <si>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</si>
  <si>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</si>
  <si>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</si>
  <si>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</si>
  <si>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</si>
  <si>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</si>
  <si>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</si>
  <si>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</si>
  <si>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</si>
  <si>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</si>
  <si>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</si>
  <si>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</si>
  <si>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</si>
  <si>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</si>
  <si>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</si>
  <si>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</si>
  <si>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</si>
  <si>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</si>
  <si>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</si>
  <si>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</si>
  <si>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</si>
  <si>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</si>
  <si>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</si>
  <si>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</si>
  <si>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</si>
  <si>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</si>
  <si>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</si>
  <si>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</si>
  <si>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</si>
  <si>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</si>
  <si>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</si>
  <si>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</si>
  <si>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</si>
  <si>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</si>
  <si>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</si>
  <si>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</si>
  <si>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</si>
  <si>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</si>
  <si>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</si>
  <si>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</si>
  <si>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</si>
  <si>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</si>
  <si>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</si>
  <si>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</si>
  <si>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</si>
  <si>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</si>
  <si>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</si>
  <si>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</si>
  <si>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</si>
  <si>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</si>
  <si>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</si>
  <si>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</si>
  <si>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</si>
  <si>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</si>
  <si>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</si>
  <si>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</si>
  <si>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</si>
  <si>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</si>
  <si>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</si>
  <si>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</si>
  <si>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</si>
  <si>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</si>
  <si>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</si>
  <si>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</si>
  <si>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</si>
  <si>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</si>
  <si>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</si>
  <si>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</si>
  <si>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</si>
  <si>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</si>
  <si>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</si>
  <si>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</si>
  <si>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2408W</t>
  </si>
  <si>
    <t>CAPE SOUNIO</t>
  </si>
  <si>
    <t>FI409A</t>
  </si>
  <si>
    <t>FI410A</t>
  </si>
  <si>
    <t>2411W</t>
  </si>
  <si>
    <t>FI412A</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</si>
  <si>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</si>
  <si>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</si>
  <si>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</si>
  <si>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</si>
  <si>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</si>
  <si>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</si>
  <si>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</si>
  <si>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</si>
  <si>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</si>
  <si>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</si>
  <si>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</si>
  <si>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</si>
  <si>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</si>
  <si>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</si>
  <si>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</si>
  <si>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</si>
  <si>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</si>
  <si>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</si>
  <si>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</si>
  <si>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</si>
  <si>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</si>
  <si>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</si>
  <si>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</si>
  <si>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 xml:space="preserve">SALVADOR EXPRESS </t>
  </si>
  <si>
    <t>2424W</t>
  </si>
  <si>
    <t>ex MSC MADHU B</t>
  </si>
  <si>
    <t>WEEK 27'</t>
  </si>
  <si>
    <t>FI425A</t>
  </si>
  <si>
    <t>ex ONE PARANA</t>
  </si>
  <si>
    <t>WEEK 28'</t>
  </si>
  <si>
    <t xml:space="preserve">MSC MADHU B </t>
  </si>
  <si>
    <t>FI426A</t>
  </si>
  <si>
    <t>WEEK 29'</t>
  </si>
  <si>
    <t>2427W</t>
  </si>
  <si>
    <t>WEEK 30'</t>
  </si>
  <si>
    <t>2428W</t>
  </si>
  <si>
    <t>WEEK 31'</t>
  </si>
  <si>
    <t>2429W</t>
  </si>
  <si>
    <t>ex MSC GAYANE</t>
  </si>
  <si>
    <t>WEEK 32'</t>
  </si>
  <si>
    <r>
      <rPr>
        <b/>
        <sz val="10.5"/>
        <color rgb="FFFF0000"/>
        <rFont val="Calibri"/>
        <family val="2"/>
        <scheme val="minor"/>
      </rPr>
      <t>BLANK SAILING</t>
    </r>
    <r>
      <rPr>
        <b/>
        <sz val="10.5"/>
        <rFont val="Calibri"/>
        <family val="2"/>
        <scheme val="minor"/>
      </rPr>
      <t xml:space="preserve"> </t>
    </r>
  </si>
  <si>
    <t>FI430A</t>
  </si>
  <si>
    <t>WEEK 33'</t>
  </si>
  <si>
    <t xml:space="preserve">MSC GAYANE </t>
  </si>
  <si>
    <t>FI431A</t>
  </si>
  <si>
    <t>ex MSC SHUBA B</t>
  </si>
  <si>
    <t>WEEK 34'</t>
  </si>
  <si>
    <t xml:space="preserve">NAVEGANTES EXPRESS </t>
  </si>
  <si>
    <t>2432W</t>
  </si>
  <si>
    <t>WEEK 35'</t>
  </si>
  <si>
    <t>FI433A</t>
  </si>
  <si>
    <t>THURS</t>
  </si>
  <si>
    <t>WEEK 36'</t>
  </si>
  <si>
    <t xml:space="preserve">CAPE ARTEMISIO </t>
  </si>
  <si>
    <t>2434W</t>
  </si>
  <si>
    <t>WEEK 37'</t>
  </si>
  <si>
    <t xml:space="preserve">SEASPAN HARRIER </t>
  </si>
  <si>
    <t>2435W</t>
  </si>
  <si>
    <t>WEEK 38*</t>
  </si>
  <si>
    <t>2436W</t>
  </si>
  <si>
    <t>WEEK 39*</t>
  </si>
  <si>
    <t>FI437A</t>
  </si>
  <si>
    <t>WEEK 40*</t>
  </si>
  <si>
    <t>FI438A</t>
  </si>
  <si>
    <t>WEEK 41*</t>
  </si>
  <si>
    <t>2439W</t>
  </si>
  <si>
    <t>WEEK 42*</t>
  </si>
  <si>
    <t>FI440A</t>
  </si>
  <si>
    <t>WEEK 43*</t>
  </si>
  <si>
    <t>2441W</t>
  </si>
  <si>
    <t>2442W</t>
  </si>
  <si>
    <t>2443W</t>
  </si>
  <si>
    <t>FI444A</t>
  </si>
  <si>
    <t>2445W</t>
  </si>
  <si>
    <t>FI446A</t>
  </si>
  <si>
    <t>2447W</t>
  </si>
  <si>
    <t>2448W</t>
  </si>
  <si>
    <t>2449W</t>
  </si>
  <si>
    <t>FI450A</t>
  </si>
  <si>
    <t xml:space="preserve">CARIOCA SERVICE </t>
  </si>
  <si>
    <t>Profoma sailing - THU</t>
  </si>
  <si>
    <t>WEEK33'</t>
  </si>
  <si>
    <t>MSC RANIA</t>
  </si>
  <si>
    <t>QI429A</t>
  </si>
  <si>
    <t>WEEK34'</t>
  </si>
  <si>
    <t xml:space="preserve">MSC KALAMATA VII </t>
  </si>
  <si>
    <t>QI430A</t>
  </si>
  <si>
    <t>WEEK35'</t>
  </si>
  <si>
    <t>QI431A</t>
  </si>
  <si>
    <t>WEEK36'</t>
  </si>
  <si>
    <t>MSC AJACCIO</t>
  </si>
  <si>
    <t>QI432A</t>
  </si>
  <si>
    <t>WEEK37'</t>
  </si>
  <si>
    <t xml:space="preserve">MSC ILLINOIS VII </t>
  </si>
  <si>
    <t>QI433A</t>
  </si>
  <si>
    <t>WEEK38'</t>
  </si>
  <si>
    <t>QI434A</t>
  </si>
  <si>
    <t>ex MSC PALAK  / MSC MICHIGAN VII</t>
  </si>
  <si>
    <t>WEEK39'</t>
  </si>
  <si>
    <t xml:space="preserve">CATHERINE C  </t>
  </si>
  <si>
    <t>QI435A</t>
  </si>
  <si>
    <t xml:space="preserve">ex MSC RIDA VIII </t>
  </si>
  <si>
    <t>WEEK40*</t>
  </si>
  <si>
    <t xml:space="preserve">MSC DOMITILLE </t>
  </si>
  <si>
    <t>QI436A</t>
  </si>
  <si>
    <t>WEEK41*</t>
  </si>
  <si>
    <t>QI437A</t>
  </si>
  <si>
    <t>WEEK42*</t>
  </si>
  <si>
    <t xml:space="preserve">MSC JASMINE X  </t>
  </si>
  <si>
    <t>QI438A</t>
  </si>
  <si>
    <t>WEEK43*</t>
  </si>
  <si>
    <t>MSC QINGDAO</t>
  </si>
  <si>
    <t>QI439A</t>
  </si>
  <si>
    <t>WEEK44*</t>
  </si>
  <si>
    <t xml:space="preserve">GREENVILLE </t>
  </si>
  <si>
    <t>QI440A</t>
  </si>
  <si>
    <t>ex GREENVILLE / CONTI MAKALU</t>
  </si>
  <si>
    <t>WEEK45*</t>
  </si>
  <si>
    <t xml:space="preserve">CONTI MAKALU </t>
  </si>
  <si>
    <t>QI441A</t>
  </si>
  <si>
    <t>ex MSC JUSTICE VIII</t>
  </si>
  <si>
    <t>WEEK46</t>
  </si>
  <si>
    <t xml:space="preserve">MSC VILDA X </t>
  </si>
  <si>
    <t>QI442A</t>
  </si>
  <si>
    <t>WEEK47</t>
  </si>
  <si>
    <t xml:space="preserve">MSC JUSTICE VIII </t>
  </si>
  <si>
    <t>QI443A</t>
  </si>
  <si>
    <t>WEEK48</t>
  </si>
  <si>
    <t>MSC KALAMATA VII</t>
  </si>
  <si>
    <t>QI444A</t>
  </si>
  <si>
    <t>WEEK49</t>
  </si>
  <si>
    <t xml:space="preserve">MSC AINO  </t>
  </si>
  <si>
    <t>QI445A</t>
  </si>
  <si>
    <t>WEEK50</t>
  </si>
  <si>
    <t>MSC CHIARA X</t>
  </si>
  <si>
    <t>QI446A</t>
  </si>
  <si>
    <t>WEEK51</t>
  </si>
  <si>
    <t>MSC CASSANDRE</t>
  </si>
  <si>
    <t>QI447A</t>
  </si>
  <si>
    <t>WEEK52</t>
  </si>
  <si>
    <t>QI448A</t>
  </si>
  <si>
    <t>WEEK53</t>
  </si>
  <si>
    <t>QI449A</t>
  </si>
  <si>
    <t>WEEK54</t>
  </si>
  <si>
    <t>MSC SIYA B</t>
  </si>
  <si>
    <t>QI450A</t>
  </si>
  <si>
    <t>WEEK55</t>
  </si>
  <si>
    <t>MSC JASMINE X</t>
  </si>
  <si>
    <t>QI451A</t>
  </si>
  <si>
    <t>IPAK SENTOSA</t>
  </si>
  <si>
    <t>8 DAYS</t>
  </si>
  <si>
    <t xml:space="preserve">MSC JEWEL </t>
  </si>
  <si>
    <t>FV312A</t>
  </si>
  <si>
    <t>FV313A</t>
  </si>
  <si>
    <t>ex MSC FRANCESCA</t>
  </si>
  <si>
    <t>FV314A</t>
  </si>
  <si>
    <t>FV315A</t>
  </si>
  <si>
    <t>FV316A</t>
  </si>
  <si>
    <t>FV317A</t>
  </si>
  <si>
    <t>EX MSC LUCIANA</t>
  </si>
  <si>
    <t>FV318A</t>
  </si>
  <si>
    <t>ex MSC DUBAI VII</t>
  </si>
  <si>
    <t>FV319A</t>
  </si>
  <si>
    <t>last voyage, thereafter SHIKRA svc QS321A</t>
  </si>
  <si>
    <t>SHIKRA SERVICE</t>
  </si>
  <si>
    <t>QS</t>
  </si>
  <si>
    <t>QS321A</t>
  </si>
  <si>
    <t>ex MSC DANIELA / MSC BETTINA / MSC PALOMA</t>
  </si>
  <si>
    <t xml:space="preserve">MSC VIRGINIA </t>
  </si>
  <si>
    <t>QS322A</t>
  </si>
  <si>
    <t xml:space="preserve">ex MSC FRANCESCA / MSC VIRGO </t>
  </si>
  <si>
    <t>QS323A</t>
  </si>
  <si>
    <t>ex MSC VIRGO / MSC ARICA</t>
  </si>
  <si>
    <t>MSC ALTAIR</t>
  </si>
  <si>
    <t>QS324A</t>
  </si>
  <si>
    <t>ex MSC SAVONA / MSC ALTAIR / MSC GAYANE</t>
  </si>
  <si>
    <t>QS325A</t>
  </si>
  <si>
    <t>QS326A</t>
  </si>
  <si>
    <t xml:space="preserve">ex MSC SINGAPORE / MSC CAMILLIE </t>
  </si>
  <si>
    <t>QS327A</t>
  </si>
  <si>
    <t xml:space="preserve">ex MSC IRENE / MSC LUCIANA </t>
  </si>
  <si>
    <t>QS328A</t>
  </si>
  <si>
    <t>ex MSC DANIELA / MSC PALOMA / MSC LONG BEACH VI/ MSC RONIT R</t>
  </si>
  <si>
    <t>QS329A</t>
  </si>
  <si>
    <t xml:space="preserve">ex MSC MARA / MSC ARIES </t>
  </si>
  <si>
    <t>QS330A</t>
  </si>
  <si>
    <t>ex MSC SAMANTHA / MSC VIRGINIA / MSC DANIT</t>
  </si>
  <si>
    <t>QS331A</t>
  </si>
  <si>
    <t>ex MSC SAMANTHA</t>
  </si>
  <si>
    <t>QS332A</t>
  </si>
  <si>
    <t>ex MSC VALERIA / MSC FRANCESCA</t>
  </si>
  <si>
    <t>QS333A</t>
  </si>
  <si>
    <t>ex MSC DARLENE</t>
  </si>
  <si>
    <t>QS334A</t>
  </si>
  <si>
    <t>ex MSC AMSTERDAM / MSC DARLENE / MSC ARUSHI R</t>
  </si>
  <si>
    <t xml:space="preserve">MSC AUDREY </t>
  </si>
  <si>
    <t>QS335A</t>
  </si>
  <si>
    <t>ex MSC ODESSA V / MSC KALINA</t>
  </si>
  <si>
    <t>QS336A</t>
  </si>
  <si>
    <t>ex MSC KATRINA / MSC SWEDEN VI / MSC SHAY / MSC BHAVYA V</t>
  </si>
  <si>
    <t xml:space="preserve">MSC MONICA CRISTINA </t>
  </si>
  <si>
    <t>GA336A</t>
  </si>
  <si>
    <t>ex MSC CALYPSO / MSC ASYA / MSC TERESA</t>
  </si>
  <si>
    <t>GA337A</t>
  </si>
  <si>
    <t xml:space="preserve">ex MSC EMANUELA / MSC VANCOUVER / MSC LONG BEACH VI </t>
  </si>
  <si>
    <t>GA338A</t>
  </si>
  <si>
    <t>ex MSC SHAHAR</t>
  </si>
  <si>
    <t>GA339A</t>
  </si>
  <si>
    <t>ex MSC VIRGO / MSC KRYSTAL / MSC VANCOUVER</t>
  </si>
  <si>
    <t>GA340A</t>
  </si>
  <si>
    <t>ex MSC IRENE / KARLSKRONA / MSC ALTAIR</t>
  </si>
  <si>
    <t>MSC LAURENCE</t>
  </si>
  <si>
    <t>GA341A</t>
  </si>
  <si>
    <t>ex MSC LAURENCE</t>
  </si>
  <si>
    <t xml:space="preserve">MSC BREMEN </t>
  </si>
  <si>
    <t>GA342A</t>
  </si>
  <si>
    <t xml:space="preserve">MSC DHANTIA F / XA342A </t>
  </si>
  <si>
    <t>MSC LOME V XA342A</t>
  </si>
  <si>
    <t xml:space="preserve">EX MSC SANTA MARIA &amp;  ex MSC ORIANE </t>
  </si>
  <si>
    <t xml:space="preserve">MSC FABIENNE </t>
  </si>
  <si>
    <t>GA343A</t>
  </si>
  <si>
    <t>MSC POLO II  XA342A</t>
  </si>
  <si>
    <t>EX  MSC FRANCESCA / MSC ARIANE</t>
  </si>
  <si>
    <t>MSC FIAMMETTA</t>
  </si>
  <si>
    <t>GA344A</t>
  </si>
  <si>
    <t>MSC SANTA MARIA XA344A</t>
  </si>
  <si>
    <t>ex MSC LEO VI / MSC MICHIGAN VII</t>
  </si>
  <si>
    <t>MSC ORIANE</t>
  </si>
  <si>
    <t>GA345A</t>
  </si>
  <si>
    <t>MARIENETTA</t>
  </si>
  <si>
    <t>GA346A</t>
  </si>
  <si>
    <t>MSC SINGAPORE IV XA346A</t>
  </si>
  <si>
    <t xml:space="preserve">MSC ORNELLA </t>
  </si>
  <si>
    <t>GA347A</t>
  </si>
  <si>
    <t xml:space="preserve">MSC ELENI XA347A </t>
  </si>
  <si>
    <t>ex MSC AUDREY / MSC ALTAIR / MSC ALEXANDRA</t>
  </si>
  <si>
    <t>GA348A</t>
  </si>
  <si>
    <t>MSC EVA FY348A</t>
  </si>
  <si>
    <t>EX MSC ALTAIR / MSC FAITH / MSC CAMILLE</t>
  </si>
  <si>
    <t>GA349A</t>
  </si>
  <si>
    <t>MSC SOFIA FY349A</t>
  </si>
  <si>
    <t>GA350A</t>
  </si>
  <si>
    <t xml:space="preserve">ex MSC KATIE / MSC ALEXANDRA </t>
  </si>
  <si>
    <t>KARACHI 
(SAPT TERMINAL)</t>
  </si>
  <si>
    <t>MSC YAMUNA VI</t>
  </si>
  <si>
    <t>QS434A</t>
  </si>
  <si>
    <t xml:space="preserve">MSC TIANJIN </t>
  </si>
  <si>
    <t>QS435A</t>
  </si>
  <si>
    <t>QS436A</t>
  </si>
  <si>
    <t>QS437A</t>
  </si>
  <si>
    <t>PROFORMA SAILING TUE</t>
  </si>
  <si>
    <t>QS438A</t>
  </si>
  <si>
    <t>QS439A</t>
  </si>
  <si>
    <t>QS440A</t>
  </si>
  <si>
    <t>MSC UNITED VIII/ EX. MSC TIANJIN</t>
  </si>
  <si>
    <t>QS441A</t>
  </si>
  <si>
    <t>QS442A</t>
  </si>
  <si>
    <t>QS443A</t>
  </si>
  <si>
    <t>QS444A</t>
  </si>
  <si>
    <t>QS445A</t>
  </si>
  <si>
    <t>QS446A</t>
  </si>
  <si>
    <t>MSC JULIETTE</t>
  </si>
  <si>
    <t>QS447A</t>
  </si>
  <si>
    <t>MSC VIVIANA  OR MSC UNITED VIII</t>
  </si>
  <si>
    <t>QS448A</t>
  </si>
  <si>
    <t>QS449A</t>
  </si>
  <si>
    <t>QS450A</t>
  </si>
  <si>
    <t>WALLABY SERVICE</t>
  </si>
  <si>
    <t>WALLABY CONNECTING VESSEL</t>
  </si>
  <si>
    <t>ORCHID FEEDER</t>
  </si>
  <si>
    <t>39 DAYS</t>
  </si>
  <si>
    <t xml:space="preserve">MSC BANU III </t>
  </si>
  <si>
    <t>HD436R</t>
  </si>
  <si>
    <t>MSC CAPE III</t>
  </si>
  <si>
    <t>KN438A</t>
  </si>
  <si>
    <t>MSC SHANVI VII</t>
  </si>
  <si>
    <t>MSC NURYA G</t>
  </si>
  <si>
    <t>KN439A</t>
  </si>
  <si>
    <t>HD437R</t>
  </si>
  <si>
    <t>KN440A</t>
  </si>
  <si>
    <t>HD438R</t>
  </si>
  <si>
    <t>MSC ZONDA III</t>
  </si>
  <si>
    <t>KN441A</t>
  </si>
  <si>
    <t>HD439R</t>
  </si>
  <si>
    <t>KN442A</t>
  </si>
  <si>
    <t>HD440R</t>
  </si>
  <si>
    <t>MSC REBECCA III</t>
  </si>
  <si>
    <t>KN443A</t>
  </si>
  <si>
    <t>HD441R</t>
  </si>
  <si>
    <t xml:space="preserve">CAPTAIN THANASIS I </t>
  </si>
  <si>
    <t>KN444A</t>
  </si>
  <si>
    <t>HD442R</t>
  </si>
  <si>
    <t>MSC MANU</t>
  </si>
  <si>
    <t>KN445A</t>
  </si>
  <si>
    <t>HD443R</t>
  </si>
  <si>
    <t>MSC CORCOVADO III</t>
  </si>
  <si>
    <t>KN446A</t>
  </si>
  <si>
    <t>HD444R</t>
  </si>
  <si>
    <t>KN447A</t>
  </si>
  <si>
    <t>HD445R</t>
  </si>
  <si>
    <t>KN448A</t>
  </si>
  <si>
    <t>HD446R</t>
  </si>
  <si>
    <t>KN449A</t>
  </si>
  <si>
    <t>HD447R</t>
  </si>
  <si>
    <t>HD449R</t>
  </si>
  <si>
    <t>PANDA SERVICE</t>
  </si>
  <si>
    <t>PANDA CONNECTING VESSEL</t>
  </si>
  <si>
    <t xml:space="preserve">BRISBANE </t>
  </si>
  <si>
    <t>KQ437A</t>
  </si>
  <si>
    <t>MSC ODESSA V</t>
  </si>
  <si>
    <t>KQ438A</t>
  </si>
  <si>
    <t>KOTA LAGU</t>
  </si>
  <si>
    <t>416S</t>
  </si>
  <si>
    <t>MSC NADIA IV</t>
  </si>
  <si>
    <t>KQ44A</t>
  </si>
  <si>
    <t>DANUBE</t>
  </si>
  <si>
    <t>9S</t>
  </si>
  <si>
    <t>MSC FLORIANA VI</t>
  </si>
  <si>
    <t>KQ442A</t>
  </si>
  <si>
    <t>GANGES</t>
  </si>
  <si>
    <t>7S</t>
  </si>
  <si>
    <t>KQ444A</t>
  </si>
  <si>
    <t>KQ445A</t>
  </si>
  <si>
    <t>NEW CAPRICORN SERVICE - NEW PROFORMA</t>
  </si>
  <si>
    <t>PROFORMA - SAT</t>
  </si>
  <si>
    <t xml:space="preserve">DELAY ROM </t>
  </si>
  <si>
    <t xml:space="preserve">13 DAYS </t>
  </si>
  <si>
    <t xml:space="preserve">21 DAYS </t>
  </si>
  <si>
    <t>ex AS CALIFORNIA</t>
  </si>
  <si>
    <t>FC404A</t>
  </si>
  <si>
    <t>ex MSC CORINNA</t>
  </si>
  <si>
    <t>FC405A</t>
  </si>
  <si>
    <t>FC406A</t>
  </si>
  <si>
    <t xml:space="preserve">EX MSC STAR R </t>
  </si>
  <si>
    <t>FC407A</t>
  </si>
  <si>
    <t>FC410A</t>
  </si>
  <si>
    <t>FC411A</t>
  </si>
  <si>
    <t>FC412A</t>
  </si>
  <si>
    <t>OCEANIA XL</t>
  </si>
  <si>
    <t>XA412A</t>
  </si>
  <si>
    <t>FC427A</t>
  </si>
  <si>
    <t xml:space="preserve">AS CALIFORNIA </t>
  </si>
  <si>
    <t>FC428A</t>
  </si>
  <si>
    <t>FC429A</t>
  </si>
  <si>
    <t>FC430A</t>
  </si>
  <si>
    <t>FC431A</t>
  </si>
  <si>
    <t>FC432A</t>
  </si>
  <si>
    <t>FC433A</t>
  </si>
  <si>
    <t>FC434A</t>
  </si>
  <si>
    <t>NEW KIWI EXPRESS - NEW PROFORMA</t>
  </si>
  <si>
    <t>PROFORMA - MON</t>
  </si>
  <si>
    <t xml:space="preserve">29 DAYS </t>
  </si>
  <si>
    <t>30 DAYS</t>
  </si>
  <si>
    <t>EX MSC ELENI</t>
  </si>
  <si>
    <t>KE427A</t>
  </si>
  <si>
    <t>KE428A</t>
  </si>
  <si>
    <t>CAPTAIN THANASIS I</t>
  </si>
  <si>
    <t>KE429A</t>
  </si>
  <si>
    <t>KE430A</t>
  </si>
  <si>
    <t>KE431A</t>
  </si>
  <si>
    <t>KE432A</t>
  </si>
  <si>
    <t>KE433A</t>
  </si>
  <si>
    <t>AS CALIFORNIA</t>
  </si>
  <si>
    <t>KE434A</t>
  </si>
  <si>
    <t xml:space="preserve"> </t>
  </si>
  <si>
    <t>AM4 - TIGER SERVICE</t>
  </si>
  <si>
    <t>TUAS TERMINAL WEF FT402W</t>
  </si>
  <si>
    <t>PROFORMA - THURS</t>
  </si>
  <si>
    <t>FT434W</t>
  </si>
  <si>
    <t>FT435W</t>
  </si>
  <si>
    <t>FT436W</t>
  </si>
  <si>
    <t>FT437W</t>
  </si>
  <si>
    <t>FT438W</t>
  </si>
  <si>
    <t>FT439W</t>
  </si>
  <si>
    <t>FT440W</t>
  </si>
  <si>
    <t>FT441W</t>
  </si>
  <si>
    <t>FT442W</t>
  </si>
  <si>
    <t>FT443W</t>
  </si>
  <si>
    <t>FT444W</t>
  </si>
  <si>
    <t>FT445W</t>
  </si>
  <si>
    <t>FT446W</t>
  </si>
  <si>
    <t>FT447W</t>
  </si>
  <si>
    <t>FT448W</t>
  </si>
  <si>
    <t>FT449W</t>
  </si>
  <si>
    <t>FT450W</t>
  </si>
  <si>
    <t>FT451W</t>
  </si>
  <si>
    <t>FT452W</t>
  </si>
  <si>
    <t>FT501W</t>
  </si>
  <si>
    <t>FT502W</t>
  </si>
  <si>
    <t>OSPREY SERVICE</t>
  </si>
  <si>
    <t>SO433A</t>
  </si>
  <si>
    <t>SO434A</t>
  </si>
  <si>
    <t>SO435A</t>
  </si>
  <si>
    <t>MSC CONAKRY IV</t>
  </si>
  <si>
    <t>SO436A</t>
  </si>
  <si>
    <t>MSC SHANELLE V</t>
  </si>
  <si>
    <t>SO437A</t>
  </si>
  <si>
    <t>MSC CAIRO IV</t>
  </si>
  <si>
    <t>SO438A</t>
  </si>
  <si>
    <t>SO439A</t>
  </si>
  <si>
    <t>SO440A</t>
  </si>
  <si>
    <t>SO441A</t>
  </si>
  <si>
    <t>SO442A</t>
  </si>
  <si>
    <t>SO443A</t>
  </si>
  <si>
    <t>MSC KOREA</t>
  </si>
  <si>
    <t>SO444A</t>
  </si>
  <si>
    <t>SO445A</t>
  </si>
  <si>
    <t>MSC NASSAU IV</t>
  </si>
  <si>
    <t>SO446A</t>
  </si>
  <si>
    <t>SO447A</t>
  </si>
  <si>
    <t>SO448A</t>
  </si>
  <si>
    <t>SO449A</t>
  </si>
  <si>
    <t>SO450A</t>
  </si>
  <si>
    <t>SO451A</t>
  </si>
  <si>
    <t>SO452A</t>
  </si>
  <si>
    <t>NO SILK /SWAN TO BUSAN</t>
  </si>
  <si>
    <t>ANDES EXPRESS SERVICE - EASTBOUND</t>
  </si>
  <si>
    <t>ANDES CONNECTING VESSEL</t>
  </si>
  <si>
    <t xml:space="preserve">MANZANILLO </t>
  </si>
  <si>
    <t>RODMAN (PANAMA)</t>
  </si>
  <si>
    <t>IPANEMA / PERTIWI</t>
  </si>
  <si>
    <t>10 ~ 16 DAYS</t>
  </si>
  <si>
    <t>FI317R</t>
  </si>
  <si>
    <t>SEASPAN BEAUTY</t>
  </si>
  <si>
    <t>2322E</t>
  </si>
  <si>
    <t>2311E</t>
  </si>
  <si>
    <t>MSC CHIYO</t>
  </si>
  <si>
    <t>FA323A</t>
  </si>
  <si>
    <t>2312E</t>
  </si>
  <si>
    <t>FA324A</t>
  </si>
  <si>
    <t>2313E</t>
  </si>
  <si>
    <t>FA325A</t>
  </si>
  <si>
    <t>MSC TAYLOR</t>
  </si>
  <si>
    <t>FA326A</t>
  </si>
  <si>
    <t>FI322R</t>
  </si>
  <si>
    <t>FA327A</t>
  </si>
  <si>
    <t>2316E</t>
  </si>
  <si>
    <t>FA328A</t>
  </si>
  <si>
    <t>2317E</t>
  </si>
  <si>
    <t>FA329A</t>
  </si>
  <si>
    <t>2318E</t>
  </si>
  <si>
    <t>MSC ELISA XIII</t>
  </si>
  <si>
    <t>FA330A</t>
  </si>
  <si>
    <t>FI326R</t>
  </si>
  <si>
    <t>FA331A</t>
  </si>
  <si>
    <t>SEASPAN BRAVO</t>
  </si>
  <si>
    <t>2332E</t>
  </si>
  <si>
    <t>FA333A</t>
  </si>
  <si>
    <t>FI328R</t>
  </si>
  <si>
    <t>2334E</t>
  </si>
  <si>
    <t>FI330R</t>
  </si>
  <si>
    <t>MSC BARI</t>
  </si>
  <si>
    <t>FA335A</t>
  </si>
  <si>
    <t>2324E</t>
  </si>
  <si>
    <t>2336E</t>
  </si>
  <si>
    <t>2325E</t>
  </si>
  <si>
    <t>FA337A</t>
  </si>
  <si>
    <t>2326E</t>
  </si>
  <si>
    <t>FA338A</t>
  </si>
  <si>
    <t>MSC NITYA B FI334R</t>
  </si>
  <si>
    <t>FA339A</t>
  </si>
  <si>
    <t>FA340A</t>
  </si>
  <si>
    <t>2329E</t>
  </si>
  <si>
    <t>FA341A</t>
  </si>
  <si>
    <t>MSC NOA ARIELA</t>
  </si>
  <si>
    <t>FA342A</t>
  </si>
  <si>
    <t>MSC VALENTINA</t>
  </si>
  <si>
    <t>FA343A</t>
  </si>
  <si>
    <t>FA344A</t>
  </si>
  <si>
    <t xml:space="preserve">MSC ELOANE </t>
  </si>
  <si>
    <t>MSC CANDIDA</t>
  </si>
  <si>
    <t>FA345A</t>
  </si>
  <si>
    <t>FA347A</t>
  </si>
  <si>
    <t>FA348A</t>
  </si>
  <si>
    <t>CAPE TAINARO</t>
  </si>
  <si>
    <t>FA349A</t>
  </si>
  <si>
    <t>ZEPHYR LUMOS</t>
  </si>
  <si>
    <t>2350E</t>
  </si>
  <si>
    <t>FI343R</t>
  </si>
  <si>
    <t>FA351A</t>
  </si>
  <si>
    <t>FA352A</t>
  </si>
  <si>
    <t>FI347R</t>
  </si>
  <si>
    <t>FA401A</t>
  </si>
  <si>
    <t>2342E</t>
  </si>
  <si>
    <t>FA402A</t>
  </si>
  <si>
    <t>FA403A</t>
  </si>
  <si>
    <t>FA404A</t>
  </si>
  <si>
    <t>FA405A</t>
  </si>
  <si>
    <t>FA406A</t>
  </si>
  <si>
    <t>FA407A</t>
  </si>
  <si>
    <t>2408E</t>
  </si>
  <si>
    <t>FA409A</t>
  </si>
  <si>
    <t>FI402R</t>
  </si>
  <si>
    <t>2348E</t>
  </si>
  <si>
    <t>2410E</t>
  </si>
  <si>
    <t>FA411A</t>
  </si>
  <si>
    <t>2351E</t>
  </si>
  <si>
    <t>2412E</t>
  </si>
  <si>
    <t>FA413A</t>
  </si>
  <si>
    <t>FA414A</t>
  </si>
  <si>
    <t>2352E</t>
  </si>
  <si>
    <t>2401E</t>
  </si>
  <si>
    <t>MSC IVA</t>
  </si>
  <si>
    <t>FA415A</t>
  </si>
  <si>
    <t>FI409R</t>
  </si>
  <si>
    <t>FA416A</t>
  </si>
  <si>
    <t>2403E</t>
  </si>
  <si>
    <t>FA417A</t>
  </si>
  <si>
    <t>FI411R</t>
  </si>
  <si>
    <t>FA418A</t>
  </si>
  <si>
    <t>2405E</t>
  </si>
  <si>
    <t>FA419A</t>
  </si>
  <si>
    <t>FT408E</t>
  </si>
  <si>
    <t>2407E</t>
  </si>
  <si>
    <t>FA420A</t>
  </si>
  <si>
    <t>2406E</t>
  </si>
  <si>
    <t>FI416R</t>
  </si>
  <si>
    <t>FA421A</t>
  </si>
  <si>
    <t xml:space="preserve">MSC OLIVER </t>
  </si>
  <si>
    <t>FT409E</t>
  </si>
  <si>
    <t>FI417R</t>
  </si>
  <si>
    <t>ONE IBIS</t>
  </si>
  <si>
    <t>2422E</t>
  </si>
  <si>
    <t>2411E</t>
  </si>
  <si>
    <t>FA423A</t>
  </si>
  <si>
    <t>2424E</t>
  </si>
  <si>
    <t>FI420R</t>
  </si>
  <si>
    <t>FA425A</t>
  </si>
  <si>
    <t>2413E</t>
  </si>
  <si>
    <t>FA426A</t>
  </si>
  <si>
    <t>2414E</t>
  </si>
  <si>
    <t>ONE COLUMBA</t>
  </si>
  <si>
    <t>2427E</t>
  </si>
  <si>
    <t>2415E</t>
  </si>
  <si>
    <t>FA428A</t>
  </si>
  <si>
    <t>FA429A</t>
  </si>
  <si>
    <t>FI424R</t>
  </si>
  <si>
    <t>2417E</t>
  </si>
  <si>
    <t>FA430A</t>
  </si>
  <si>
    <t>FI426R</t>
  </si>
  <si>
    <t>FA431A</t>
  </si>
  <si>
    <t>2419E</t>
  </si>
  <si>
    <t>FA432A</t>
  </si>
  <si>
    <t>2420E</t>
  </si>
  <si>
    <t>FA433A</t>
  </si>
  <si>
    <t>ex MSC REEF</t>
  </si>
  <si>
    <t>2421E</t>
  </si>
  <si>
    <t>FA434A</t>
  </si>
  <si>
    <t xml:space="preserve">MSC REN V </t>
  </si>
  <si>
    <t>FI430R</t>
  </si>
  <si>
    <t>FA435A</t>
  </si>
  <si>
    <t>FI431R</t>
  </si>
  <si>
    <t>2436E</t>
  </si>
  <si>
    <t xml:space="preserve">ex MSC LYSE V / MSC LEANNE </t>
  </si>
  <si>
    <t xml:space="preserve">MSC STAR R </t>
  </si>
  <si>
    <t>FA437A</t>
  </si>
  <si>
    <t>FI433R</t>
  </si>
  <si>
    <t>FA438A</t>
  </si>
  <si>
    <t>ex MSC OLIA</t>
  </si>
  <si>
    <t xml:space="preserve">MSC ANIELLO </t>
  </si>
  <si>
    <t>FA439A</t>
  </si>
  <si>
    <t>ex MSC AURIGA</t>
  </si>
  <si>
    <t>2428E</t>
  </si>
  <si>
    <t>FA440A</t>
  </si>
  <si>
    <t>HW438B - ACTUAL SOB</t>
  </si>
  <si>
    <t>2429E</t>
  </si>
  <si>
    <t>FA441A</t>
  </si>
  <si>
    <t>BLANK SAILING (IPA-E)</t>
  </si>
  <si>
    <t>FI437R</t>
  </si>
  <si>
    <t>2442E</t>
  </si>
  <si>
    <t>FI438R</t>
  </si>
  <si>
    <t>FA443A</t>
  </si>
  <si>
    <t xml:space="preserve">ex MSC SHUBA B </t>
  </si>
  <si>
    <t>2432E</t>
  </si>
  <si>
    <t>FA444A</t>
  </si>
  <si>
    <t xml:space="preserve">ex MSC ANIELLO </t>
  </si>
  <si>
    <t>FI440R</t>
  </si>
  <si>
    <t>FA445A</t>
  </si>
  <si>
    <t xml:space="preserve">ex MSC LYSE V </t>
  </si>
  <si>
    <t xml:space="preserve">MSC VICTORIA </t>
  </si>
  <si>
    <t>FA446A</t>
  </si>
  <si>
    <t>ex MSC ALABAMA III</t>
  </si>
  <si>
    <t>2435E</t>
  </si>
  <si>
    <t>FA447A</t>
  </si>
  <si>
    <t xml:space="preserve">ex MSC REN V </t>
  </si>
  <si>
    <t xml:space="preserve">SEASPAN OSPREY </t>
  </si>
  <si>
    <t>FA448A</t>
  </si>
  <si>
    <t>FI444R</t>
  </si>
  <si>
    <t>FA449A</t>
  </si>
  <si>
    <t>FI445R</t>
  </si>
  <si>
    <t>FA450A</t>
  </si>
  <si>
    <t>FEEDER TO BUSAN USE IPANEMA (PNIT) / PERTIWI (PNIT) / AFRICA / ALBATROS</t>
  </si>
  <si>
    <t>AZTEC EXPRESS SERVICE - EASTBOUND</t>
  </si>
  <si>
    <t>AZTEC 
CONNECTING VESSEL</t>
  </si>
  <si>
    <r>
      <t xml:space="preserve">PROFORMA SAILING PLS LOOK AT </t>
    </r>
    <r>
      <rPr>
        <b/>
        <u/>
        <sz val="18"/>
        <color rgb="FFFF0000"/>
        <rFont val="Arial"/>
        <family val="2"/>
      </rPr>
      <t>ANDES</t>
    </r>
    <r>
      <rPr>
        <b/>
        <sz val="18"/>
        <color rgb="FFFF0000"/>
        <rFont val="Arial"/>
        <family val="2"/>
      </rPr>
      <t xml:space="preserve"> SERVICES</t>
    </r>
  </si>
  <si>
    <t>KUALA LUMPUR EXPRESS</t>
  </si>
  <si>
    <t>HYUNDAI SATURN</t>
  </si>
  <si>
    <t>0037E</t>
  </si>
  <si>
    <t>SEASPAN BREEZE</t>
  </si>
  <si>
    <t>SEASPAN BRILLIANCE</t>
  </si>
  <si>
    <t>2327E</t>
  </si>
  <si>
    <t>FI321R</t>
  </si>
  <si>
    <t>COYHAIQUE</t>
  </si>
  <si>
    <t>2328E</t>
  </si>
  <si>
    <t>FZ329A</t>
  </si>
  <si>
    <t>SEASPAN BELLWETHER</t>
  </si>
  <si>
    <t>2330E</t>
  </si>
  <si>
    <t>SEASPAN BEYOND</t>
  </si>
  <si>
    <t>2331E</t>
  </si>
  <si>
    <t>ONE ORINOCO</t>
  </si>
  <si>
    <t>VALIANT</t>
  </si>
  <si>
    <t>2333E</t>
  </si>
  <si>
    <t>VALOR</t>
  </si>
  <si>
    <t>VANTAGE</t>
  </si>
  <si>
    <t>2335E</t>
  </si>
  <si>
    <t>HYUNDAI JUPITER</t>
  </si>
  <si>
    <t>0038E</t>
  </si>
  <si>
    <t>2238E</t>
  </si>
  <si>
    <t xml:space="preserve">SEASPAN BRILLIANCE </t>
  </si>
  <si>
    <t>2339E</t>
  </si>
  <si>
    <t>2340E</t>
  </si>
  <si>
    <t>FZ341A</t>
  </si>
  <si>
    <t>2343E</t>
  </si>
  <si>
    <t>2347E</t>
  </si>
  <si>
    <t>ATHOS</t>
  </si>
  <si>
    <t>HYUNDAI NEPTUNE</t>
  </si>
  <si>
    <t>0033E</t>
  </si>
  <si>
    <t>FZ401A</t>
  </si>
  <si>
    <t>2402E</t>
  </si>
  <si>
    <t>2404E</t>
  </si>
  <si>
    <t>POSORJA EXPRESS</t>
  </si>
  <si>
    <t>2409E</t>
  </si>
  <si>
    <t>0034E</t>
  </si>
  <si>
    <t>FZ414A</t>
  </si>
  <si>
    <t>2416E</t>
  </si>
  <si>
    <t>2418E</t>
  </si>
  <si>
    <t>0035E</t>
  </si>
  <si>
    <t>IQUIQUE EXPRESS</t>
  </si>
  <si>
    <t>2423E</t>
  </si>
  <si>
    <t>2425E</t>
  </si>
  <si>
    <t>FZ426A</t>
  </si>
  <si>
    <t>2430E</t>
  </si>
  <si>
    <t>2431E</t>
  </si>
  <si>
    <t>2433E</t>
  </si>
  <si>
    <t>ex ATHOS</t>
  </si>
  <si>
    <t>COCHRANE</t>
  </si>
  <si>
    <t>2434E</t>
  </si>
  <si>
    <t>0036E</t>
  </si>
  <si>
    <t>ex SEASPAN BREEZE</t>
  </si>
  <si>
    <t>SEASPAN BEACON</t>
  </si>
  <si>
    <t>2437E</t>
  </si>
  <si>
    <t>2438E</t>
  </si>
  <si>
    <t>FZ439A</t>
  </si>
  <si>
    <t>2440E</t>
  </si>
  <si>
    <t>2441E</t>
  </si>
  <si>
    <t>ex ONE ORINOCO</t>
  </si>
  <si>
    <t>ex POSORJA EXPRESS</t>
  </si>
  <si>
    <t xml:space="preserve">ONE ORINOCO </t>
  </si>
  <si>
    <t>2443E</t>
  </si>
  <si>
    <t>MSC GAYANE / VALOR</t>
  </si>
  <si>
    <t>2444E</t>
  </si>
  <si>
    <t>ex NAVEGANTES EXPRESS / VANTAGE</t>
  </si>
  <si>
    <t>2445E</t>
  </si>
  <si>
    <t>2446E</t>
  </si>
  <si>
    <t>2448E</t>
  </si>
  <si>
    <t>2449E</t>
  </si>
  <si>
    <t>2450E</t>
  </si>
  <si>
    <t>FZ451A</t>
  </si>
  <si>
    <t>FZ452A</t>
  </si>
  <si>
    <t>INCA EXPRESS SERVICE - EASTBOUND</t>
  </si>
  <si>
    <t>INCA CONNECTING VESSEL</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</si>
  <si>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</si>
  <si>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</si>
  <si>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</si>
  <si>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</si>
  <si>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</si>
  <si>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</si>
  <si>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</si>
  <si>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</si>
  <si>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</si>
  <si>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</si>
  <si>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</si>
  <si>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</si>
  <si>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</si>
  <si>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</si>
  <si>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</si>
  <si>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</si>
  <si>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</si>
  <si>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</si>
  <si>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2250E</t>
  </si>
  <si>
    <t>MANZANILLO EXPRESS</t>
  </si>
  <si>
    <t>2251E</t>
  </si>
  <si>
    <t>ITAJAI EXPRESS</t>
  </si>
  <si>
    <t>2314E</t>
  </si>
  <si>
    <t>FI308R</t>
  </si>
  <si>
    <t>2315E</t>
  </si>
  <si>
    <t>FT308E</t>
  </si>
  <si>
    <t>FI309R</t>
  </si>
  <si>
    <t>2302E</t>
  </si>
  <si>
    <t>CISNES</t>
  </si>
  <si>
    <t>FT311E</t>
  </si>
  <si>
    <t>FI312R</t>
  </si>
  <si>
    <t>2319E</t>
  </si>
  <si>
    <t>2304E</t>
  </si>
  <si>
    <t>2306E</t>
  </si>
  <si>
    <t>SEASPAN BELIEF</t>
  </si>
  <si>
    <t>2320E</t>
  </si>
  <si>
    <t>2321E</t>
  </si>
  <si>
    <t>FT315E</t>
  </si>
  <si>
    <t>FI315R</t>
  </si>
  <si>
    <t xml:space="preserve">HYUNDAI JUPITER </t>
  </si>
  <si>
    <t>0030E</t>
  </si>
  <si>
    <t>2323E</t>
  </si>
  <si>
    <t>BUENAVENTURA EXPRESS</t>
  </si>
  <si>
    <t>HMM PROMISE</t>
  </si>
  <si>
    <t>0027E</t>
  </si>
  <si>
    <t>2338E</t>
  </si>
  <si>
    <t>BUENOS AIRES EXPRESS</t>
  </si>
  <si>
    <t>2341E</t>
  </si>
  <si>
    <t>34~40 DAYS</t>
  </si>
  <si>
    <t>42~47 DAYS</t>
  </si>
  <si>
    <t>44~53 DAYS</t>
  </si>
  <si>
    <t>47~56 DAYS</t>
  </si>
  <si>
    <t>50~60 DAYS</t>
  </si>
  <si>
    <t>52~63 DAYS</t>
  </si>
  <si>
    <t>2349E</t>
  </si>
  <si>
    <t>0029E</t>
  </si>
  <si>
    <t>HUMBOLD EXPRESS</t>
  </si>
  <si>
    <t>HW415A</t>
  </si>
  <si>
    <t>HUMBOLDT EXPRESS</t>
  </si>
  <si>
    <t>2426E</t>
  </si>
  <si>
    <t>0031E</t>
  </si>
  <si>
    <t>2439E</t>
  </si>
  <si>
    <t>0032E</t>
  </si>
  <si>
    <t>2447E</t>
  </si>
  <si>
    <t>FEEDER TO BUSAN USE ANY SERVICE OK</t>
  </si>
  <si>
    <t>MEXICAS EXPRESS SERVICE - EASTBOUND</t>
  </si>
  <si>
    <t>MEXICAS CONNECTING VESSEL</t>
  </si>
  <si>
    <t>MANZANILLO (MEXICO)</t>
  </si>
  <si>
    <t>ex VSL NAME</t>
  </si>
  <si>
    <t>MSC MARINA</t>
  </si>
  <si>
    <t>QM420A</t>
  </si>
  <si>
    <t>TBN 2</t>
  </si>
  <si>
    <t>QM421A</t>
  </si>
  <si>
    <t>QM422A</t>
  </si>
  <si>
    <t>QM423A</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</si>
  <si>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</si>
  <si>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</si>
  <si>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</si>
  <si>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</si>
  <si>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</si>
  <si>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</si>
  <si>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</si>
  <si>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</si>
  <si>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</si>
  <si>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</si>
  <si>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</si>
  <si>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</si>
  <si>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</si>
  <si>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</si>
  <si>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</si>
  <si>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</si>
  <si>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</si>
  <si>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</si>
  <si>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</si>
  <si>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</si>
  <si>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</si>
  <si>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</si>
  <si>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</si>
  <si>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</si>
  <si>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</si>
  <si>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</si>
  <si>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</si>
  <si>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</si>
  <si>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</si>
  <si>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</si>
  <si>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</si>
  <si>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</si>
  <si>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</si>
  <si>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</si>
  <si>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</si>
  <si>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</si>
  <si>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</si>
  <si>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</si>
  <si>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</si>
  <si>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MSC FOLEGANDROS VI</t>
  </si>
  <si>
    <t>QM442A</t>
  </si>
  <si>
    <t>QM443A</t>
  </si>
  <si>
    <t>MSC LOME</t>
  </si>
  <si>
    <t>MSC LOME V</t>
  </si>
  <si>
    <t>QM444A</t>
  </si>
  <si>
    <t>QM445A</t>
  </si>
  <si>
    <t>MSC DENISSE X</t>
  </si>
  <si>
    <t>QM446A</t>
  </si>
  <si>
    <t>QM447A</t>
  </si>
  <si>
    <t>QM448A</t>
  </si>
  <si>
    <t>QM449A</t>
  </si>
  <si>
    <t>QM450A</t>
  </si>
  <si>
    <t>QM451A</t>
  </si>
  <si>
    <t>DAHLIA SERVICE</t>
  </si>
  <si>
    <t>MSC SOMYA III</t>
  </si>
  <si>
    <t>QD431A</t>
  </si>
  <si>
    <t>MSC FREEPORT</t>
  </si>
  <si>
    <t>QD432A</t>
  </si>
  <si>
    <t>MSC BERN V</t>
  </si>
  <si>
    <t>QD433A</t>
  </si>
  <si>
    <t>QD434A</t>
  </si>
  <si>
    <t>MSC SARISKA V</t>
  </si>
  <si>
    <t xml:space="preserve">ex MSC SORAYA MSC JOHANNESBURG </t>
  </si>
  <si>
    <t>QD435A</t>
  </si>
  <si>
    <t>ex MSC DAR ES SALAAM III</t>
  </si>
  <si>
    <t>QD436A</t>
  </si>
  <si>
    <t>QD437A</t>
  </si>
  <si>
    <t>QD438A</t>
  </si>
  <si>
    <t>SUSPENDED WEF WK36, LOAD MEXICAS</t>
  </si>
  <si>
    <t>QD439A</t>
  </si>
  <si>
    <t>QD440A</t>
  </si>
  <si>
    <t>QD441A</t>
  </si>
  <si>
    <t>QD442A</t>
  </si>
  <si>
    <t>LIST OF POD CANNOT BE COLLECT</t>
  </si>
  <si>
    <t xml:space="preserve">Last updated: </t>
  </si>
  <si>
    <t>8.11.2019</t>
  </si>
  <si>
    <t>NO</t>
  </si>
  <si>
    <t>Trade</t>
  </si>
  <si>
    <t>POD</t>
  </si>
  <si>
    <t>REMARK</t>
  </si>
  <si>
    <t>N.Africa</t>
  </si>
  <si>
    <t>M.East</t>
  </si>
  <si>
    <t>UMM QASR</t>
  </si>
  <si>
    <t>W.Africa</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</si>
  <si>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</si>
  <si>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</si>
  <si>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</si>
  <si>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</si>
  <si>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</si>
  <si>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</si>
  <si>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</si>
  <si>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</si>
  <si>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</si>
  <si>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</si>
  <si>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</si>
  <si>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</si>
  <si>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</si>
  <si>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</si>
  <si>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</si>
  <si>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</si>
  <si>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</si>
  <si>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</si>
  <si>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</si>
  <si>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</si>
  <si>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</si>
  <si>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</si>
  <si>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</si>
  <si>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</si>
  <si>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</si>
  <si>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</si>
  <si>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</si>
  <si>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MUSTANG SERVICE</t>
  </si>
  <si>
    <t>LAX</t>
  </si>
  <si>
    <t>FT148E</t>
  </si>
  <si>
    <t>UV204A</t>
  </si>
  <si>
    <t>FT149E</t>
  </si>
  <si>
    <t>UV205A</t>
  </si>
  <si>
    <t>MSC LISA</t>
  </si>
  <si>
    <t>FJ148E</t>
  </si>
  <si>
    <t>UV206A</t>
  </si>
  <si>
    <t>FT151E</t>
  </si>
  <si>
    <t>UV208A</t>
  </si>
  <si>
    <t>FT152E</t>
  </si>
  <si>
    <t>UV209A</t>
  </si>
  <si>
    <t>FT202E</t>
  </si>
  <si>
    <t>UV211A</t>
  </si>
  <si>
    <t>MSC POH LIN</t>
  </si>
  <si>
    <t>FT203E</t>
  </si>
  <si>
    <t>UV212A</t>
  </si>
  <si>
    <t>FT206E</t>
  </si>
  <si>
    <t>UV214A</t>
  </si>
  <si>
    <t>FT209E</t>
  </si>
  <si>
    <t>UV219A</t>
  </si>
  <si>
    <t>UU219A</t>
  </si>
  <si>
    <t>FT211E</t>
  </si>
  <si>
    <t>UV220A</t>
  </si>
  <si>
    <t>FT212E</t>
  </si>
  <si>
    <t>UV221A</t>
  </si>
  <si>
    <t>MSC TAMPA</t>
  </si>
  <si>
    <t>UV222A</t>
  </si>
  <si>
    <t>FT213E</t>
  </si>
  <si>
    <t>FT214E</t>
  </si>
  <si>
    <t>UV223A</t>
  </si>
  <si>
    <t>FT215E</t>
  </si>
  <si>
    <t>UV224A</t>
  </si>
  <si>
    <t>FT223E</t>
  </si>
  <si>
    <t>UV231A</t>
  </si>
  <si>
    <t>FT224E</t>
  </si>
  <si>
    <t>UV232A</t>
  </si>
  <si>
    <t>FT225E</t>
  </si>
  <si>
    <t>UV233A</t>
  </si>
  <si>
    <t>FT226E</t>
  </si>
  <si>
    <t>UV234A</t>
  </si>
  <si>
    <t>FT227E</t>
  </si>
  <si>
    <t>UV235A</t>
  </si>
  <si>
    <t>FT228E</t>
  </si>
  <si>
    <t>UV236A</t>
  </si>
  <si>
    <t>FT229E</t>
  </si>
  <si>
    <t>UV237A</t>
  </si>
  <si>
    <t>FT230E</t>
  </si>
  <si>
    <t>UV238A</t>
  </si>
  <si>
    <t>FT231E</t>
  </si>
  <si>
    <t>FT232E</t>
  </si>
  <si>
    <t>UV239A</t>
  </si>
  <si>
    <t>FT233E</t>
  </si>
  <si>
    <t>UV240A</t>
  </si>
  <si>
    <t>FT234E</t>
  </si>
  <si>
    <t>UV241A</t>
  </si>
  <si>
    <t>FT235E</t>
  </si>
  <si>
    <t>UV242A</t>
  </si>
  <si>
    <t>FT236E</t>
  </si>
  <si>
    <t>UV243A</t>
  </si>
  <si>
    <t xml:space="preserve">MSC TINA </t>
  </si>
  <si>
    <t>FT237E</t>
  </si>
  <si>
    <t>UV244A</t>
  </si>
  <si>
    <t>FT238E</t>
  </si>
  <si>
    <t>UV245A</t>
  </si>
  <si>
    <t>USWC6 ROSE - USA WESTCOAST</t>
  </si>
  <si>
    <t>CONNECTING VESSEL-ROSE</t>
  </si>
  <si>
    <t xml:space="preserve">PNIT </t>
  </si>
  <si>
    <t>FT018E</t>
  </si>
  <si>
    <t>SM MUMBAI</t>
  </si>
  <si>
    <t>2004E</t>
  </si>
  <si>
    <r>
      <t xml:space="preserve">VANCOUVER - </t>
    </r>
    <r>
      <rPr>
        <sz val="6"/>
        <color rgb="FF7030A0"/>
        <rFont val="Arial"/>
        <family val="2"/>
      </rPr>
      <t>FRASER SURREY DOCKS TERMINAL</t>
    </r>
  </si>
  <si>
    <t>pro a</t>
  </si>
  <si>
    <t>pro s</t>
  </si>
  <si>
    <t>pick up date</t>
  </si>
  <si>
    <t>SCHUBERT</t>
  </si>
  <si>
    <t>2106E</t>
  </si>
  <si>
    <t>SM QINGDAO</t>
  </si>
  <si>
    <t>2105E</t>
  </si>
  <si>
    <t>FJ132E</t>
  </si>
  <si>
    <t>2108E</t>
  </si>
  <si>
    <t>CHINOOK VSL :  MSC DEILA UK141A</t>
  </si>
  <si>
    <t>36 DAYS ++</t>
  </si>
  <si>
    <t>p. eta</t>
  </si>
  <si>
    <t>p. sail</t>
  </si>
  <si>
    <t>FT140E</t>
  </si>
  <si>
    <t>2109E</t>
  </si>
  <si>
    <t>FT142E</t>
  </si>
  <si>
    <t>FT145E</t>
  </si>
  <si>
    <t>FT147E</t>
  </si>
  <si>
    <t>FJ146E</t>
  </si>
  <si>
    <t>2202E</t>
  </si>
  <si>
    <t>MALIAKOS</t>
  </si>
  <si>
    <t>FT150E</t>
  </si>
  <si>
    <t>FT201E</t>
  </si>
  <si>
    <t>SM TIANJIN</t>
  </si>
  <si>
    <t>SM PORTLAND</t>
  </si>
  <si>
    <t>FT204E</t>
  </si>
  <si>
    <t>FT205E</t>
  </si>
  <si>
    <t>FT207E</t>
  </si>
  <si>
    <t>FT208E</t>
  </si>
  <si>
    <t>2203E</t>
  </si>
  <si>
    <t>2204E</t>
  </si>
  <si>
    <t>FT216E</t>
  </si>
  <si>
    <t>FT217E</t>
  </si>
  <si>
    <t>USWC1 PEARL RIVER SERVICE</t>
  </si>
  <si>
    <t>ETA HONGKONG</t>
  </si>
  <si>
    <t>LOS ANGELES (APM PIER 400 )</t>
  </si>
  <si>
    <t>ex CLEMENTINE MAERSK H23E</t>
  </si>
  <si>
    <t>818E</t>
  </si>
  <si>
    <t>UP823N</t>
  </si>
  <si>
    <t>ex ARTHUR MAERSK 824E</t>
  </si>
  <si>
    <t>819E</t>
  </si>
  <si>
    <t>MAERSK ENPING</t>
  </si>
  <si>
    <t>824N</t>
  </si>
  <si>
    <t>ETA YANTIAN</t>
  </si>
  <si>
    <t>ex AXEL MAERSK 825E</t>
  </si>
  <si>
    <t>AXEL MAERSK</t>
  </si>
  <si>
    <t>825E</t>
  </si>
  <si>
    <t>MAERSK EDINBURGH (YTN)</t>
  </si>
  <si>
    <t>825N</t>
  </si>
  <si>
    <t>FL824N</t>
  </si>
  <si>
    <t>MAERSK EDINBURGH</t>
  </si>
  <si>
    <t>821E</t>
  </si>
  <si>
    <t>UP826N</t>
  </si>
  <si>
    <t xml:space="preserve">MSC DANIT </t>
  </si>
  <si>
    <t>FL826N</t>
  </si>
  <si>
    <t>MAERSK ENSENADA</t>
  </si>
  <si>
    <t>827N</t>
  </si>
  <si>
    <t>823E</t>
  </si>
  <si>
    <t>828N</t>
  </si>
  <si>
    <t>FL828N</t>
  </si>
  <si>
    <t>UP829N</t>
  </si>
  <si>
    <t>MAERSK SHANGHAI</t>
  </si>
  <si>
    <t>830E</t>
  </si>
  <si>
    <t>830N</t>
  </si>
  <si>
    <t>MAERSK SOFIA</t>
  </si>
  <si>
    <t>831E</t>
  </si>
  <si>
    <t>UP832N</t>
  </si>
  <si>
    <t>UP833N</t>
  </si>
  <si>
    <t>UP834N</t>
  </si>
  <si>
    <t>UP835N</t>
  </si>
  <si>
    <t>USWC4 NEW EAGLE SERVICE</t>
  </si>
  <si>
    <t>NORTHERN JASPER</t>
  </si>
  <si>
    <t>18N</t>
  </si>
  <si>
    <t>FJ114E</t>
  </si>
  <si>
    <t>MAERSK LINS</t>
  </si>
  <si>
    <t>116N</t>
  </si>
  <si>
    <t>FJ116E</t>
  </si>
  <si>
    <t>ZIM NINGBO</t>
  </si>
  <si>
    <t>70N</t>
  </si>
  <si>
    <t>FJ117E</t>
  </si>
  <si>
    <t>TIANPING</t>
  </si>
  <si>
    <t>25N</t>
  </si>
  <si>
    <t>FJ118E</t>
  </si>
  <si>
    <t>ANNA MAERSK</t>
  </si>
  <si>
    <t>121N</t>
  </si>
  <si>
    <t>FJ119E</t>
  </si>
  <si>
    <t>54N</t>
  </si>
  <si>
    <t>FJ120E</t>
  </si>
  <si>
    <t>123N</t>
  </si>
  <si>
    <t>19N</t>
  </si>
  <si>
    <t>USWC6 SEQUOIA SERVICE</t>
  </si>
  <si>
    <t>642E</t>
  </si>
  <si>
    <t>UM649N</t>
  </si>
  <si>
    <t>ALPACA EXPRESS SERVICE - EASTBOUND</t>
  </si>
  <si>
    <t>ZEPHYR SERVICES</t>
  </si>
  <si>
    <t>SM LONG BEACH</t>
  </si>
  <si>
    <t>FR018E</t>
  </si>
  <si>
    <t>MAERSK HAVANA(PHOENIX)</t>
  </si>
  <si>
    <t>SM SHANGHAI</t>
  </si>
  <si>
    <t>019E</t>
  </si>
  <si>
    <t>MAERSK KOLKATA</t>
  </si>
  <si>
    <t>FR020E</t>
  </si>
  <si>
    <t>SM YANTIAN</t>
  </si>
  <si>
    <t>021E</t>
  </si>
  <si>
    <t>MAERSK HUACHO(PHOENIX)</t>
  </si>
  <si>
    <t>015E</t>
  </si>
  <si>
    <t>FR022E</t>
  </si>
  <si>
    <t>MAERSK KALAMATA</t>
  </si>
  <si>
    <t>023E</t>
  </si>
  <si>
    <t>EX SM KWANGYANG</t>
  </si>
  <si>
    <t>NORTHERN MONUMENT</t>
  </si>
  <si>
    <t>24E</t>
  </si>
  <si>
    <t>FR025E</t>
  </si>
  <si>
    <t>EX MSC MELISSA</t>
  </si>
  <si>
    <t>MP THE GRONK</t>
  </si>
  <si>
    <t>HU023R</t>
  </si>
  <si>
    <t>SHANGHAI : 17/06</t>
  </si>
  <si>
    <t>FR026E</t>
  </si>
  <si>
    <t>SHANGHAI : 23/06</t>
  </si>
  <si>
    <t>FJ020E</t>
  </si>
  <si>
    <t>CONTI MAKALU</t>
  </si>
  <si>
    <t>FR027E</t>
  </si>
  <si>
    <t>SM LONG BEACH/MAERSK SUPERIOR</t>
  </si>
  <si>
    <t>028E</t>
  </si>
  <si>
    <t>FJ021E</t>
  </si>
  <si>
    <t>SM SHANGHAI/MAERSK ONTARIO</t>
  </si>
  <si>
    <t>029E</t>
  </si>
  <si>
    <t>FJ022E</t>
  </si>
  <si>
    <t>030E</t>
  </si>
  <si>
    <t>FJ023E</t>
  </si>
  <si>
    <t>MAERSK HURON</t>
  </si>
  <si>
    <t>031E</t>
  </si>
  <si>
    <t>MSC LA SPEZIA (TIGER EAST)</t>
  </si>
  <si>
    <t>FT025E</t>
  </si>
  <si>
    <t>EX MSC ANNA</t>
  </si>
  <si>
    <t>MSC NEW YORK  (TIGER EAST)</t>
  </si>
  <si>
    <t>FT026E</t>
  </si>
  <si>
    <t>MAERSK ERIE</t>
  </si>
  <si>
    <t>032E</t>
  </si>
  <si>
    <t>MSC PALOMA (TIGER EAST)</t>
  </si>
  <si>
    <t>FT027E</t>
  </si>
  <si>
    <t>033E</t>
  </si>
  <si>
    <t>EX MSC VIVIANA</t>
  </si>
  <si>
    <t>MSC REEF (TIGER EAST)</t>
  </si>
  <si>
    <t>FT028E</t>
  </si>
  <si>
    <t>FR034E</t>
  </si>
  <si>
    <t>EX MSC INGY</t>
  </si>
  <si>
    <t>MSC LONDON (TIGER)</t>
  </si>
  <si>
    <t>FT029E</t>
  </si>
  <si>
    <t>FR035E</t>
  </si>
  <si>
    <t>FJ028E</t>
  </si>
  <si>
    <t>FR036E</t>
  </si>
  <si>
    <t>FJ029E</t>
  </si>
  <si>
    <t>FR037E</t>
  </si>
  <si>
    <t>FJ030E</t>
  </si>
  <si>
    <t xml:space="preserve">SM LONG BEACH/MAERSK SUPERIOR </t>
  </si>
  <si>
    <t>038E</t>
  </si>
  <si>
    <t>FJ031E</t>
  </si>
  <si>
    <t>039E</t>
  </si>
  <si>
    <t>FJ032E</t>
  </si>
  <si>
    <t>FR00</t>
  </si>
  <si>
    <t>FJ033E</t>
  </si>
  <si>
    <t>041E</t>
  </si>
  <si>
    <t>FJ034E</t>
  </si>
  <si>
    <t>FJ035E</t>
  </si>
  <si>
    <t>MAERSL KALAMATA</t>
  </si>
  <si>
    <t>043E</t>
  </si>
  <si>
    <t>FJ036E</t>
  </si>
  <si>
    <t>FR044E</t>
  </si>
  <si>
    <t>FJ037E</t>
  </si>
  <si>
    <t>FR045E</t>
  </si>
  <si>
    <t>FJ038E</t>
  </si>
  <si>
    <t xml:space="preserve">MSC DAMLA </t>
  </si>
  <si>
    <t>FJ039E</t>
  </si>
  <si>
    <t>FR046E</t>
  </si>
  <si>
    <t>FJ040E</t>
  </si>
  <si>
    <t>MAERSK SUPERIOR</t>
  </si>
  <si>
    <t>047E</t>
  </si>
  <si>
    <t>FJ041E</t>
  </si>
  <si>
    <t>MAERSK ONTARIO</t>
  </si>
  <si>
    <t>048E</t>
  </si>
  <si>
    <t>FJ042E</t>
  </si>
  <si>
    <t>049E</t>
  </si>
  <si>
    <t>FJ043E</t>
  </si>
  <si>
    <t>050E</t>
  </si>
  <si>
    <t>FJ044E</t>
  </si>
  <si>
    <t>051E</t>
  </si>
  <si>
    <t>FJ045E</t>
  </si>
  <si>
    <t>052E</t>
  </si>
  <si>
    <t>FJ046E</t>
  </si>
  <si>
    <t>NORTHERN MONUENT</t>
  </si>
  <si>
    <t>053E</t>
  </si>
  <si>
    <t>FJ047E</t>
  </si>
  <si>
    <t>FR101E</t>
  </si>
  <si>
    <t>FJ048E</t>
  </si>
  <si>
    <t>FR102E</t>
  </si>
  <si>
    <t>FJ049E</t>
  </si>
  <si>
    <t>FR103E</t>
  </si>
  <si>
    <t>FJ050E</t>
  </si>
  <si>
    <t>104E</t>
  </si>
  <si>
    <t>FJ051E</t>
  </si>
  <si>
    <t>105E</t>
  </si>
  <si>
    <t>FJ052E</t>
  </si>
  <si>
    <t>106E</t>
  </si>
  <si>
    <t>107E</t>
  </si>
  <si>
    <t>FJ101E</t>
  </si>
  <si>
    <t>108E</t>
  </si>
  <si>
    <t>FJ053E</t>
  </si>
  <si>
    <t>109E</t>
  </si>
  <si>
    <t>FJ102E</t>
  </si>
  <si>
    <t>110E</t>
  </si>
  <si>
    <t>FJ103E</t>
  </si>
  <si>
    <t>FJ104E</t>
  </si>
  <si>
    <t>FR111E</t>
  </si>
  <si>
    <t>FJ106E</t>
  </si>
  <si>
    <t>FR112E</t>
  </si>
  <si>
    <t>FJ105E</t>
  </si>
  <si>
    <t>FJ107E</t>
  </si>
  <si>
    <t>113E</t>
  </si>
  <si>
    <t>ex CONTI MAKALU</t>
  </si>
  <si>
    <t>FJ108E</t>
  </si>
  <si>
    <t>TBN 43</t>
  </si>
  <si>
    <t>FR114E</t>
  </si>
  <si>
    <t>ex MAERSK SUPERIOR</t>
  </si>
  <si>
    <t>115E</t>
  </si>
  <si>
    <t>116E</t>
  </si>
  <si>
    <t>117E</t>
  </si>
  <si>
    <t>118E</t>
  </si>
  <si>
    <t>119E</t>
  </si>
  <si>
    <t>68 DAYS</t>
  </si>
  <si>
    <t xml:space="preserve">LEO C </t>
  </si>
  <si>
    <t>QZ229A</t>
  </si>
  <si>
    <t>FT222E</t>
  </si>
  <si>
    <t>MSC ROCHELLE</t>
  </si>
  <si>
    <t>QZ230A</t>
  </si>
  <si>
    <t>MSC MARGARITA</t>
  </si>
  <si>
    <t>QZ231A</t>
  </si>
  <si>
    <t>QZ232A</t>
  </si>
  <si>
    <t>QZ233A</t>
  </si>
  <si>
    <t>QZ234A</t>
  </si>
  <si>
    <t>QZ235A</t>
  </si>
  <si>
    <t>MSC TAMPICO</t>
  </si>
  <si>
    <t>QZ236A</t>
  </si>
  <si>
    <t>MSC LOS ANGELES</t>
  </si>
  <si>
    <t>QZ237A</t>
  </si>
  <si>
    <t>QZ238A</t>
  </si>
  <si>
    <t>QZ239A</t>
  </si>
  <si>
    <t>QZ240A</t>
  </si>
  <si>
    <t>QZ241A</t>
  </si>
  <si>
    <t>QZ242A</t>
  </si>
  <si>
    <t>QZ243A</t>
  </si>
  <si>
    <t>QZ244A</t>
  </si>
  <si>
    <t>62 DAYS</t>
  </si>
  <si>
    <t>QZ245A</t>
  </si>
  <si>
    <t>FT239E</t>
  </si>
  <si>
    <t>FT240E</t>
  </si>
  <si>
    <t>QZ246A</t>
  </si>
  <si>
    <t>FT241E</t>
  </si>
  <si>
    <t>QZ247A</t>
  </si>
  <si>
    <t>FT242E</t>
  </si>
  <si>
    <t>QZ248A</t>
  </si>
  <si>
    <t>FT243E</t>
  </si>
  <si>
    <t>QZ249A</t>
  </si>
  <si>
    <t>FT249E</t>
  </si>
  <si>
    <t>QZ304A</t>
  </si>
  <si>
    <t>FT250E</t>
  </si>
  <si>
    <t>QZ305A</t>
  </si>
  <si>
    <t>FT251E</t>
  </si>
  <si>
    <t>QZ306A</t>
  </si>
  <si>
    <t>FT252E</t>
  </si>
  <si>
    <t>FT301E</t>
  </si>
  <si>
    <t>QZ307A</t>
  </si>
  <si>
    <t>QZ308A</t>
  </si>
  <si>
    <t>FT303E</t>
  </si>
  <si>
    <t>QZ309A</t>
  </si>
  <si>
    <t>QZ310A</t>
  </si>
  <si>
    <t>FT305E</t>
  </si>
  <si>
    <t>QZ311A</t>
  </si>
  <si>
    <t>FT306E</t>
  </si>
  <si>
    <t>QZ312A</t>
  </si>
  <si>
    <t>FT307E</t>
  </si>
  <si>
    <t>QZ313A</t>
  </si>
  <si>
    <t>QZ314A</t>
  </si>
  <si>
    <t>FT309E</t>
  </si>
  <si>
    <t>QZ315A</t>
  </si>
  <si>
    <t>FT310E</t>
  </si>
  <si>
    <t>QZ316A</t>
  </si>
  <si>
    <t>QZ317A</t>
  </si>
  <si>
    <t>FT312E</t>
  </si>
  <si>
    <t>QZ318A</t>
  </si>
  <si>
    <t>FT313E</t>
  </si>
  <si>
    <t>QZ319A</t>
  </si>
  <si>
    <t>FT314E</t>
  </si>
  <si>
    <t>QZ320A</t>
  </si>
  <si>
    <t>&lt;--- Click for up to date MSC News</t>
  </si>
  <si>
    <t>MSC MARINA/ EX. MSC VITTORIA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</si>
</sst>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t#\,\t#\t#0"/>
    <numFmt numFmtId="165" formatCode="#,##0.000_);[Red]\(#,##0.000\)"/>
    <numFmt numFmtId="166" formatCode="0.000%"/>
    <numFmt numFmtId="167" formatCode="0.00_)"/>
    <numFmt numFmtId="168" formatCode="0;[Red]0"/>
    <numFmt numFmtId="169" formatCode="[$-409]d/mmm;@"/>
    <numFmt numFmtId="170" formatCode="0.00;[Red]0.00"/>
  </numFmts>
  <fonts count="53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color indexed="8"/>
      <name val="Comic Sans MS"/>
      <family val="4"/>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sz val="11"/>
      <name val="Comic Sans MS"/>
      <family val="4"/>
    </font>
    <font>
      <sz val="11"/>
      <name val="Comic Sans MS"/>
      <family val="4"/>
    </font>
    <font>
      <b/>
      <u/>
      <sz val="9"/>
      <name val="Arial"/>
      <family val="2"/>
    </font>
    <font>
      <sz val="9"/>
      <color rgb="FFFF0000"/>
      <name val="Arial"/>
      <family val="2"/>
    </font>
    <font>
      <sz val="11"/>
      <name val="Comic Sans MS"/>
      <family val="2"/>
    </font>
    <font>
      <sz val="8"/>
      <color theme="1" tint="4.9989318521683403E-2"/>
      <name val="Comic Sans MS"/>
      <family val="4"/>
    </font>
    <font>
      <sz val="10"/>
      <color theme="0" tint="-0.249977111117893"/>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b/>
      <u/>
      <sz val="9"/>
      <name val="Tahoma"/>
      <family val="2"/>
    </font>
    <font>
      <sz val="16"/>
      <name val="Arial"/>
      <family val="2"/>
    </font>
    <font>
      <b/>
      <sz val="7"/>
      <color rgb="FFFF0000"/>
      <name val="Comic Sans MS"/>
      <family val="4"/>
    </font>
    <font>
      <b/>
      <sz val="8"/>
      <color theme="3"/>
      <name val="Comic Sans MS"/>
      <family val="4"/>
    </font>
    <font>
      <sz val="11"/>
      <color theme="0" tint="-0.249977111117893"/>
      <name val="Arial"/>
      <family val="2"/>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b/>
      <u/>
      <sz val="14"/>
      <name val="Arial"/>
      <family val="2"/>
    </font>
    <font>
      <sz val="7"/>
      <color rgb="FFFF0000"/>
      <name val="Comic Sans MS"/>
      <family val="4"/>
    </font>
    <font>
      <sz val="7"/>
      <color indexed="12"/>
      <name val="Comic Sans MS"/>
      <family val="4"/>
    </font>
    <font>
      <sz val="8"/>
      <color rgb="FF000000"/>
      <name val="Arial"/>
      <family val="2"/>
    </font>
    <font>
      <sz val="8"/>
      <name val="Garamond"/>
      <family val="1"/>
    </font>
    <font>
      <strike/>
      <sz val="8"/>
      <name val="Arial"/>
      <family val="2"/>
    </font>
    <font>
      <sz val="8"/>
      <color rgb="FF000000"/>
      <name val="Calibri"/>
      <family val="2"/>
    </font>
    <font>
      <b/>
      <u/>
      <sz val="8"/>
      <color rgb="FF7030A0"/>
      <name val="Arial"/>
      <family val="2"/>
    </font>
    <font>
      <b/>
      <sz val="8"/>
      <color rgb="FF7030A0"/>
      <name val="Arial"/>
      <family val="2"/>
    </font>
    <font>
      <u/>
      <sz val="8"/>
      <color rgb="FF7030A0"/>
      <name val="Arial"/>
      <family val="2"/>
    </font>
    <font>
      <b/>
      <sz val="8"/>
      <color rgb="FF002060"/>
      <name val="Comic Sans MS"/>
      <family val="4"/>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theme="0" tint="-0.249977111117893"/>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i/>
      <strike/>
      <sz val="8"/>
      <color theme="0" tint="-0.249977111117893"/>
      <name val="Arial"/>
      <family val="2"/>
    </font>
    <font>
      <strike/>
      <sz val="8"/>
      <color rgb="FFFF0000"/>
      <name val="Arial"/>
      <family val="2"/>
    </font>
    <font>
      <b/>
      <strike/>
      <u/>
      <sz val="8"/>
      <color rgb="FF0070C0"/>
      <name val="Arial"/>
      <family val="2"/>
    </font>
    <font>
      <b/>
      <strike/>
      <sz val="8"/>
      <color rgb="FF0070C0"/>
      <name val="Arial"/>
      <family val="2"/>
    </font>
    <font>
      <strike/>
      <sz val="9"/>
      <color rgb="FF0070C0"/>
      <name val="Arial"/>
      <family val="2"/>
    </font>
    <font>
      <strike/>
      <sz val="8"/>
      <color rgb="FF0070C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sz val="8"/>
      <color theme="7" tint="0.39997558519241921"/>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b/>
      <sz val="8"/>
      <color rgb="FF0070C0"/>
      <name val="Arial"/>
      <family val="2"/>
    </font>
    <font>
      <sz val="8"/>
      <color rgb="FF0070C0"/>
      <name val="Arial"/>
      <family val="2"/>
    </font>
    <font>
      <b/>
      <strike/>
      <sz val="8"/>
      <color rgb="FFFF0000"/>
      <name val="Arial"/>
      <family val="2"/>
    </font>
    <font>
      <sz val="6"/>
      <color theme="0" tint="-0.34998626667073579"/>
      <name val="Arial"/>
      <family val="2"/>
    </font>
    <font>
      <sz val="11"/>
      <color theme="0" tint="-0.14999847407452621"/>
      <name val="Arial"/>
      <family val="2"/>
    </font>
    <font>
      <b/>
      <sz val="8"/>
      <color rgb="FF002060"/>
      <name val="Arial"/>
      <family val="2"/>
    </font>
    <font>
      <b/>
      <sz val="12"/>
      <color theme="1"/>
      <name val="Arial"/>
      <family val="2"/>
    </font>
    <font>
      <sz val="8"/>
      <color theme="7" tint="-0.249977111117893"/>
      <name val="Arial"/>
      <family val="2"/>
    </font>
    <font>
      <strike/>
      <sz val="8"/>
      <color theme="0" tint="-0.34998626667073579"/>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strike/>
      <sz val="7"/>
      <color rgb="FFFF0000"/>
      <name val="Arial"/>
      <family val="2"/>
    </font>
    <font>
      <strike/>
      <sz val="8"/>
      <color theme="0" tint="-0.249977111117893"/>
      <name val="Arial"/>
      <family val="2"/>
    </font>
    <font>
      <i/>
      <sz val="8"/>
      <color theme="0" tint="-0.499984740745262"/>
      <name val="Arial"/>
      <family val="2"/>
    </font>
    <font>
      <b/>
      <sz val="26"/>
      <name val="Arial"/>
      <family val="2"/>
    </font>
    <font>
      <sz val="6"/>
      <color rgb="FF7030A0"/>
      <name val="Arial"/>
      <family val="2"/>
    </font>
    <font>
      <strike/>
      <sz val="9"/>
      <name val="Arial"/>
      <family val="2"/>
    </font>
    <font>
      <sz val="9"/>
      <color rgb="FF000000"/>
      <name val="Calibri"/>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sz val="8"/>
      <color theme="0" tint="-0.14999847407452621"/>
      <name val="Arial"/>
      <family val="2"/>
    </font>
    <font>
      <b/>
      <sz val="8"/>
      <color rgb="FFFF0000"/>
      <name val="Arial Regular"/>
      <charset val="1"/>
    </font>
    <font>
      <b/>
      <sz val="12"/>
      <color rgb="FF000000"/>
      <name val="Arial"/>
      <family val="2"/>
    </font>
    <font>
      <b/>
      <u/>
      <sz val="11"/>
      <color rgb="FF000000"/>
      <name val="Calibri"/>
      <family val="2"/>
    </font>
    <font>
      <sz val="6"/>
      <color theme="0" tint="-0.499984740745262"/>
      <name val="Arial"/>
      <family val="2"/>
    </font>
    <font>
      <b/>
      <i/>
      <sz val="8"/>
      <color rgb="FFFF0000"/>
      <name val="Comic Sans MS"/>
      <family val="4"/>
    </font>
    <font>
      <b/>
      <sz val="6"/>
      <color rgb="FF7030A0"/>
      <name val="Arial"/>
      <family val="2"/>
    </font>
    <font>
      <sz val="7"/>
      <color rgb="FF00B050"/>
      <name val="Arial"/>
      <family val="2"/>
    </font>
    <font>
      <sz val="7"/>
      <color rgb="FF92D050"/>
      <name val="Arial"/>
      <family val="2"/>
    </font>
    <font>
      <sz val="7"/>
      <color rgb="FF92D050"/>
      <name val="Calibri"/>
      <family val="2"/>
    </font>
    <font>
      <b/>
      <sz val="10"/>
      <color rgb="FF7030A0"/>
      <name val="Arial"/>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u/>
      <sz val="8"/>
      <color theme="1" tint="0.499984740745262"/>
      <name val="Arial"/>
      <family val="2"/>
    </font>
    <font>
      <b/>
      <sz val="8"/>
      <color theme="9" tint="-0.499984740745262"/>
      <name val="Arial"/>
      <family val="2"/>
    </font>
    <font>
      <b/>
      <sz val="8"/>
      <color theme="0" tint="-0.14999847407452621"/>
      <name val="Arial"/>
      <family val="2"/>
    </font>
    <font>
      <sz val="15"/>
      <color rgb="FFFF0000"/>
      <name val="Arial"/>
      <family val="2"/>
    </font>
    <font>
      <u/>
      <sz val="10"/>
      <color rgb="FFFF0000"/>
      <name val="Arial"/>
      <family val="2"/>
    </font>
    <font>
      <b/>
      <u/>
      <sz val="10"/>
      <color rgb="FFFF0000"/>
      <name val="Arial"/>
      <family val="2"/>
    </font>
    <font>
      <b/>
      <sz val="18"/>
      <color rgb="FF0000FF"/>
      <name val="Arial"/>
      <family val="2"/>
    </font>
    <font>
      <b/>
      <sz val="10"/>
      <color rgb="FF0000FF"/>
      <name val="Arial"/>
      <family val="2"/>
    </font>
    <font>
      <b/>
      <sz val="12"/>
      <color rgb="FF0000FF"/>
      <name val="Arial"/>
      <family val="2"/>
    </font>
    <font>
      <b/>
      <sz val="16"/>
      <color rgb="FF0000FF"/>
      <name val="Arial"/>
      <family val="2"/>
    </font>
    <font>
      <b/>
      <sz val="11"/>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8"/>
      <color theme="1" tint="4.9989318521683403E-2"/>
      <name val="Arial"/>
      <family val="2"/>
    </font>
    <font>
      <sz val="7"/>
      <color theme="8" tint="-0.249977111117893"/>
      <name val="Arial"/>
      <family val="2"/>
    </font>
    <font>
      <sz val="7"/>
      <color theme="8" tint="-0.249977111117893"/>
      <name val="Calibri"/>
      <family val="2"/>
    </font>
    <font>
      <b/>
      <sz val="11"/>
      <color rgb="FF7030A0"/>
      <name val="Arial"/>
      <family val="2"/>
    </font>
    <font>
      <b/>
      <sz val="9"/>
      <color rgb="FF0000FF"/>
      <name val="Arial"/>
      <family val="2"/>
    </font>
    <font>
      <sz val="7"/>
      <color rgb="FF0070C0"/>
      <name val="Arial"/>
      <family val="2"/>
    </font>
    <font>
      <b/>
      <sz val="8"/>
      <color theme="1" tint="4.9989318521683403E-2"/>
      <name val="Arial"/>
      <family val="2"/>
    </font>
    <font>
      <b/>
      <i/>
      <sz val="10"/>
      <color rgb="FFFF0000"/>
      <name val="Arial"/>
      <family val="2"/>
    </font>
    <font>
      <b/>
      <i/>
      <sz val="12"/>
      <color rgb="FFFF0000"/>
      <name val="Arial"/>
      <family val="2"/>
    </font>
    <font>
      <strike/>
      <sz val="8"/>
      <color theme="1" tint="4.9989318521683403E-2"/>
      <name val="Arial"/>
      <family val="2"/>
    </font>
    <font>
      <b/>
      <strike/>
      <sz val="8"/>
      <color theme="1" tint="4.9989318521683403E-2"/>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i/>
      <sz val="8"/>
      <color rgb="FF7030A0"/>
      <name val="Arial"/>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5"/>
      <color theme="1"/>
      <name val="Calibri"/>
      <family val="2"/>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sz val="8"/>
      <name val="Comic Sans MS"/>
      <family val="2"/>
    </font>
    <font>
      <u/>
      <sz val="7"/>
      <color rgb="FFFF0000"/>
      <name val="Arial"/>
      <family val="2"/>
    </font>
    <font>
      <b/>
      <u/>
      <sz val="7"/>
      <color rgb="FFFF0000"/>
      <name val="Arial"/>
      <family val="2"/>
    </font>
    <font>
      <sz val="10"/>
      <color theme="1"/>
      <name val="Calibri"/>
      <family val="2"/>
    </font>
    <font>
      <b/>
      <sz val="8"/>
      <color rgb="FFFF0000"/>
      <name val="Comic Sans MS"/>
      <family val="4"/>
    </font>
    <font>
      <sz val="10"/>
      <color rgb="FFFF0000"/>
      <name val="Malgun Gothic"/>
      <family val="2"/>
    </font>
    <font>
      <b/>
      <sz val="10"/>
      <color theme="1"/>
      <name val="Calibri"/>
      <family val="2"/>
    </font>
    <font>
      <sz val="10"/>
      <color rgb="FFFF0000"/>
      <name val="Calibri"/>
      <family val="2"/>
    </font>
    <font>
      <b/>
      <sz val="10"/>
      <color rgb="FF000000"/>
      <name val="Calibri"/>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b/>
      <sz val="9"/>
      <color rgb="FFFFFF00"/>
      <name val="Arial"/>
      <family val="2"/>
    </font>
    <font>
      <i/>
      <sz val="6"/>
      <color rgb="FFFF0000"/>
      <name val="Arial"/>
      <family val="2"/>
    </font>
    <font>
      <sz val="6"/>
      <color rgb="FF00B050"/>
      <name val="Arial"/>
      <family val="2"/>
    </font>
    <font>
      <sz val="7"/>
      <color theme="1"/>
      <name val="Arial"/>
      <family val="2"/>
    </font>
    <font>
      <b/>
      <sz val="7"/>
      <color rgb="FFFF000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10.5"/>
      <color rgb="FFFF3300"/>
      <name val="Calibri"/>
      <family val="2"/>
    </font>
    <font>
      <sz val="8"/>
      <color rgb="FFFF0000"/>
      <name val="Comic Sans MS"/>
      <family val="4"/>
    </font>
    <font>
      <sz val="8"/>
      <color rgb="FF002060"/>
      <name val="Arial"/>
      <family val="2"/>
    </font>
    <font>
      <b/>
      <sz val="10.5"/>
      <color rgb="FFFF3300"/>
      <name val="Calibri"/>
      <family val="2"/>
    </font>
    <font>
      <b/>
      <u/>
      <sz val="10"/>
      <name val="Copperplate Gothic Bold"/>
      <family val="2"/>
    </font>
    <font>
      <b/>
      <u/>
      <sz val="14"/>
      <name val="Copperplate Gothic Bold"/>
      <family val="2"/>
    </font>
    <font>
      <strike/>
      <sz val="9"/>
      <color theme="0" tint="-0.34998626667073579"/>
      <name val="Arial"/>
      <family val="2"/>
    </font>
    <font>
      <b/>
      <sz val="8"/>
      <color rgb="FFF5D9FF"/>
      <name val="Arial"/>
      <family val="2"/>
    </font>
    <font>
      <sz val="9"/>
      <color rgb="FF7030A0"/>
      <name val="Arial"/>
      <family val="2"/>
    </font>
    <font>
      <u/>
      <sz val="9"/>
      <color rgb="FF0000FF"/>
      <name val="Arial"/>
      <family val="2"/>
    </font>
    <font>
      <sz val="6"/>
      <color theme="6"/>
      <name val="Arial"/>
      <family val="2"/>
    </font>
    <font>
      <b/>
      <sz val="10.5"/>
      <color rgb="FF00B050"/>
      <name val="Calibri"/>
      <family val="2"/>
    </font>
    <font>
      <b/>
      <sz val="8"/>
      <color rgb="FF00B050"/>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sz val="11"/>
      <color rgb="FF7030A0"/>
      <name val="Arial"/>
      <family val="2"/>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sz val="6"/>
      <color theme="0" tint="-0.34998626667073579"/>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12"/>
      <color rgb="FFFF0000"/>
      <name val="Calibri"/>
      <family val="2"/>
      <scheme val="minor"/>
    </font>
    <font>
      <b/>
      <sz val="16"/>
      <name val="Calibri"/>
      <family val="2"/>
      <scheme val="minor"/>
    </font>
    <font>
      <b/>
      <sz val="9"/>
      <color theme="0" tint="-0.499984740745262"/>
      <name val="Calibri"/>
      <family val="2"/>
      <scheme val="minor"/>
    </font>
    <font>
      <sz val="11"/>
      <name val="Calibri"/>
      <family val="2"/>
      <scheme val="minor"/>
    </font>
    <font>
      <sz val="11"/>
      <color indexed="12"/>
      <name val="Calibri"/>
      <family val="2"/>
      <scheme val="minor"/>
    </font>
    <font>
      <sz val="10"/>
      <color indexed="12"/>
      <name val="Calibri"/>
      <family val="2"/>
      <scheme val="minor"/>
    </font>
    <font>
      <sz val="8"/>
      <color indexed="12"/>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rgb="FF002060"/>
      <name val="Arial"/>
      <family val="2"/>
    </font>
    <font>
      <b/>
      <sz val="12"/>
      <color rgb="FFFF0000"/>
      <name val="Comic Sans MS"/>
      <family val="4"/>
    </font>
    <font>
      <b/>
      <sz val="12"/>
      <color rgb="FF0000FF"/>
      <name val="Comic Sans MS"/>
      <family val="4"/>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theme="8" tint="-0.249977111117893"/>
      <name val="Arial"/>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sz val="11"/>
      <color rgb="FF0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color rgb="FFFF0000"/>
      <name val="Calibri"/>
      <family val="2"/>
      <scheme val="minor"/>
    </font>
    <font>
      <b/>
      <sz val="9"/>
      <color rgb="FF00B0F0"/>
      <name val="Calibri"/>
      <family val="2"/>
      <scheme val="minor"/>
    </font>
    <font>
      <sz val="9"/>
      <color indexed="12"/>
      <name val="Calibri"/>
      <family val="2"/>
      <scheme val="minor"/>
    </font>
    <font>
      <sz val="9"/>
      <name val="Comic Sans MS"/>
      <family val="4"/>
    </font>
    <font>
      <b/>
      <sz val="8"/>
      <color theme="1"/>
      <name val="Comic Sans MS"/>
      <family val="4"/>
    </font>
    <font>
      <strike/>
      <sz val="8"/>
      <name val="Comic Sans MS"/>
      <family val="4"/>
    </font>
    <font>
      <sz val="8"/>
      <color rgb="FF000000"/>
      <name val="Comic Sans MS"/>
      <family val="4"/>
    </font>
    <font>
      <sz val="8"/>
      <color indexed="8"/>
      <name val="Comic Sans MS"/>
      <family val="4"/>
    </font>
    <font>
      <b/>
      <sz val="8"/>
      <color rgb="FF0000FF"/>
      <name val="Comic Sans MS"/>
      <family val="4"/>
    </font>
    <font>
      <sz val="8"/>
      <color rgb="FF0000FF"/>
      <name val="Comic Sans MS"/>
      <family val="4"/>
    </font>
    <font>
      <b/>
      <sz val="8"/>
      <color theme="5" tint="-0.249977111117893"/>
      <name val="Comic Sans MS"/>
      <family val="4"/>
    </font>
    <font>
      <strike/>
      <sz val="8"/>
      <color rgb="FF000000"/>
      <name val="Comic Sans MS"/>
      <family val="4"/>
    </font>
    <font>
      <b/>
      <sz val="8"/>
      <color rgb="FF000000"/>
      <name val="Comic Sans MS"/>
      <family val="4"/>
    </font>
    <font>
      <strike/>
      <sz val="8"/>
      <color theme="0" tint="-0.499984740745262"/>
      <name val="Comic Sans MS"/>
      <family val="4"/>
    </font>
    <font>
      <b/>
      <strike/>
      <sz val="8"/>
      <color theme="0" tint="-0.499984740745262"/>
      <name val="Comic Sans MS"/>
      <family val="4"/>
    </font>
    <font>
      <strike/>
      <sz val="8"/>
      <color rgb="FF808080"/>
      <name val="Comic Sans MS"/>
      <family val="4"/>
    </font>
    <font>
      <i/>
      <sz val="8"/>
      <color rgb="FF0070C0"/>
      <name val="Arial"/>
      <family val="2"/>
    </font>
    <font>
      <i/>
      <sz val="8"/>
      <color theme="8" tint="-0.249977111117893"/>
      <name val="Calibri"/>
      <family val="2"/>
    </font>
    <font>
      <i/>
      <sz val="8"/>
      <color theme="8" tint="-0.249977111117893"/>
      <name val="Arial"/>
      <family val="2"/>
    </font>
    <font>
      <b/>
      <sz val="10"/>
      <color rgb="FF000000"/>
      <name val="Calibri"/>
      <family val="2"/>
      <scheme val="minor"/>
    </font>
    <font>
      <sz val="9"/>
      <color theme="7" tint="0.79998168889431442"/>
      <name val="Arial"/>
      <family val="2"/>
    </font>
    <font>
      <b/>
      <sz val="9"/>
      <color theme="7" tint="0.79998168889431442"/>
      <name val="Arial"/>
      <family val="2"/>
    </font>
    <font>
      <sz val="8"/>
      <color theme="8" tint="-0.249977111117893"/>
      <name val="Calibri"/>
    </font>
    <font>
      <b/>
      <sz val="10"/>
      <name val="Comic Sans MS"/>
      <family val="4"/>
    </font>
  </fonts>
  <fills count="5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indexed="13"/>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D9FFF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00B0F0"/>
        <bgColor indexed="64"/>
      </patternFill>
    </fill>
    <fill>
      <patternFill patternType="solid">
        <fgColor theme="0" tint="-0.34998626667073579"/>
        <bgColor indexed="64"/>
      </patternFill>
    </fill>
    <fill>
      <patternFill patternType="solid">
        <fgColor theme="2"/>
        <bgColor indexed="64"/>
      </patternFill>
    </fill>
    <fill>
      <patternFill patternType="solid">
        <fgColor rgb="FFFF0000"/>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rgb="FFFFFFCC"/>
        <bgColor rgb="FF000000"/>
      </patternFill>
    </fill>
    <fill>
      <patternFill patternType="solid">
        <fgColor rgb="FF000000"/>
        <bgColor rgb="FF000000"/>
      </patternFill>
    </fill>
    <fill>
      <patternFill patternType="solid">
        <fgColor theme="1"/>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rgb="FFFFFFFF"/>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FFE1"/>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rgb="FF92D050"/>
        <bgColor rgb="FF000000"/>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s>
  <borders count="1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bottom style="thin">
        <color rgb="FF000000"/>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right style="thin">
        <color indexed="64"/>
      </right>
      <top style="medium">
        <color indexed="64"/>
      </top>
      <bottom style="medium">
        <color indexed="64"/>
      </bottom>
      <diagonal/>
    </border>
    <border>
      <left style="double">
        <color indexed="64"/>
      </left>
      <right style="thin">
        <color indexed="64"/>
      </right>
      <top/>
      <bottom style="thin">
        <color indexed="64"/>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double">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top style="double">
        <color rgb="FF000000"/>
      </top>
      <bottom/>
      <diagonal/>
    </border>
    <border>
      <left style="thin">
        <color indexed="64"/>
      </left>
      <right style="thin">
        <color indexed="64"/>
      </right>
      <top style="double">
        <color rgb="FF000000"/>
      </top>
      <bottom/>
      <diagonal/>
    </border>
    <border>
      <left style="thin">
        <color indexed="64"/>
      </left>
      <right/>
      <top style="double">
        <color rgb="FF000000"/>
      </top>
      <bottom/>
      <diagonal/>
    </border>
    <border>
      <left style="thin">
        <color indexed="64"/>
      </left>
      <right style="double">
        <color indexed="64"/>
      </right>
      <top style="double">
        <color rgb="FF000000"/>
      </top>
      <bottom/>
      <diagonal/>
    </border>
    <border>
      <left style="thin">
        <color rgb="FF000000"/>
      </left>
      <right/>
      <top style="double">
        <color indexed="64"/>
      </top>
      <bottom style="double">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indexed="64"/>
      </left>
      <right style="thin">
        <color indexed="64"/>
      </right>
      <top style="double">
        <color rgb="FF000000"/>
      </top>
      <bottom style="thin">
        <color indexed="64"/>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right style="thin">
        <color indexed="64"/>
      </right>
      <top style="double">
        <color rgb="FF000000"/>
      </top>
      <bottom style="thin">
        <color indexed="64"/>
      </bottom>
      <diagonal/>
    </border>
    <border>
      <left style="thin">
        <color rgb="FF000000"/>
      </left>
      <right style="thin">
        <color indexed="64"/>
      </right>
      <top style="double">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style="thin">
        <color indexed="64"/>
      </left>
      <right style="thin">
        <color indexed="64"/>
      </right>
      <top style="thin">
        <color indexed="64"/>
      </top>
      <bottom style="thin">
        <color rgb="FF000000"/>
      </bottom>
      <diagonal/>
    </border>
    <border>
      <left/>
      <right style="thin">
        <color rgb="FF000000"/>
      </right>
      <top style="double">
        <color indexed="64"/>
      </top>
      <bottom/>
      <diagonal/>
    </border>
  </borders>
  <cellStyleXfs count="2334">
    <xf numFmtId="0" fontId="0" fillId="0" borderId="0"/>
    <xf numFmtId="0" fontId="16" fillId="0" borderId="0"/>
    <xf numFmtId="0" fontId="17" fillId="0" borderId="0"/>
    <xf numFmtId="0" fontId="24" fillId="0" borderId="0"/>
    <xf numFmtId="0" fontId="24" fillId="0" borderId="0"/>
    <xf numFmtId="0" fontId="17" fillId="0" borderId="0"/>
    <xf numFmtId="0" fontId="17" fillId="0" borderId="0"/>
    <xf numFmtId="0" fontId="25" fillId="0" borderId="0"/>
    <xf numFmtId="0" fontId="24" fillId="0" borderId="0"/>
    <xf numFmtId="0" fontId="25" fillId="0" borderId="0"/>
    <xf numFmtId="0" fontId="24" fillId="0" borderId="0"/>
    <xf numFmtId="0" fontId="24" fillId="0" borderId="0"/>
    <xf numFmtId="0" fontId="25" fillId="0" borderId="0"/>
    <xf numFmtId="0" fontId="28" fillId="0" borderId="0" applyNumberFormat="0" applyFill="0" applyBorder="0" applyAlignment="0" applyProtection="0">
      <alignment vertical="top"/>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17" fillId="0" borderId="0">
      <protection locked="0"/>
    </xf>
    <xf numFmtId="165" fontId="17" fillId="0" borderId="0">
      <protection locked="0"/>
    </xf>
    <xf numFmtId="166" fontId="17" fillId="0" borderId="0">
      <protection locked="0"/>
    </xf>
    <xf numFmtId="166" fontId="17" fillId="0" borderId="0">
      <protection locked="0"/>
    </xf>
    <xf numFmtId="167" fontId="31" fillId="0" borderId="0"/>
    <xf numFmtId="0" fontId="16" fillId="0" borderId="0"/>
    <xf numFmtId="0" fontId="16" fillId="0" borderId="0"/>
    <xf numFmtId="0" fontId="17" fillId="0" borderId="0"/>
    <xf numFmtId="0" fontId="32" fillId="0" borderId="0"/>
    <xf numFmtId="0" fontId="15" fillId="0" borderId="0"/>
    <xf numFmtId="0" fontId="17"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1" fillId="0" borderId="0"/>
    <xf numFmtId="0" fontId="172" fillId="0" borderId="0"/>
    <xf numFmtId="0" fontId="13" fillId="0" borderId="0"/>
    <xf numFmtId="0" fontId="13" fillId="0" borderId="0"/>
    <xf numFmtId="0" fontId="170" fillId="0" borderId="0"/>
    <xf numFmtId="0" fontId="170" fillId="0" borderId="0"/>
    <xf numFmtId="0" fontId="170" fillId="0" borderId="0"/>
    <xf numFmtId="0" fontId="17" fillId="0" borderId="0"/>
    <xf numFmtId="0" fontId="173" fillId="0" borderId="0"/>
    <xf numFmtId="0" fontId="17" fillId="0" borderId="0"/>
    <xf numFmtId="0" fontId="17" fillId="0" borderId="0"/>
    <xf numFmtId="0" fontId="174" fillId="0" borderId="0" applyBorder="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0" fillId="0" borderId="0"/>
    <xf numFmtId="0" fontId="10" fillId="0" borderId="0"/>
    <xf numFmtId="0" fontId="174" fillId="0" borderId="0" applyBorder="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4" fillId="0" borderId="0" applyBorder="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4" fillId="0" borderId="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174"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4" fillId="0" borderId="0" applyBorder="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74" fillId="0" borderId="0" applyBorder="0"/>
    <xf numFmtId="0" fontId="174" fillId="0" borderId="0" applyBorder="0"/>
    <xf numFmtId="0" fontId="174" fillId="0" borderId="0" applyBorder="0"/>
  </cellStyleXfs>
  <cellXfs count="3982">
    <xf numFmtId="0" fontId="0" fillId="0" borderId="0" xfId="0"/>
    <xf numFmtId="0" fontId="20" fillId="0" borderId="0" xfId="1" applyFont="1" applyAlignment="1">
      <alignment horizontal="left" vertical="center" wrapText="1"/>
    </xf>
    <xf numFmtId="0" fontId="19" fillId="0" borderId="0" xfId="1" applyFont="1" applyAlignment="1">
      <alignment horizontal="left" vertical="center" wrapText="1"/>
    </xf>
    <xf numFmtId="0" fontId="19" fillId="0" borderId="0" xfId="1" applyFont="1" applyAlignment="1">
      <alignment vertical="center"/>
    </xf>
    <xf numFmtId="0" fontId="17" fillId="0" borderId="0" xfId="0" applyFont="1" applyAlignment="1">
      <alignment horizontal="left"/>
    </xf>
    <xf numFmtId="0" fontId="17" fillId="0" borderId="0" xfId="0" applyFont="1"/>
    <xf numFmtId="0" fontId="33" fillId="0" borderId="0" xfId="0" applyFont="1"/>
    <xf numFmtId="0" fontId="34" fillId="0" borderId="0" xfId="0" applyFont="1" applyAlignment="1">
      <alignment horizontal="left"/>
    </xf>
    <xf numFmtId="0" fontId="35" fillId="0" borderId="0" xfId="0" applyFont="1" applyAlignment="1">
      <alignment vertical="center"/>
    </xf>
    <xf numFmtId="0" fontId="36" fillId="0" borderId="0" xfId="0" applyFont="1"/>
    <xf numFmtId="0" fontId="37"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39" fillId="0" borderId="1" xfId="0" applyFont="1" applyBorder="1" applyAlignment="1">
      <alignment horizontal="left" vertical="center" wrapText="1"/>
    </xf>
    <xf numFmtId="0" fontId="40" fillId="0" borderId="0" xfId="0" applyFont="1" applyAlignment="1">
      <alignment vertical="center"/>
    </xf>
    <xf numFmtId="0" fontId="36" fillId="0" borderId="5" xfId="0" applyFont="1" applyBorder="1" applyAlignment="1">
      <alignment horizontal="center" vertical="center" wrapText="1"/>
    </xf>
    <xf numFmtId="0" fontId="39" fillId="0" borderId="5" xfId="0" applyFont="1" applyBorder="1" applyAlignment="1">
      <alignment horizontal="left" vertical="center" wrapText="1"/>
    </xf>
    <xf numFmtId="0" fontId="46" fillId="0" borderId="0" xfId="0" applyFont="1"/>
    <xf numFmtId="16" fontId="42" fillId="0" borderId="0" xfId="0" applyNumberFormat="1" applyFont="1" applyAlignment="1">
      <alignment horizontal="left" vertical="center"/>
    </xf>
    <xf numFmtId="168" fontId="0" fillId="0" borderId="0" xfId="0" applyNumberFormat="1" applyAlignment="1">
      <alignment horizontal="left" vertical="center"/>
    </xf>
    <xf numFmtId="0" fontId="36" fillId="0" borderId="0" xfId="0" applyFont="1" applyAlignment="1">
      <alignment horizontal="center" vertical="center"/>
    </xf>
    <xf numFmtId="0" fontId="0" fillId="0" borderId="0" xfId="0" applyAlignment="1">
      <alignment horizontal="center" vertical="center"/>
    </xf>
    <xf numFmtId="0" fontId="47" fillId="0" borderId="0" xfId="2" applyFont="1" applyAlignment="1">
      <alignment horizontal="left" vertical="center" indent="1"/>
    </xf>
    <xf numFmtId="0" fontId="36" fillId="0" borderId="0" xfId="0" applyFont="1" applyAlignment="1">
      <alignment vertical="center"/>
    </xf>
    <xf numFmtId="0" fontId="0" fillId="0" borderId="0" xfId="0" applyAlignment="1">
      <alignment horizontal="left"/>
    </xf>
    <xf numFmtId="0" fontId="48" fillId="0" borderId="0" xfId="2" applyFont="1" applyAlignment="1">
      <alignment horizontal="left" vertical="center" indent="1"/>
    </xf>
    <xf numFmtId="0" fontId="36" fillId="0" borderId="0" xfId="0" applyFont="1" applyAlignment="1">
      <alignment horizontal="left" vertical="center"/>
    </xf>
    <xf numFmtId="0" fontId="0" fillId="0" borderId="0" xfId="0" applyAlignment="1">
      <alignment vertical="center"/>
    </xf>
    <xf numFmtId="0" fontId="49" fillId="0" borderId="0" xfId="0" applyFont="1" applyAlignment="1">
      <alignment vertical="center"/>
    </xf>
    <xf numFmtId="0" fontId="48" fillId="0" borderId="0" xfId="0" applyFont="1"/>
    <xf numFmtId="0" fontId="48" fillId="0" borderId="0" xfId="0" applyFont="1" applyAlignment="1">
      <alignment vertical="center"/>
    </xf>
    <xf numFmtId="0" fontId="0" fillId="0" borderId="0" xfId="0" applyAlignment="1">
      <alignment horizontal="left" vertical="center"/>
    </xf>
    <xf numFmtId="0" fontId="50" fillId="0" borderId="0" xfId="13" applyFont="1" applyFill="1" applyAlignment="1" applyProtection="1">
      <alignment vertical="center"/>
    </xf>
    <xf numFmtId="0" fontId="50" fillId="0" borderId="0" xfId="13" applyFont="1" applyFill="1" applyAlignment="1" applyProtection="1"/>
    <xf numFmtId="0" fontId="0" fillId="0" borderId="0" xfId="0" applyAlignment="1">
      <alignment horizontal="right"/>
    </xf>
    <xf numFmtId="0" fontId="48" fillId="0" borderId="0" xfId="2" applyFont="1" applyAlignment="1">
      <alignment horizontal="left" vertical="center" wrapText="1" indent="1"/>
    </xf>
    <xf numFmtId="0" fontId="35" fillId="0" borderId="0" xfId="0" applyFont="1"/>
    <xf numFmtId="0" fontId="37" fillId="0" borderId="0" xfId="0" applyFont="1"/>
    <xf numFmtId="0" fontId="48" fillId="0" borderId="0" xfId="0" applyFont="1" applyAlignment="1">
      <alignment horizontal="left"/>
    </xf>
    <xf numFmtId="0" fontId="51" fillId="0" borderId="0" xfId="0" applyFont="1" applyAlignment="1">
      <alignment vertical="center"/>
    </xf>
    <xf numFmtId="16" fontId="0" fillId="0" borderId="5" xfId="0" applyNumberFormat="1" applyBorder="1" applyAlignment="1">
      <alignment horizontal="center" vertical="center"/>
    </xf>
    <xf numFmtId="0" fontId="37" fillId="0" borderId="0" xfId="0" applyFont="1" applyAlignment="1">
      <alignment vertical="center"/>
    </xf>
    <xf numFmtId="0" fontId="52" fillId="0" borderId="0" xfId="0" applyFont="1"/>
    <xf numFmtId="0" fontId="54" fillId="0" borderId="0" xfId="0" applyFont="1" applyAlignment="1">
      <alignment horizontal="center" vertical="top"/>
    </xf>
    <xf numFmtId="0" fontId="55" fillId="0" borderId="0" xfId="0" applyFont="1" applyAlignment="1">
      <alignment horizontal="left"/>
    </xf>
    <xf numFmtId="0" fontId="56" fillId="0" borderId="0" xfId="0" applyFont="1"/>
    <xf numFmtId="0" fontId="34" fillId="0" borderId="0" xfId="0" applyFont="1"/>
    <xf numFmtId="0" fontId="37" fillId="0" borderId="0" xfId="0" applyFont="1" applyAlignment="1">
      <alignment horizontal="center"/>
    </xf>
    <xf numFmtId="16" fontId="37" fillId="0" borderId="0" xfId="0" applyNumberFormat="1" applyFont="1" applyAlignment="1">
      <alignment horizontal="center"/>
    </xf>
    <xf numFmtId="168" fontId="48" fillId="0" borderId="0" xfId="0" applyNumberFormat="1" applyFont="1" applyAlignment="1">
      <alignment horizontal="left" vertical="center"/>
    </xf>
    <xf numFmtId="0" fontId="57" fillId="0" borderId="0" xfId="0" applyFont="1"/>
    <xf numFmtId="0" fontId="53" fillId="0" borderId="0" xfId="0" applyFont="1" applyAlignment="1">
      <alignment horizontal="center" vertical="center"/>
    </xf>
    <xf numFmtId="0" fontId="53" fillId="0" borderId="0" xfId="0" applyFont="1" applyAlignment="1">
      <alignment horizontal="left" vertical="center"/>
    </xf>
    <xf numFmtId="0" fontId="58" fillId="0" borderId="0" xfId="0" applyFont="1" applyAlignment="1">
      <alignment vertical="center"/>
    </xf>
    <xf numFmtId="0" fontId="53" fillId="0" borderId="0" xfId="0" applyFont="1" applyAlignment="1">
      <alignment vertical="center"/>
    </xf>
    <xf numFmtId="0" fontId="48" fillId="0" borderId="0" xfId="0" applyFont="1" applyAlignment="1">
      <alignment horizontal="left" vertical="center"/>
    </xf>
    <xf numFmtId="0" fontId="59" fillId="0" borderId="0" xfId="13" applyFont="1" applyFill="1" applyAlignment="1" applyProtection="1">
      <alignment vertical="center"/>
    </xf>
    <xf numFmtId="0" fontId="59" fillId="0" borderId="0" xfId="13" applyFont="1" applyFill="1" applyAlignment="1" applyProtection="1"/>
    <xf numFmtId="0" fontId="48" fillId="0" borderId="0" xfId="0" applyFont="1" applyAlignment="1">
      <alignment horizontal="right"/>
    </xf>
    <xf numFmtId="0" fontId="48" fillId="0" borderId="0" xfId="0" applyFont="1" applyAlignment="1">
      <alignment horizontal="center"/>
    </xf>
    <xf numFmtId="0" fontId="17" fillId="0" borderId="0" xfId="0" applyFont="1" applyAlignment="1">
      <alignment horizontal="left" vertical="center"/>
    </xf>
    <xf numFmtId="0" fontId="27" fillId="0" borderId="0" xfId="0" applyFont="1"/>
    <xf numFmtId="0" fontId="61" fillId="0" borderId="0" xfId="0" applyFont="1" applyAlignment="1">
      <alignment vertical="center"/>
    </xf>
    <xf numFmtId="0" fontId="26" fillId="0" borderId="0" xfId="0" applyFont="1" applyAlignment="1">
      <alignment horizontal="left"/>
    </xf>
    <xf numFmtId="0" fontId="38" fillId="0" borderId="0" xfId="0" applyFont="1" applyAlignment="1">
      <alignment vertical="center"/>
    </xf>
    <xf numFmtId="0" fontId="27" fillId="0" borderId="0" xfId="0" applyFont="1" applyAlignment="1">
      <alignment horizontal="left"/>
    </xf>
    <xf numFmtId="0" fontId="26" fillId="0" borderId="0" xfId="0" applyFont="1"/>
    <xf numFmtId="16" fontId="63" fillId="0" borderId="0" xfId="0" applyNumberFormat="1" applyFont="1" applyAlignment="1">
      <alignment horizontal="center" vertical="top"/>
    </xf>
    <xf numFmtId="0" fontId="26" fillId="6" borderId="15" xfId="0" applyFont="1" applyFill="1" applyBorder="1" applyAlignment="1">
      <alignment horizontal="center" vertical="center" wrapText="1"/>
    </xf>
    <xf numFmtId="0" fontId="26" fillId="6" borderId="1" xfId="0" applyFont="1" applyFill="1" applyBorder="1" applyAlignment="1">
      <alignment horizontal="center" vertical="top" wrapText="1"/>
    </xf>
    <xf numFmtId="0" fontId="27" fillId="0" borderId="0" xfId="0" applyFont="1" applyAlignment="1">
      <alignment vertical="center"/>
    </xf>
    <xf numFmtId="0" fontId="26" fillId="0" borderId="0" xfId="0" applyFont="1" applyAlignment="1">
      <alignment vertical="center"/>
    </xf>
    <xf numFmtId="0" fontId="64" fillId="0" borderId="3" xfId="0" applyFont="1" applyBorder="1" applyAlignment="1">
      <alignment horizontal="center" vertical="top"/>
    </xf>
    <xf numFmtId="0" fontId="26" fillId="6" borderId="18" xfId="0" applyFont="1" applyFill="1" applyBorder="1" applyAlignment="1">
      <alignment horizontal="center" vertical="center" wrapText="1"/>
    </xf>
    <xf numFmtId="0" fontId="65" fillId="6" borderId="5" xfId="0" applyFont="1" applyFill="1" applyBorder="1" applyAlignment="1">
      <alignment horizontal="center" vertical="top"/>
    </xf>
    <xf numFmtId="16" fontId="27" fillId="0" borderId="5" xfId="0" applyNumberFormat="1" applyFont="1" applyBorder="1" applyAlignment="1">
      <alignment horizontal="center" vertical="center"/>
    </xf>
    <xf numFmtId="16" fontId="27" fillId="2" borderId="2" xfId="0" applyNumberFormat="1" applyFont="1" applyFill="1" applyBorder="1" applyAlignment="1">
      <alignment horizontal="center" vertical="center"/>
    </xf>
    <xf numFmtId="0" fontId="62" fillId="0" borderId="0" xfId="2" applyFont="1" applyAlignment="1">
      <alignment horizontal="right" vertical="center" indent="1"/>
    </xf>
    <xf numFmtId="0" fontId="67" fillId="0" borderId="0" xfId="0" applyFont="1"/>
    <xf numFmtId="0" fontId="26" fillId="0" borderId="0" xfId="0" applyFont="1" applyAlignment="1">
      <alignment horizontal="center" vertical="center"/>
    </xf>
    <xf numFmtId="0" fontId="27" fillId="0" borderId="0" xfId="0" applyFont="1" applyAlignment="1">
      <alignment horizontal="right"/>
    </xf>
    <xf numFmtId="0" fontId="29" fillId="0" borderId="0" xfId="13" applyFont="1" applyFill="1" applyAlignment="1" applyProtection="1"/>
    <xf numFmtId="0" fontId="27" fillId="0" borderId="0" xfId="0" applyFont="1" applyAlignment="1">
      <alignment horizontal="left" vertical="center"/>
    </xf>
    <xf numFmtId="0" fontId="29" fillId="0" borderId="0" xfId="13" applyFont="1" applyFill="1" applyAlignment="1" applyProtection="1">
      <alignment vertical="center"/>
    </xf>
    <xf numFmtId="0" fontId="27" fillId="0" borderId="0" xfId="0" applyFont="1" applyAlignment="1">
      <alignment horizontal="center"/>
    </xf>
    <xf numFmtId="0" fontId="53" fillId="0" borderId="14" xfId="0" applyFont="1" applyBorder="1" applyAlignment="1">
      <alignment horizontal="center" vertical="center" wrapText="1"/>
    </xf>
    <xf numFmtId="0" fontId="53" fillId="0" borderId="1" xfId="0" applyFont="1" applyBorder="1" applyAlignment="1">
      <alignment horizontal="center" vertical="top" wrapText="1"/>
    </xf>
    <xf numFmtId="0" fontId="53" fillId="0" borderId="0" xfId="0" applyFont="1" applyAlignment="1">
      <alignment horizontal="center" vertical="top" wrapText="1"/>
    </xf>
    <xf numFmtId="16" fontId="48" fillId="2" borderId="0" xfId="0" applyNumberFormat="1" applyFont="1" applyFill="1" applyAlignment="1">
      <alignment horizontal="center" vertical="center"/>
    </xf>
    <xf numFmtId="0" fontId="53" fillId="0" borderId="12" xfId="0" applyFont="1" applyBorder="1" applyAlignment="1">
      <alignment horizontal="center" vertical="center" wrapText="1"/>
    </xf>
    <xf numFmtId="0" fontId="54" fillId="0" borderId="5" xfId="0" applyFont="1" applyBorder="1" applyAlignment="1">
      <alignment horizontal="center" vertical="top"/>
    </xf>
    <xf numFmtId="0" fontId="48" fillId="0" borderId="2" xfId="0" applyFont="1" applyBorder="1" applyAlignment="1">
      <alignment horizontal="center" vertical="center"/>
    </xf>
    <xf numFmtId="16" fontId="48" fillId="0" borderId="1" xfId="0" applyNumberFormat="1" applyFont="1" applyBorder="1" applyAlignment="1">
      <alignment horizontal="center" vertical="center"/>
    </xf>
    <xf numFmtId="16" fontId="48" fillId="2" borderId="2" xfId="0" applyNumberFormat="1" applyFont="1" applyFill="1" applyBorder="1" applyAlignment="1">
      <alignment horizontal="center" vertical="center"/>
    </xf>
    <xf numFmtId="16" fontId="48" fillId="0" borderId="2" xfId="0" applyNumberFormat="1" applyFont="1" applyBorder="1" applyAlignment="1">
      <alignment horizontal="center" vertical="center"/>
    </xf>
    <xf numFmtId="0" fontId="72" fillId="0" borderId="0" xfId="13" applyFont="1" applyFill="1" applyAlignment="1" applyProtection="1"/>
    <xf numFmtId="0" fontId="53" fillId="0" borderId="1" xfId="0" applyFont="1" applyBorder="1" applyAlignment="1">
      <alignment horizontal="center" vertical="center" wrapText="1"/>
    </xf>
    <xf numFmtId="0" fontId="54" fillId="0" borderId="13" xfId="0" applyFont="1" applyBorder="1" applyAlignment="1">
      <alignment horizontal="center" vertical="center"/>
    </xf>
    <xf numFmtId="0" fontId="54" fillId="0" borderId="5" xfId="0" applyFont="1" applyBorder="1" applyAlignment="1">
      <alignment horizontal="center" vertical="center"/>
    </xf>
    <xf numFmtId="0" fontId="60" fillId="0" borderId="0" xfId="0" applyFont="1" applyAlignment="1">
      <alignment horizontal="center" vertical="center"/>
    </xf>
    <xf numFmtId="16" fontId="48" fillId="2" borderId="1" xfId="0" applyNumberFormat="1" applyFont="1" applyFill="1" applyBorder="1" applyAlignment="1">
      <alignment horizontal="center" vertical="center"/>
    </xf>
    <xf numFmtId="0" fontId="68" fillId="0" borderId="0" xfId="0" applyFont="1" applyAlignment="1">
      <alignment horizontal="center"/>
    </xf>
    <xf numFmtId="16" fontId="27" fillId="7" borderId="2" xfId="0" applyNumberFormat="1" applyFont="1" applyFill="1" applyBorder="1" applyAlignment="1">
      <alignment horizontal="center" vertical="center"/>
    </xf>
    <xf numFmtId="0" fontId="27" fillId="0" borderId="0" xfId="2" applyFont="1" applyAlignment="1">
      <alignment horizontal="left" vertical="center" indent="1"/>
    </xf>
    <xf numFmtId="0" fontId="76" fillId="0" borderId="0" xfId="13" applyFont="1" applyFill="1" applyAlignment="1" applyProtection="1"/>
    <xf numFmtId="16" fontId="27" fillId="0" borderId="6" xfId="0" applyNumberFormat="1" applyFont="1" applyBorder="1" applyAlignment="1">
      <alignment horizontal="left" vertical="center"/>
    </xf>
    <xf numFmtId="16" fontId="27" fillId="0" borderId="7" xfId="0" quotePrefix="1" applyNumberFormat="1" applyFont="1" applyBorder="1" applyAlignment="1">
      <alignment horizontal="center" vertical="center"/>
    </xf>
    <xf numFmtId="16" fontId="27" fillId="0" borderId="8" xfId="0" applyNumberFormat="1" applyFont="1" applyBorder="1" applyAlignment="1">
      <alignment horizontal="center" vertical="center"/>
    </xf>
    <xf numFmtId="16" fontId="27" fillId="0" borderId="15" xfId="0" applyNumberFormat="1" applyFont="1" applyBorder="1" applyAlignment="1">
      <alignment horizontal="center" vertical="center"/>
    </xf>
    <xf numFmtId="16" fontId="27" fillId="0" borderId="11" xfId="0" applyNumberFormat="1" applyFont="1" applyBorder="1" applyAlignment="1">
      <alignment horizontal="left" vertical="center"/>
    </xf>
    <xf numFmtId="16" fontId="27" fillId="0" borderId="13" xfId="0" applyNumberFormat="1" applyFont="1" applyBorder="1" applyAlignment="1">
      <alignment horizontal="center" vertical="center"/>
    </xf>
    <xf numFmtId="16" fontId="27" fillId="0" borderId="3" xfId="0" applyNumberFormat="1" applyFont="1" applyBorder="1" applyAlignment="1">
      <alignment horizontal="left" vertical="center"/>
    </xf>
    <xf numFmtId="0" fontId="77" fillId="0" borderId="0" xfId="2" applyFont="1" applyAlignment="1">
      <alignment horizontal="left" vertical="center" indent="1"/>
    </xf>
    <xf numFmtId="0" fontId="27" fillId="0" borderId="0" xfId="2" applyFont="1" applyAlignment="1">
      <alignment horizontal="left" vertical="center" wrapText="1" indent="1"/>
    </xf>
    <xf numFmtId="0" fontId="38" fillId="0" borderId="0" xfId="0" applyFont="1"/>
    <xf numFmtId="0" fontId="27" fillId="0" borderId="0" xfId="0" applyFont="1" applyAlignment="1">
      <alignment horizontal="center" vertical="center"/>
    </xf>
    <xf numFmtId="0" fontId="26" fillId="0" borderId="3" xfId="0" applyFont="1" applyBorder="1" applyAlignment="1">
      <alignment horizontal="center"/>
    </xf>
    <xf numFmtId="16" fontId="66" fillId="0" borderId="9" xfId="0" applyNumberFormat="1" applyFont="1" applyBorder="1" applyAlignment="1">
      <alignment horizontal="left" vertical="center"/>
    </xf>
    <xf numFmtId="16" fontId="66" fillId="0" borderId="3" xfId="0" applyNumberFormat="1" applyFont="1" applyBorder="1" applyAlignment="1">
      <alignment horizontal="left" vertical="center"/>
    </xf>
    <xf numFmtId="0" fontId="55" fillId="0" borderId="0" xfId="0" applyFont="1"/>
    <xf numFmtId="0" fontId="78" fillId="0" borderId="0" xfId="0" applyFont="1" applyAlignment="1">
      <alignment horizontal="centerContinuous"/>
    </xf>
    <xf numFmtId="0" fontId="79" fillId="0" borderId="0" xfId="0" applyFont="1"/>
    <xf numFmtId="0" fontId="78" fillId="0" borderId="0" xfId="0" applyFont="1" applyAlignment="1">
      <alignment horizontal="center"/>
    </xf>
    <xf numFmtId="0" fontId="80" fillId="0" borderId="0" xfId="0" applyFont="1"/>
    <xf numFmtId="0" fontId="81" fillId="0" borderId="0" xfId="0" applyFont="1"/>
    <xf numFmtId="0" fontId="53" fillId="0" borderId="0" xfId="0" applyFont="1" applyAlignment="1">
      <alignment horizontal="left"/>
    </xf>
    <xf numFmtId="0" fontId="82" fillId="0" borderId="0" xfId="0" applyFont="1" applyAlignment="1">
      <alignment horizontal="center"/>
    </xf>
    <xf numFmtId="0" fontId="83" fillId="0" borderId="0" xfId="0" applyFont="1" applyAlignment="1">
      <alignment horizontal="center"/>
    </xf>
    <xf numFmtId="16" fontId="71" fillId="0" borderId="0" xfId="0" quotePrefix="1" applyNumberFormat="1" applyFont="1" applyAlignment="1">
      <alignment horizontal="center" vertical="center"/>
    </xf>
    <xf numFmtId="0" fontId="36" fillId="0" borderId="0" xfId="0" applyFont="1" applyAlignment="1">
      <alignment horizontal="center"/>
    </xf>
    <xf numFmtId="0" fontId="35" fillId="0" borderId="0" xfId="0" applyFont="1" applyAlignment="1">
      <alignment horizontal="left"/>
    </xf>
    <xf numFmtId="16" fontId="27" fillId="0" borderId="0" xfId="0" applyNumberFormat="1" applyFont="1" applyAlignment="1">
      <alignment horizontal="center" vertical="center"/>
    </xf>
    <xf numFmtId="0" fontId="73" fillId="0" borderId="0" xfId="0" applyFont="1"/>
    <xf numFmtId="0" fontId="61" fillId="0" borderId="0" xfId="0" applyFont="1" applyAlignment="1">
      <alignment horizontal="left"/>
    </xf>
    <xf numFmtId="0" fontId="75" fillId="0" borderId="0" xfId="2" applyFont="1" applyAlignment="1">
      <alignment vertical="center"/>
    </xf>
    <xf numFmtId="16" fontId="48" fillId="0" borderId="1" xfId="0" applyNumberFormat="1" applyFont="1" applyBorder="1" applyAlignment="1">
      <alignment horizontal="left" vertical="center"/>
    </xf>
    <xf numFmtId="0" fontId="85" fillId="0" borderId="0" xfId="0" applyFont="1" applyAlignment="1">
      <alignment horizontal="center" vertical="center" wrapText="1"/>
    </xf>
    <xf numFmtId="0" fontId="84" fillId="0" borderId="0" xfId="0" applyFont="1" applyAlignment="1">
      <alignment horizontal="left" vertical="center"/>
    </xf>
    <xf numFmtId="0" fontId="17" fillId="0" borderId="0" xfId="0" applyFont="1" applyAlignment="1">
      <alignment vertical="center"/>
    </xf>
    <xf numFmtId="0" fontId="84" fillId="0" borderId="0" xfId="0" applyFont="1" applyAlignment="1">
      <alignment vertical="center"/>
    </xf>
    <xf numFmtId="0" fontId="33" fillId="0" borderId="0" xfId="0" applyFont="1" applyAlignment="1">
      <alignment vertical="center"/>
    </xf>
    <xf numFmtId="0" fontId="78" fillId="0" borderId="0" xfId="0" applyFont="1" applyAlignment="1">
      <alignment horizontal="centerContinuous" vertical="center"/>
    </xf>
    <xf numFmtId="0" fontId="78" fillId="0" borderId="0" xfId="0" applyFont="1" applyAlignment="1">
      <alignment horizontal="center" vertical="center"/>
    </xf>
    <xf numFmtId="0" fontId="80" fillId="0" borderId="0" xfId="0" applyFont="1" applyAlignment="1">
      <alignment vertical="center"/>
    </xf>
    <xf numFmtId="0" fontId="48" fillId="0" borderId="0" xfId="0" applyFont="1" applyAlignment="1">
      <alignment horizontal="center" vertical="center"/>
    </xf>
    <xf numFmtId="0" fontId="81" fillId="0" borderId="0" xfId="0" applyFont="1" applyAlignment="1">
      <alignment vertical="center"/>
    </xf>
    <xf numFmtId="0" fontId="88" fillId="0" borderId="0" xfId="0" applyFont="1" applyAlignment="1">
      <alignment vertical="center"/>
    </xf>
    <xf numFmtId="0" fontId="89" fillId="0" borderId="0" xfId="0" applyFont="1" applyAlignment="1">
      <alignment horizontal="left"/>
    </xf>
    <xf numFmtId="0" fontId="90" fillId="0" borderId="0" xfId="0" applyFont="1" applyAlignment="1">
      <alignment horizontal="center" vertical="top"/>
    </xf>
    <xf numFmtId="0" fontId="91" fillId="0" borderId="1" xfId="0" applyFont="1" applyBorder="1" applyAlignment="1">
      <alignment horizontal="center" vertical="center" wrapText="1"/>
    </xf>
    <xf numFmtId="0" fontId="53" fillId="0" borderId="1" xfId="0" applyFont="1" applyBorder="1" applyAlignment="1">
      <alignment horizontal="center" vertical="top"/>
    </xf>
    <xf numFmtId="0" fontId="54" fillId="0" borderId="13" xfId="0" applyFont="1" applyBorder="1" applyAlignment="1">
      <alignment horizontal="center" vertical="top"/>
    </xf>
    <xf numFmtId="0" fontId="53" fillId="0" borderId="5" xfId="0" applyFont="1" applyBorder="1" applyAlignment="1">
      <alignment horizontal="center" vertical="center" wrapText="1"/>
    </xf>
    <xf numFmtId="0" fontId="91" fillId="0" borderId="5" xfId="0" applyFont="1" applyBorder="1" applyAlignment="1">
      <alignment horizontal="center" vertical="center" wrapText="1"/>
    </xf>
    <xf numFmtId="16" fontId="48" fillId="2" borderId="15" xfId="0" applyNumberFormat="1" applyFont="1" applyFill="1" applyBorder="1" applyAlignment="1">
      <alignment horizontal="left" vertical="center"/>
    </xf>
    <xf numFmtId="16" fontId="48" fillId="2" borderId="7" xfId="0" applyNumberFormat="1" applyFont="1" applyFill="1" applyBorder="1" applyAlignment="1">
      <alignment horizontal="center" vertical="center"/>
    </xf>
    <xf numFmtId="16" fontId="48" fillId="2" borderId="5" xfId="0" applyNumberFormat="1" applyFont="1" applyFill="1" applyBorder="1" applyAlignment="1">
      <alignment horizontal="center" vertical="center"/>
    </xf>
    <xf numFmtId="16" fontId="48" fillId="2" borderId="10" xfId="0" applyNumberFormat="1" applyFont="1" applyFill="1" applyBorder="1" applyAlignment="1">
      <alignment horizontal="center" vertical="center"/>
    </xf>
    <xf numFmtId="16" fontId="48" fillId="2" borderId="5" xfId="0" applyNumberFormat="1" applyFont="1" applyFill="1" applyBorder="1" applyAlignment="1">
      <alignment horizontal="left" vertical="center"/>
    </xf>
    <xf numFmtId="16" fontId="48" fillId="2" borderId="12" xfId="0" applyNumberFormat="1" applyFont="1" applyFill="1" applyBorder="1" applyAlignment="1">
      <alignment horizontal="center" vertical="center"/>
    </xf>
    <xf numFmtId="16" fontId="48" fillId="2" borderId="0" xfId="0" applyNumberFormat="1" applyFont="1" applyFill="1" applyAlignment="1">
      <alignment horizontal="left" vertical="center"/>
    </xf>
    <xf numFmtId="0" fontId="28" fillId="0" borderId="0" xfId="13" applyFill="1" applyAlignment="1" applyProtection="1"/>
    <xf numFmtId="0" fontId="19" fillId="0" borderId="0" xfId="0" applyFont="1"/>
    <xf numFmtId="16" fontId="48" fillId="2" borderId="3" xfId="0" applyNumberFormat="1" applyFont="1" applyFill="1" applyBorder="1" applyAlignment="1">
      <alignment horizontal="left" vertical="center"/>
    </xf>
    <xf numFmtId="16" fontId="48" fillId="0" borderId="14" xfId="0" applyNumberFormat="1" applyFont="1" applyBorder="1" applyAlignment="1">
      <alignment horizontal="center" vertical="center"/>
    </xf>
    <xf numFmtId="0" fontId="92" fillId="0" borderId="0" xfId="0" applyFont="1" applyAlignment="1">
      <alignment vertical="center"/>
    </xf>
    <xf numFmtId="0" fontId="59" fillId="0" borderId="0" xfId="0" applyFont="1" applyAlignment="1">
      <alignment vertical="center"/>
    </xf>
    <xf numFmtId="0" fontId="48" fillId="0" borderId="0" xfId="13" applyFont="1" applyFill="1" applyAlignment="1" applyProtection="1"/>
    <xf numFmtId="0" fontId="93" fillId="0" borderId="0" xfId="0" applyFont="1" applyAlignment="1">
      <alignment vertical="center"/>
    </xf>
    <xf numFmtId="0" fontId="59" fillId="0" borderId="0" xfId="0" applyFont="1"/>
    <xf numFmtId="0" fontId="48" fillId="0" borderId="0" xfId="0" applyFont="1" applyAlignment="1">
      <alignment horizontal="left" vertical="top"/>
    </xf>
    <xf numFmtId="0" fontId="48" fillId="0" borderId="0" xfId="0" applyFont="1" applyAlignment="1">
      <alignment horizontal="right" vertical="top"/>
    </xf>
    <xf numFmtId="16" fontId="48" fillId="2" borderId="7" xfId="0" quotePrefix="1" applyNumberFormat="1" applyFont="1" applyFill="1" applyBorder="1" applyAlignment="1">
      <alignment horizontal="center" vertical="center"/>
    </xf>
    <xf numFmtId="0" fontId="74" fillId="0" borderId="0" xfId="0" applyFont="1"/>
    <xf numFmtId="0" fontId="18" fillId="9" borderId="1" xfId="0" applyFont="1" applyFill="1" applyBorder="1" applyAlignment="1">
      <alignment horizontal="center"/>
    </xf>
    <xf numFmtId="0" fontId="19" fillId="0" borderId="1" xfId="0" applyFont="1" applyBorder="1" applyAlignment="1">
      <alignment horizontal="center"/>
    </xf>
    <xf numFmtId="0" fontId="27" fillId="0" borderId="0" xfId="0" applyFont="1" applyAlignment="1">
      <alignment horizontal="left" wrapText="1"/>
    </xf>
    <xf numFmtId="0" fontId="65" fillId="0" borderId="13" xfId="0" applyFont="1" applyBorder="1" applyAlignment="1">
      <alignment horizontal="center"/>
    </xf>
    <xf numFmtId="16" fontId="26" fillId="0" borderId="0" xfId="0" applyNumberFormat="1" applyFont="1" applyAlignment="1">
      <alignment horizontal="center" vertical="top"/>
    </xf>
    <xf numFmtId="16" fontId="48" fillId="0" borderId="15" xfId="0" applyNumberFormat="1" applyFont="1" applyBorder="1" applyAlignment="1">
      <alignment horizontal="center" vertical="center"/>
    </xf>
    <xf numFmtId="16" fontId="48" fillId="0" borderId="3" xfId="0" applyNumberFormat="1" applyFont="1" applyBorder="1" applyAlignment="1">
      <alignment horizontal="left" vertical="center"/>
    </xf>
    <xf numFmtId="16" fontId="48" fillId="0" borderId="5" xfId="0" applyNumberFormat="1" applyFont="1" applyBorder="1" applyAlignment="1">
      <alignment horizontal="center" vertical="center"/>
    </xf>
    <xf numFmtId="16" fontId="86" fillId="2" borderId="7" xfId="0" applyNumberFormat="1" applyFont="1" applyFill="1" applyBorder="1" applyAlignment="1">
      <alignment horizontal="center" vertical="center"/>
    </xf>
    <xf numFmtId="16" fontId="27" fillId="2" borderId="1" xfId="0" applyNumberFormat="1" applyFont="1" applyFill="1" applyBorder="1" applyAlignment="1">
      <alignment horizontal="center" vertical="center"/>
    </xf>
    <xf numFmtId="16" fontId="66" fillId="0" borderId="7" xfId="0" applyNumberFormat="1" applyFont="1" applyBorder="1" applyAlignment="1">
      <alignment horizontal="center" vertical="center"/>
    </xf>
    <xf numFmtId="0" fontId="96" fillId="0" borderId="0" xfId="0" applyFont="1" applyAlignment="1">
      <alignment vertical="center"/>
    </xf>
    <xf numFmtId="16" fontId="27" fillId="0" borderId="0" xfId="0" applyNumberFormat="1" applyFont="1"/>
    <xf numFmtId="16" fontId="27" fillId="2" borderId="5" xfId="0" applyNumberFormat="1" applyFont="1" applyFill="1" applyBorder="1" applyAlignment="1">
      <alignment horizontal="center" vertical="center"/>
    </xf>
    <xf numFmtId="0" fontId="66" fillId="7" borderId="1" xfId="0" applyFont="1" applyFill="1" applyBorder="1" applyAlignment="1">
      <alignment vertical="center"/>
    </xf>
    <xf numFmtId="16" fontId="27" fillId="2" borderId="15" xfId="0" applyNumberFormat="1" applyFont="1" applyFill="1" applyBorder="1" applyAlignment="1">
      <alignment horizontal="left" vertical="center"/>
    </xf>
    <xf numFmtId="16" fontId="27" fillId="2" borderId="5" xfId="0" applyNumberFormat="1" applyFont="1" applyFill="1" applyBorder="1" applyAlignment="1">
      <alignment horizontal="left" vertical="center"/>
    </xf>
    <xf numFmtId="0" fontId="26" fillId="0" borderId="14" xfId="0" applyFont="1" applyBorder="1" applyAlignment="1">
      <alignment horizontal="left" vertical="center" wrapText="1"/>
    </xf>
    <xf numFmtId="0" fontId="26" fillId="0" borderId="12" xfId="0" applyFont="1" applyBorder="1" applyAlignment="1">
      <alignment horizontal="left" vertical="center" wrapText="1"/>
    </xf>
    <xf numFmtId="0" fontId="38" fillId="0" borderId="0" xfId="0" applyFont="1" applyAlignment="1">
      <alignment horizontal="left" vertical="top"/>
    </xf>
    <xf numFmtId="0" fontId="99" fillId="0" borderId="0" xfId="0" applyFont="1"/>
    <xf numFmtId="16" fontId="0" fillId="4" borderId="12" xfId="0" applyNumberFormat="1" applyFill="1" applyBorder="1" applyAlignment="1">
      <alignment horizontal="center" vertical="center"/>
    </xf>
    <xf numFmtId="0" fontId="97" fillId="0" borderId="0" xfId="1" applyFont="1" applyAlignment="1">
      <alignment vertical="center"/>
    </xf>
    <xf numFmtId="0" fontId="55" fillId="0" borderId="0" xfId="0" applyFont="1" applyAlignment="1">
      <alignment vertical="center"/>
    </xf>
    <xf numFmtId="0" fontId="34" fillId="0" borderId="0" xfId="0" applyFont="1" applyAlignment="1">
      <alignment horizontal="left" vertical="center"/>
    </xf>
    <xf numFmtId="0" fontId="79" fillId="0" borderId="0" xfId="0" applyFont="1" applyAlignment="1">
      <alignment vertical="center"/>
    </xf>
    <xf numFmtId="0" fontId="82" fillId="0" borderId="0" xfId="0" applyFont="1" applyAlignment="1">
      <alignment horizontal="center" vertical="center"/>
    </xf>
    <xf numFmtId="0" fontId="83" fillId="0" borderId="0" xfId="0" applyFont="1" applyAlignment="1">
      <alignment horizontal="center" vertical="center"/>
    </xf>
    <xf numFmtId="0" fontId="90" fillId="0" borderId="0" xfId="0" applyFont="1" applyAlignment="1">
      <alignment horizontal="center"/>
    </xf>
    <xf numFmtId="0" fontId="102" fillId="0" borderId="0" xfId="0" applyFont="1" applyAlignment="1">
      <alignment horizontal="center"/>
    </xf>
    <xf numFmtId="16" fontId="90" fillId="0" borderId="1" xfId="0" applyNumberFormat="1" applyFont="1" applyBorder="1" applyAlignment="1">
      <alignment horizontal="center" vertical="center"/>
    </xf>
    <xf numFmtId="16" fontId="90" fillId="0" borderId="0" xfId="0" applyNumberFormat="1" applyFont="1" applyAlignment="1">
      <alignment horizontal="center" vertical="center"/>
    </xf>
    <xf numFmtId="16" fontId="90" fillId="0" borderId="2" xfId="0" applyNumberFormat="1" applyFont="1" applyBorder="1" applyAlignment="1">
      <alignment horizontal="center" vertical="center"/>
    </xf>
    <xf numFmtId="168" fontId="84" fillId="0" borderId="1" xfId="0" applyNumberFormat="1" applyFont="1" applyBorder="1" applyAlignment="1">
      <alignment horizontal="center" vertical="center"/>
    </xf>
    <xf numFmtId="168" fontId="84" fillId="8" borderId="1" xfId="0" applyNumberFormat="1" applyFont="1" applyFill="1" applyBorder="1" applyAlignment="1">
      <alignment horizontal="center" vertical="center"/>
    </xf>
    <xf numFmtId="0" fontId="90" fillId="0" borderId="0" xfId="0" applyFont="1" applyAlignment="1">
      <alignment vertical="center"/>
    </xf>
    <xf numFmtId="16" fontId="103" fillId="0" borderId="0" xfId="0" applyNumberFormat="1" applyFont="1" applyAlignment="1">
      <alignment horizontal="left" vertical="center"/>
    </xf>
    <xf numFmtId="0" fontId="105" fillId="0" borderId="0" xfId="0" applyFont="1" applyAlignment="1">
      <alignment vertical="center"/>
    </xf>
    <xf numFmtId="16" fontId="103" fillId="0" borderId="16" xfId="0" applyNumberFormat="1" applyFont="1" applyBorder="1" applyAlignment="1">
      <alignment horizontal="center" vertical="center"/>
    </xf>
    <xf numFmtId="0" fontId="90" fillId="0" borderId="1" xfId="0" applyFont="1" applyBorder="1" applyAlignment="1">
      <alignment horizontal="center" vertical="center"/>
    </xf>
    <xf numFmtId="0" fontId="90" fillId="0" borderId="1" xfId="0" applyFont="1" applyBorder="1" applyAlignment="1">
      <alignment horizontal="center" vertical="center" wrapText="1"/>
    </xf>
    <xf numFmtId="16" fontId="103" fillId="0" borderId="4" xfId="0" applyNumberFormat="1" applyFont="1" applyBorder="1" applyAlignment="1">
      <alignment horizontal="left" vertical="center"/>
    </xf>
    <xf numFmtId="16" fontId="107" fillId="0" borderId="19" xfId="0" applyNumberFormat="1" applyFont="1" applyBorder="1" applyAlignment="1">
      <alignment horizontal="center" vertical="center"/>
    </xf>
    <xf numFmtId="16" fontId="84" fillId="8" borderId="1" xfId="0" applyNumberFormat="1" applyFont="1" applyFill="1" applyBorder="1" applyAlignment="1">
      <alignment horizontal="left" vertical="center"/>
    </xf>
    <xf numFmtId="0" fontId="84" fillId="0" borderId="0" xfId="0" applyFont="1"/>
    <xf numFmtId="0" fontId="90" fillId="0" borderId="0" xfId="0" applyFont="1" applyAlignment="1">
      <alignment horizontal="left" vertical="center"/>
    </xf>
    <xf numFmtId="0" fontId="94" fillId="0" borderId="0" xfId="0" applyFont="1" applyAlignment="1">
      <alignment vertical="center"/>
    </xf>
    <xf numFmtId="0" fontId="105" fillId="0" borderId="0" xfId="13" applyFont="1" applyFill="1" applyAlignment="1" applyProtection="1">
      <alignment vertical="center"/>
    </xf>
    <xf numFmtId="0" fontId="105" fillId="0" borderId="0" xfId="13" applyFont="1" applyFill="1" applyAlignment="1" applyProtection="1"/>
    <xf numFmtId="0" fontId="84" fillId="0" borderId="0" xfId="0" applyFont="1" applyAlignment="1">
      <alignment horizontal="right"/>
    </xf>
    <xf numFmtId="0" fontId="84" fillId="0" borderId="0" xfId="0" applyFont="1" applyAlignment="1">
      <alignment horizontal="center"/>
    </xf>
    <xf numFmtId="16" fontId="106" fillId="0" borderId="0" xfId="0" applyNumberFormat="1" applyFont="1" applyAlignment="1">
      <alignment horizontal="left" vertical="center"/>
    </xf>
    <xf numFmtId="16" fontId="103" fillId="0" borderId="0" xfId="0" applyNumberFormat="1" applyFont="1" applyAlignment="1">
      <alignment horizontal="center" vertical="center"/>
    </xf>
    <xf numFmtId="16" fontId="84" fillId="0" borderId="0" xfId="0" applyNumberFormat="1" applyFont="1" applyAlignment="1">
      <alignment horizontal="center" vertical="center"/>
    </xf>
    <xf numFmtId="0" fontId="90" fillId="0" borderId="0" xfId="0" applyFont="1" applyAlignment="1">
      <alignment horizontal="center" vertical="center"/>
    </xf>
    <xf numFmtId="16" fontId="105" fillId="0" borderId="0" xfId="13" applyNumberFormat="1" applyFont="1" applyFill="1" applyAlignment="1" applyProtection="1"/>
    <xf numFmtId="0" fontId="104" fillId="0" borderId="0" xfId="0" applyFont="1"/>
    <xf numFmtId="16" fontId="84" fillId="0" borderId="0" xfId="0" applyNumberFormat="1" applyFont="1" applyAlignment="1">
      <alignment vertical="center"/>
    </xf>
    <xf numFmtId="1" fontId="103" fillId="0" borderId="0" xfId="0" applyNumberFormat="1" applyFont="1" applyAlignment="1">
      <alignment horizontal="center" vertical="center"/>
    </xf>
    <xf numFmtId="0" fontId="108" fillId="0" borderId="0" xfId="0" applyFont="1" applyAlignment="1">
      <alignment vertical="center"/>
    </xf>
    <xf numFmtId="0" fontId="102" fillId="0" borderId="0" xfId="0" applyFont="1" applyAlignment="1">
      <alignment vertical="center"/>
    </xf>
    <xf numFmtId="0" fontId="102" fillId="0" borderId="0" xfId="0" applyFont="1" applyAlignment="1">
      <alignment horizontal="left" vertical="center"/>
    </xf>
    <xf numFmtId="0" fontId="109" fillId="0" borderId="0" xfId="0" applyFont="1" applyAlignment="1">
      <alignment vertical="center"/>
    </xf>
    <xf numFmtId="0" fontId="109" fillId="0" borderId="0" xfId="0" applyFont="1" applyAlignment="1">
      <alignment horizontal="center" vertical="center"/>
    </xf>
    <xf numFmtId="0" fontId="110" fillId="0" borderId="0" xfId="0" applyFont="1" applyAlignment="1">
      <alignment vertical="center"/>
    </xf>
    <xf numFmtId="0" fontId="90" fillId="0" borderId="0" xfId="0" applyFont="1" applyAlignment="1">
      <alignment horizontal="left"/>
    </xf>
    <xf numFmtId="0" fontId="26" fillId="0" borderId="14"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12" xfId="0" applyFont="1" applyBorder="1" applyAlignment="1">
      <alignment horizontal="center" vertical="top" wrapText="1"/>
    </xf>
    <xf numFmtId="0" fontId="26" fillId="0" borderId="1" xfId="0" applyFont="1" applyBorder="1" applyAlignment="1">
      <alignment horizontal="center" vertical="top" wrapText="1"/>
    </xf>
    <xf numFmtId="0" fontId="65" fillId="0" borderId="5" xfId="0" applyFont="1" applyBorder="1" applyAlignment="1">
      <alignment horizontal="center" vertical="top"/>
    </xf>
    <xf numFmtId="0" fontId="38" fillId="3" borderId="1" xfId="0" applyFont="1" applyFill="1" applyBorder="1" applyAlignment="1">
      <alignment horizontal="center" vertical="top" wrapText="1"/>
    </xf>
    <xf numFmtId="0" fontId="68" fillId="0" borderId="0" xfId="0" applyFont="1" applyAlignment="1">
      <alignment horizontal="center" vertical="top"/>
    </xf>
    <xf numFmtId="0" fontId="26" fillId="0" borderId="16" xfId="0" applyFont="1" applyBorder="1" applyAlignment="1">
      <alignment horizontal="center" vertical="top"/>
    </xf>
    <xf numFmtId="0" fontId="26" fillId="0" borderId="0" xfId="0" applyFont="1" applyAlignment="1">
      <alignment horizontal="center" vertical="top"/>
    </xf>
    <xf numFmtId="0" fontId="65" fillId="0" borderId="16" xfId="0" applyFont="1" applyBorder="1" applyAlignment="1">
      <alignment horizontal="center" vertical="top"/>
    </xf>
    <xf numFmtId="0" fontId="68" fillId="0" borderId="13" xfId="0" applyFont="1" applyBorder="1" applyAlignment="1">
      <alignment horizontal="center" vertical="top"/>
    </xf>
    <xf numFmtId="0" fontId="64" fillId="0" borderId="1" xfId="0" applyFont="1" applyBorder="1" applyAlignment="1">
      <alignment horizontal="center" vertical="top" wrapText="1"/>
    </xf>
    <xf numFmtId="0" fontId="53" fillId="0" borderId="17" xfId="0" applyFont="1" applyBorder="1" applyAlignment="1">
      <alignment horizontal="left" vertical="center" wrapText="1"/>
    </xf>
    <xf numFmtId="0" fontId="53" fillId="0" borderId="14" xfId="0" applyFont="1" applyBorder="1" applyAlignment="1">
      <alignment horizontal="left" vertical="center" wrapText="1"/>
    </xf>
    <xf numFmtId="0" fontId="53" fillId="0" borderId="11" xfId="0" applyFont="1" applyBorder="1" applyAlignment="1">
      <alignment horizontal="left" vertical="center" wrapText="1"/>
    </xf>
    <xf numFmtId="0" fontId="53" fillId="0" borderId="12" xfId="0" applyFont="1" applyBorder="1" applyAlignment="1">
      <alignment horizontal="left" vertical="center" wrapText="1"/>
    </xf>
    <xf numFmtId="16" fontId="95" fillId="0" borderId="1" xfId="0" applyNumberFormat="1" applyFont="1" applyBorder="1" applyAlignment="1">
      <alignment horizontal="left" vertical="center"/>
    </xf>
    <xf numFmtId="0" fontId="64" fillId="3" borderId="1" xfId="0" applyFont="1" applyFill="1" applyBorder="1" applyAlignment="1">
      <alignment horizontal="center" vertical="top" wrapText="1"/>
    </xf>
    <xf numFmtId="16" fontId="115" fillId="0" borderId="7" xfId="0" applyNumberFormat="1" applyFont="1" applyBorder="1" applyAlignment="1">
      <alignment horizontal="center" vertical="center"/>
    </xf>
    <xf numFmtId="1" fontId="115" fillId="0" borderId="12" xfId="0" applyNumberFormat="1" applyFont="1" applyBorder="1" applyAlignment="1">
      <alignment horizontal="center" vertical="center"/>
    </xf>
    <xf numFmtId="16" fontId="115" fillId="0" borderId="12" xfId="0" applyNumberFormat="1" applyFont="1" applyBorder="1" applyAlignment="1">
      <alignment horizontal="center" vertical="center"/>
    </xf>
    <xf numFmtId="16" fontId="115" fillId="0" borderId="3" xfId="0" applyNumberFormat="1" applyFont="1" applyBorder="1" applyAlignment="1">
      <alignment horizontal="left" vertical="center"/>
    </xf>
    <xf numFmtId="16" fontId="115" fillId="0" borderId="9" xfId="0" applyNumberFormat="1" applyFont="1" applyBorder="1" applyAlignment="1">
      <alignment horizontal="left" vertical="center"/>
    </xf>
    <xf numFmtId="16" fontId="66" fillId="0" borderId="0" xfId="0" applyNumberFormat="1" applyFont="1" applyAlignment="1">
      <alignment horizontal="center" vertical="center"/>
    </xf>
    <xf numFmtId="16" fontId="115" fillId="8" borderId="10" xfId="0" applyNumberFormat="1" applyFont="1" applyFill="1" applyBorder="1" applyAlignment="1">
      <alignment horizontal="left" vertical="center"/>
    </xf>
    <xf numFmtId="16" fontId="115" fillId="8" borderId="0" xfId="0" applyNumberFormat="1" applyFont="1" applyFill="1" applyAlignment="1">
      <alignment horizontal="center" vertical="center"/>
    </xf>
    <xf numFmtId="16" fontId="115" fillId="8" borderId="10" xfId="0" applyNumberFormat="1" applyFont="1" applyFill="1" applyBorder="1" applyAlignment="1">
      <alignment horizontal="center" vertical="center"/>
    </xf>
    <xf numFmtId="16" fontId="115" fillId="8" borderId="9" xfId="0" applyNumberFormat="1" applyFont="1" applyFill="1" applyBorder="1" applyAlignment="1">
      <alignment horizontal="left" vertical="center"/>
    </xf>
    <xf numFmtId="16" fontId="115" fillId="8" borderId="7" xfId="0" applyNumberFormat="1" applyFont="1" applyFill="1" applyBorder="1" applyAlignment="1">
      <alignment horizontal="center" vertical="center"/>
    </xf>
    <xf numFmtId="16" fontId="115" fillId="8" borderId="12" xfId="0" applyNumberFormat="1" applyFont="1" applyFill="1" applyBorder="1" applyAlignment="1">
      <alignment horizontal="left" vertical="center"/>
    </xf>
    <xf numFmtId="16" fontId="115" fillId="8" borderId="12" xfId="0" applyNumberFormat="1" applyFont="1" applyFill="1" applyBorder="1" applyAlignment="1">
      <alignment horizontal="center" vertical="center"/>
    </xf>
    <xf numFmtId="1" fontId="115" fillId="8" borderId="12" xfId="0" applyNumberFormat="1" applyFont="1" applyFill="1" applyBorder="1" applyAlignment="1">
      <alignment horizontal="center" vertical="center"/>
    </xf>
    <xf numFmtId="16" fontId="115" fillId="8" borderId="3" xfId="0" applyNumberFormat="1" applyFont="1" applyFill="1" applyBorder="1" applyAlignment="1">
      <alignment horizontal="left" vertical="center"/>
    </xf>
    <xf numFmtId="0" fontId="28" fillId="0" borderId="0" xfId="13" applyFill="1" applyBorder="1" applyAlignment="1" applyProtection="1"/>
    <xf numFmtId="0" fontId="72" fillId="0" borderId="0" xfId="13" applyFont="1" applyFill="1" applyBorder="1" applyAlignment="1" applyProtection="1"/>
    <xf numFmtId="0" fontId="50" fillId="0" borderId="0" xfId="0" applyFont="1" applyAlignment="1">
      <alignment vertical="center"/>
    </xf>
    <xf numFmtId="0" fontId="50" fillId="0" borderId="0" xfId="0" applyFont="1"/>
    <xf numFmtId="16" fontId="27" fillId="0" borderId="12" xfId="0" applyNumberFormat="1" applyFont="1" applyBorder="1" applyAlignment="1">
      <alignment horizontal="center" vertical="center"/>
    </xf>
    <xf numFmtId="16" fontId="27" fillId="0" borderId="2" xfId="0" applyNumberFormat="1" applyFont="1" applyBorder="1" applyAlignment="1">
      <alignment horizontal="center" vertical="center"/>
    </xf>
    <xf numFmtId="0" fontId="26" fillId="0" borderId="0" xfId="0" applyFont="1" applyAlignment="1">
      <alignment horizontal="left" vertical="center"/>
    </xf>
    <xf numFmtId="0" fontId="68" fillId="0" borderId="0" xfId="0" applyFont="1" applyAlignment="1">
      <alignment vertical="center"/>
    </xf>
    <xf numFmtId="0" fontId="65" fillId="0" borderId="5" xfId="0" applyFont="1" applyBorder="1" applyAlignment="1">
      <alignment horizontal="center"/>
    </xf>
    <xf numFmtId="0" fontId="26" fillId="0" borderId="16" xfId="0" applyFont="1" applyBorder="1" applyAlignment="1">
      <alignment horizontal="center"/>
    </xf>
    <xf numFmtId="16" fontId="27" fillId="0" borderId="7" xfId="0" applyNumberFormat="1" applyFont="1" applyBorder="1" applyAlignment="1">
      <alignment horizontal="center" vertical="center"/>
    </xf>
    <xf numFmtId="1" fontId="27" fillId="0" borderId="12" xfId="0" applyNumberFormat="1" applyFont="1" applyBorder="1" applyAlignment="1">
      <alignment horizontal="center" vertical="center"/>
    </xf>
    <xf numFmtId="0" fontId="26" fillId="0" borderId="1" xfId="0" applyFont="1" applyBorder="1" applyAlignment="1">
      <alignment horizontal="center" vertical="center"/>
    </xf>
    <xf numFmtId="16" fontId="27" fillId="0" borderId="1" xfId="0" applyNumberFormat="1" applyFont="1" applyBorder="1" applyAlignment="1">
      <alignment horizontal="center" vertical="center"/>
    </xf>
    <xf numFmtId="16" fontId="27" fillId="0" borderId="10" xfId="0" applyNumberFormat="1" applyFont="1" applyBorder="1" applyAlignment="1">
      <alignment horizontal="center" vertical="center"/>
    </xf>
    <xf numFmtId="16" fontId="26" fillId="0" borderId="0" xfId="0" applyNumberFormat="1" applyFont="1" applyAlignment="1">
      <alignment vertical="center"/>
    </xf>
    <xf numFmtId="0" fontId="116" fillId="0" borderId="0" xfId="0" applyFont="1" applyAlignment="1">
      <alignment horizontal="left"/>
    </xf>
    <xf numFmtId="0" fontId="116" fillId="0" borderId="0" xfId="0" applyFont="1"/>
    <xf numFmtId="0" fontId="117" fillId="0" borderId="0" xfId="0" applyFont="1" applyAlignment="1">
      <alignment horizontal="centerContinuous"/>
    </xf>
    <xf numFmtId="0" fontId="118" fillId="0" borderId="0" xfId="0" applyFont="1" applyAlignment="1">
      <alignment horizontal="center"/>
    </xf>
    <xf numFmtId="0" fontId="119" fillId="0" borderId="0" xfId="0" applyFont="1" applyAlignment="1">
      <alignment horizontal="center"/>
    </xf>
    <xf numFmtId="16" fontId="116" fillId="0" borderId="0" xfId="0" applyNumberFormat="1" applyFont="1" applyAlignment="1">
      <alignment horizontal="right" vertical="center"/>
    </xf>
    <xf numFmtId="0" fontId="120" fillId="0" borderId="0" xfId="0" applyFont="1"/>
    <xf numFmtId="16" fontId="17" fillId="0" borderId="0" xfId="0" applyNumberFormat="1" applyFont="1"/>
    <xf numFmtId="0" fontId="66" fillId="0" borderId="1" xfId="0" applyFont="1" applyBorder="1" applyAlignment="1">
      <alignment vertical="center"/>
    </xf>
    <xf numFmtId="16" fontId="115" fillId="0" borderId="12" xfId="0" applyNumberFormat="1" applyFont="1" applyBorder="1" applyAlignment="1">
      <alignment horizontal="left" vertical="center"/>
    </xf>
    <xf numFmtId="16" fontId="27" fillId="0" borderId="9" xfId="0" applyNumberFormat="1" applyFont="1" applyBorder="1" applyAlignment="1">
      <alignment horizontal="left" vertical="center"/>
    </xf>
    <xf numFmtId="0" fontId="29" fillId="0" borderId="0" xfId="0" applyFont="1"/>
    <xf numFmtId="0" fontId="27" fillId="0" borderId="0" xfId="0" applyFont="1" applyAlignment="1">
      <alignment horizontal="center" vertical="top"/>
    </xf>
    <xf numFmtId="16" fontId="0" fillId="0" borderId="2" xfId="0" applyNumberFormat="1" applyBorder="1" applyAlignment="1">
      <alignment horizontal="center" vertical="center"/>
    </xf>
    <xf numFmtId="16" fontId="42" fillId="0" borderId="1" xfId="0" applyNumberFormat="1" applyFont="1" applyBorder="1" applyAlignment="1">
      <alignment horizontal="left" vertical="center"/>
    </xf>
    <xf numFmtId="0" fontId="122" fillId="0" borderId="0" xfId="0" applyFont="1"/>
    <xf numFmtId="16" fontId="42" fillId="12" borderId="1" xfId="0" applyNumberFormat="1" applyFont="1" applyFill="1" applyBorder="1" applyAlignment="1">
      <alignment horizontal="left" vertical="center"/>
    </xf>
    <xf numFmtId="16" fontId="42" fillId="12" borderId="1" xfId="0" applyNumberFormat="1" applyFont="1" applyFill="1" applyBorder="1" applyAlignment="1">
      <alignment horizontal="center" vertical="center"/>
    </xf>
    <xf numFmtId="0" fontId="19" fillId="0" borderId="0" xfId="2" applyFont="1" applyAlignment="1">
      <alignment vertical="center" wrapText="1"/>
    </xf>
    <xf numFmtId="0" fontId="39" fillId="0" borderId="0" xfId="0" applyFont="1" applyAlignment="1">
      <alignment horizontal="center"/>
    </xf>
    <xf numFmtId="0" fontId="39" fillId="0" borderId="0" xfId="0" applyFont="1"/>
    <xf numFmtId="0" fontId="42" fillId="0" borderId="0" xfId="0" applyFont="1" applyAlignment="1">
      <alignment horizontal="center"/>
    </xf>
    <xf numFmtId="0" fontId="64" fillId="0" borderId="14" xfId="0" applyFont="1" applyBorder="1" applyAlignment="1">
      <alignment horizontal="center" vertical="center" wrapText="1"/>
    </xf>
    <xf numFmtId="0" fontId="64" fillId="0" borderId="12" xfId="0" applyFont="1" applyBorder="1" applyAlignment="1">
      <alignment horizontal="center" vertical="center" wrapText="1"/>
    </xf>
    <xf numFmtId="16" fontId="66" fillId="0" borderId="1" xfId="0" applyNumberFormat="1" applyFont="1" applyBorder="1" applyAlignment="1">
      <alignment horizontal="center" vertical="center"/>
    </xf>
    <xf numFmtId="0" fontId="101" fillId="0" borderId="1" xfId="0" applyFont="1" applyBorder="1" applyAlignment="1">
      <alignment horizontal="center" vertical="center"/>
    </xf>
    <xf numFmtId="16" fontId="84" fillId="11" borderId="1" xfId="0" applyNumberFormat="1" applyFont="1" applyFill="1" applyBorder="1" applyAlignment="1">
      <alignment horizontal="left" vertical="center"/>
    </xf>
    <xf numFmtId="16" fontId="84" fillId="11" borderId="1" xfId="0" applyNumberFormat="1" applyFont="1" applyFill="1" applyBorder="1" applyAlignment="1">
      <alignment horizontal="center" vertical="center"/>
    </xf>
    <xf numFmtId="16" fontId="84" fillId="11" borderId="2" xfId="0" applyNumberFormat="1" applyFont="1" applyFill="1" applyBorder="1" applyAlignment="1">
      <alignment horizontal="center" vertical="center"/>
    </xf>
    <xf numFmtId="16" fontId="84" fillId="11" borderId="2" xfId="0" applyNumberFormat="1" applyFont="1" applyFill="1" applyBorder="1" applyAlignment="1">
      <alignment horizontal="center" vertical="center" wrapText="1"/>
    </xf>
    <xf numFmtId="0" fontId="84" fillId="0" borderId="0" xfId="13" applyFont="1" applyFill="1" applyAlignment="1" applyProtection="1">
      <alignment vertical="center"/>
    </xf>
    <xf numFmtId="0" fontId="104" fillId="0" borderId="0" xfId="0" applyFont="1" applyAlignment="1">
      <alignment vertical="center"/>
    </xf>
    <xf numFmtId="16" fontId="105" fillId="0" borderId="0" xfId="0" applyNumberFormat="1" applyFont="1"/>
    <xf numFmtId="16" fontId="84" fillId="0" borderId="0" xfId="0" applyNumberFormat="1" applyFont="1"/>
    <xf numFmtId="0" fontId="105" fillId="0" borderId="0" xfId="0" applyFont="1"/>
    <xf numFmtId="0" fontId="104" fillId="0" borderId="0" xfId="0" applyFont="1" applyAlignment="1">
      <alignment vertical="top"/>
    </xf>
    <xf numFmtId="0" fontId="127" fillId="0" borderId="0" xfId="0" applyFont="1" applyAlignment="1">
      <alignment vertical="center"/>
    </xf>
    <xf numFmtId="0" fontId="40" fillId="0" borderId="0" xfId="0" applyFont="1" applyAlignment="1">
      <alignment horizontal="center" vertical="center"/>
    </xf>
    <xf numFmtId="0" fontId="116" fillId="0" borderId="0" xfId="2" applyFont="1" applyAlignment="1">
      <alignment horizontal="right" vertical="center"/>
    </xf>
    <xf numFmtId="0" fontId="19" fillId="0" borderId="0" xfId="1" applyFont="1" applyAlignment="1">
      <alignment horizontal="center" vertical="center"/>
    </xf>
    <xf numFmtId="0" fontId="19" fillId="0" borderId="0" xfId="1" applyFont="1" applyAlignment="1">
      <alignment vertical="center" wrapText="1"/>
    </xf>
    <xf numFmtId="0" fontId="113" fillId="0" borderId="0" xfId="1" applyFont="1" applyAlignment="1">
      <alignment vertical="center"/>
    </xf>
    <xf numFmtId="0" fontId="113" fillId="0" borderId="0" xfId="1" applyFont="1" applyAlignment="1">
      <alignment horizontal="center" vertical="center"/>
    </xf>
    <xf numFmtId="0" fontId="113" fillId="0" borderId="0" xfId="1" applyFont="1" applyAlignment="1">
      <alignment horizontal="left" vertical="center"/>
    </xf>
    <xf numFmtId="0" fontId="21" fillId="0" borderId="0" xfId="1" applyFont="1" applyAlignment="1">
      <alignment vertical="center"/>
    </xf>
    <xf numFmtId="0" fontId="19" fillId="0" borderId="0" xfId="1" applyFont="1" applyAlignment="1">
      <alignment horizontal="center" vertical="center" wrapText="1"/>
    </xf>
    <xf numFmtId="0" fontId="129" fillId="0" borderId="0" xfId="1" applyFont="1" applyAlignment="1">
      <alignment vertical="center"/>
    </xf>
    <xf numFmtId="0" fontId="98" fillId="0" borderId="0" xfId="0" applyFont="1" applyAlignment="1">
      <alignment horizontal="right" vertical="center"/>
    </xf>
    <xf numFmtId="0" fontId="26" fillId="0" borderId="1" xfId="0" applyFont="1" applyBorder="1" applyAlignment="1">
      <alignment horizontal="center" vertical="center" wrapText="1"/>
    </xf>
    <xf numFmtId="16" fontId="27" fillId="0" borderId="0" xfId="0" applyNumberFormat="1" applyFont="1" applyAlignment="1">
      <alignment horizontal="left" vertical="center"/>
    </xf>
    <xf numFmtId="16" fontId="27" fillId="0" borderId="1" xfId="0" applyNumberFormat="1" applyFont="1" applyBorder="1" applyAlignment="1">
      <alignment horizontal="left" vertical="center"/>
    </xf>
    <xf numFmtId="0" fontId="65" fillId="0" borderId="1" xfId="0" applyFont="1" applyBorder="1" applyAlignment="1">
      <alignment horizontal="center" vertical="center"/>
    </xf>
    <xf numFmtId="0" fontId="29" fillId="0" borderId="0" xfId="0" applyFont="1" applyAlignment="1">
      <alignment vertical="center"/>
    </xf>
    <xf numFmtId="0" fontId="134" fillId="0" borderId="0" xfId="0" applyFont="1" applyAlignment="1">
      <alignment vertical="center"/>
    </xf>
    <xf numFmtId="16" fontId="66" fillId="7" borderId="2" xfId="0" applyNumberFormat="1" applyFont="1" applyFill="1" applyBorder="1" applyAlignment="1">
      <alignment horizontal="left" vertical="center" wrapText="1"/>
    </xf>
    <xf numFmtId="0" fontId="66" fillId="7" borderId="1" xfId="0" applyFont="1" applyFill="1" applyBorder="1" applyAlignment="1">
      <alignment horizontal="center" vertical="center"/>
    </xf>
    <xf numFmtId="16" fontId="66" fillId="7" borderId="1" xfId="0" applyNumberFormat="1" applyFont="1" applyFill="1" applyBorder="1" applyAlignment="1">
      <alignment horizontal="center" vertical="center"/>
    </xf>
    <xf numFmtId="0" fontId="137" fillId="0" borderId="0" xfId="0" applyFont="1" applyAlignment="1">
      <alignment horizontal="center" vertical="top"/>
    </xf>
    <xf numFmtId="0" fontId="138" fillId="0" borderId="16" xfId="0" applyFont="1" applyBorder="1" applyAlignment="1">
      <alignment horizontal="center" vertical="top"/>
    </xf>
    <xf numFmtId="0" fontId="138" fillId="0" borderId="14" xfId="0" applyFont="1" applyBorder="1" applyAlignment="1">
      <alignment horizontal="center" vertical="center" wrapText="1"/>
    </xf>
    <xf numFmtId="0" fontId="138" fillId="0" borderId="14" xfId="0" applyFont="1" applyBorder="1" applyAlignment="1">
      <alignment horizontal="left" vertical="center" wrapText="1"/>
    </xf>
    <xf numFmtId="0" fontId="138" fillId="0" borderId="1" xfId="0" applyFont="1" applyBorder="1" applyAlignment="1">
      <alignment horizontal="center" vertical="top" wrapText="1"/>
    </xf>
    <xf numFmtId="0" fontId="138" fillId="0" borderId="3" xfId="0" applyFont="1" applyBorder="1" applyAlignment="1">
      <alignment horizontal="center" vertical="top"/>
    </xf>
    <xf numFmtId="0" fontId="139" fillId="0" borderId="13" xfId="0" applyFont="1" applyBorder="1" applyAlignment="1">
      <alignment horizontal="center" vertical="top"/>
    </xf>
    <xf numFmtId="0" fontId="138" fillId="0" borderId="12" xfId="0" applyFont="1" applyBorder="1" applyAlignment="1">
      <alignment horizontal="center" vertical="center" wrapText="1"/>
    </xf>
    <xf numFmtId="0" fontId="138" fillId="0" borderId="12" xfId="0" applyFont="1" applyBorder="1" applyAlignment="1">
      <alignment horizontal="left" vertical="center" wrapText="1"/>
    </xf>
    <xf numFmtId="0" fontId="139" fillId="0" borderId="5" xfId="0" applyFont="1" applyBorder="1" applyAlignment="1">
      <alignment horizontal="center" vertical="top"/>
    </xf>
    <xf numFmtId="0" fontId="66" fillId="0" borderId="1" xfId="0" applyFont="1" applyBorder="1" applyAlignment="1">
      <alignment horizontal="center" vertical="center"/>
    </xf>
    <xf numFmtId="16" fontId="66" fillId="0" borderId="2" xfId="0" applyNumberFormat="1" applyFont="1" applyBorder="1" applyAlignment="1">
      <alignment horizontal="left" vertical="center" wrapText="1"/>
    </xf>
    <xf numFmtId="16" fontId="53" fillId="0" borderId="0" xfId="0" applyNumberFormat="1" applyFont="1" applyAlignment="1">
      <alignment vertical="center"/>
    </xf>
    <xf numFmtId="16" fontId="48" fillId="0" borderId="0" xfId="0" applyNumberFormat="1" applyFont="1"/>
    <xf numFmtId="16" fontId="133" fillId="0" borderId="1" xfId="0" applyNumberFormat="1" applyFont="1" applyBorder="1" applyAlignment="1">
      <alignment horizontal="center" vertical="center"/>
    </xf>
    <xf numFmtId="0" fontId="103" fillId="0" borderId="1" xfId="0" applyFont="1" applyBorder="1" applyAlignment="1">
      <alignment vertical="center" wrapText="1"/>
    </xf>
    <xf numFmtId="16" fontId="95" fillId="8" borderId="1" xfId="0" applyNumberFormat="1" applyFont="1" applyFill="1" applyBorder="1" applyAlignment="1">
      <alignment horizontal="left" vertical="center"/>
    </xf>
    <xf numFmtId="16" fontId="115" fillId="2" borderId="12" xfId="0" applyNumberFormat="1" applyFont="1" applyFill="1" applyBorder="1" applyAlignment="1">
      <alignment horizontal="center" vertical="center"/>
    </xf>
    <xf numFmtId="1" fontId="115" fillId="2" borderId="12" xfId="0" applyNumberFormat="1" applyFont="1" applyFill="1" applyBorder="1" applyAlignment="1">
      <alignment horizontal="center" vertical="center"/>
    </xf>
    <xf numFmtId="0" fontId="27" fillId="2" borderId="0" xfId="0" applyFont="1" applyFill="1" applyAlignment="1">
      <alignment horizontal="left" vertical="center"/>
    </xf>
    <xf numFmtId="16" fontId="103" fillId="0" borderId="0" xfId="0" quotePrefix="1" applyNumberFormat="1" applyFont="1" applyAlignment="1">
      <alignment horizontal="center" vertical="center"/>
    </xf>
    <xf numFmtId="16" fontId="90" fillId="0" borderId="1" xfId="0" applyNumberFormat="1" applyFont="1" applyBorder="1" applyAlignment="1">
      <alignment horizontal="center" vertical="center" wrapText="1"/>
    </xf>
    <xf numFmtId="16" fontId="135" fillId="0" borderId="0" xfId="0" applyNumberFormat="1" applyFont="1" applyAlignment="1">
      <alignment horizontal="center" vertical="center"/>
    </xf>
    <xf numFmtId="16" fontId="135" fillId="0" borderId="0" xfId="0" applyNumberFormat="1" applyFont="1" applyAlignment="1">
      <alignment horizontal="left" vertical="center"/>
    </xf>
    <xf numFmtId="16" fontId="135" fillId="4" borderId="2" xfId="0" applyNumberFormat="1" applyFont="1" applyFill="1" applyBorder="1" applyAlignment="1">
      <alignment horizontal="center" vertical="center"/>
    </xf>
    <xf numFmtId="0" fontId="142" fillId="0" borderId="0" xfId="0" applyFont="1" applyAlignment="1">
      <alignment horizontal="left"/>
    </xf>
    <xf numFmtId="0" fontId="142" fillId="0" borderId="0" xfId="0" applyFont="1"/>
    <xf numFmtId="0" fontId="142" fillId="0" borderId="0" xfId="0" applyFont="1" applyAlignment="1">
      <alignment vertical="center"/>
    </xf>
    <xf numFmtId="0" fontId="142" fillId="0" borderId="0" xfId="2" applyFont="1" applyAlignment="1">
      <alignment vertical="center"/>
    </xf>
    <xf numFmtId="16" fontId="27" fillId="0" borderId="4" xfId="0" applyNumberFormat="1" applyFont="1" applyBorder="1" applyAlignment="1">
      <alignment horizontal="center" vertical="center"/>
    </xf>
    <xf numFmtId="0" fontId="55" fillId="0" borderId="0" xfId="0" applyFont="1" applyAlignment="1">
      <alignment horizontal="left" vertical="top"/>
    </xf>
    <xf numFmtId="0" fontId="74" fillId="0" borderId="0" xfId="0" applyFont="1" applyAlignment="1">
      <alignment vertical="top"/>
    </xf>
    <xf numFmtId="0" fontId="34" fillId="0" borderId="0" xfId="0" applyFont="1" applyAlignment="1">
      <alignment vertical="top"/>
    </xf>
    <xf numFmtId="0" fontId="37" fillId="0" borderId="0" xfId="0" applyFont="1" applyAlignment="1">
      <alignment horizontal="center" vertical="top"/>
    </xf>
    <xf numFmtId="16" fontId="146" fillId="8" borderId="3" xfId="0" applyNumberFormat="1" applyFont="1" applyFill="1" applyBorder="1" applyAlignment="1">
      <alignment horizontal="left" vertical="center"/>
    </xf>
    <xf numFmtId="16" fontId="133" fillId="0" borderId="20" xfId="0" applyNumberFormat="1" applyFont="1" applyBorder="1" applyAlignment="1">
      <alignment horizontal="center" vertical="center"/>
    </xf>
    <xf numFmtId="0" fontId="33" fillId="0" borderId="0" xfId="0" applyFont="1" applyAlignment="1">
      <alignment horizontal="right"/>
    </xf>
    <xf numFmtId="0" fontId="17" fillId="0" borderId="0" xfId="0" applyFont="1" applyAlignment="1">
      <alignment horizontal="right"/>
    </xf>
    <xf numFmtId="0" fontId="48" fillId="0" borderId="0" xfId="2" applyFont="1" applyAlignment="1">
      <alignment horizontal="right" vertical="center" indent="1"/>
    </xf>
    <xf numFmtId="16" fontId="146" fillId="0" borderId="3" xfId="0" applyNumberFormat="1" applyFont="1" applyBorder="1" applyAlignment="1">
      <alignment horizontal="left" vertical="center"/>
    </xf>
    <xf numFmtId="0" fontId="41" fillId="0" borderId="12" xfId="0" applyFont="1" applyBorder="1" applyAlignment="1">
      <alignment horizontal="center" vertical="top"/>
    </xf>
    <xf numFmtId="16" fontId="114" fillId="0" borderId="0" xfId="0" applyNumberFormat="1" applyFont="1" applyAlignment="1">
      <alignment horizontal="left" vertical="center"/>
    </xf>
    <xf numFmtId="16" fontId="111" fillId="0" borderId="0" xfId="0" applyNumberFormat="1" applyFont="1" applyAlignment="1">
      <alignment horizontal="center" vertical="center"/>
    </xf>
    <xf numFmtId="0" fontId="63" fillId="0" borderId="0" xfId="0" applyFont="1" applyAlignment="1">
      <alignment horizontal="center" vertical="top"/>
    </xf>
    <xf numFmtId="0" fontId="64" fillId="0" borderId="0" xfId="0" applyFont="1" applyAlignment="1">
      <alignment horizontal="center" vertical="top"/>
    </xf>
    <xf numFmtId="0" fontId="64" fillId="0" borderId="14" xfId="0" applyFont="1" applyBorder="1" applyAlignment="1">
      <alignment horizontal="left" vertical="center" wrapText="1"/>
    </xf>
    <xf numFmtId="0" fontId="125" fillId="0" borderId="16" xfId="0" applyFont="1" applyBorder="1" applyAlignment="1">
      <alignment horizontal="center" vertical="top"/>
    </xf>
    <xf numFmtId="16" fontId="38" fillId="0" borderId="1" xfId="0" applyNumberFormat="1" applyFont="1" applyBorder="1" applyAlignment="1">
      <alignment horizontal="center" vertical="center"/>
    </xf>
    <xf numFmtId="16" fontId="136" fillId="0" borderId="1" xfId="0" applyNumberFormat="1" applyFont="1" applyBorder="1" applyAlignment="1">
      <alignment horizontal="center" vertical="center"/>
    </xf>
    <xf numFmtId="0" fontId="53" fillId="0" borderId="0" xfId="0" applyFont="1" applyAlignment="1">
      <alignment horizontal="right" vertical="center"/>
    </xf>
    <xf numFmtId="0" fontId="68" fillId="0" borderId="1" xfId="0" applyFont="1" applyBorder="1" applyAlignment="1">
      <alignment horizontal="center" vertical="center"/>
    </xf>
    <xf numFmtId="16" fontId="27" fillId="0" borderId="0" xfId="0" applyNumberFormat="1" applyFont="1" applyAlignment="1">
      <alignment vertical="center"/>
    </xf>
    <xf numFmtId="0" fontId="43" fillId="0" borderId="0" xfId="0" applyFont="1" applyAlignment="1">
      <alignment horizontal="right"/>
    </xf>
    <xf numFmtId="0" fontId="151" fillId="0" borderId="0" xfId="0" applyFont="1" applyAlignment="1">
      <alignment horizontal="right"/>
    </xf>
    <xf numFmtId="0" fontId="116" fillId="0" borderId="0" xfId="0" applyFont="1" applyAlignment="1">
      <alignment horizontal="right"/>
    </xf>
    <xf numFmtId="0" fontId="128" fillId="0" borderId="0" xfId="0" applyFont="1" applyAlignment="1">
      <alignment horizontal="right" vertical="center"/>
    </xf>
    <xf numFmtId="0" fontId="27" fillId="7" borderId="1" xfId="0" applyFont="1" applyFill="1" applyBorder="1" applyAlignment="1">
      <alignment horizontal="center" vertical="center"/>
    </xf>
    <xf numFmtId="0" fontId="64" fillId="0" borderId="1" xfId="0" applyFont="1" applyBorder="1" applyAlignment="1">
      <alignment horizontal="left" vertical="center" wrapText="1"/>
    </xf>
    <xf numFmtId="0" fontId="148" fillId="7" borderId="1" xfId="0" applyFont="1" applyFill="1" applyBorder="1" applyAlignment="1">
      <alignment vertical="center"/>
    </xf>
    <xf numFmtId="0" fontId="148" fillId="7" borderId="1" xfId="0" applyFont="1" applyFill="1" applyBorder="1" applyAlignment="1">
      <alignment horizontal="center" vertical="center"/>
    </xf>
    <xf numFmtId="16" fontId="148" fillId="7" borderId="1" xfId="0" applyNumberFormat="1" applyFont="1" applyFill="1" applyBorder="1" applyAlignment="1">
      <alignment horizontal="center" vertical="center"/>
    </xf>
    <xf numFmtId="16" fontId="67" fillId="7" borderId="2" xfId="0" applyNumberFormat="1" applyFont="1" applyFill="1" applyBorder="1" applyAlignment="1">
      <alignment horizontal="center" vertical="center"/>
    </xf>
    <xf numFmtId="16" fontId="148" fillId="7" borderId="2" xfId="0" applyNumberFormat="1" applyFont="1" applyFill="1" applyBorder="1" applyAlignment="1">
      <alignment horizontal="left" vertical="center" wrapText="1"/>
    </xf>
    <xf numFmtId="0" fontId="64" fillId="0" borderId="0" xfId="0" applyFont="1" applyAlignment="1">
      <alignment horizontal="center" vertical="center"/>
    </xf>
    <xf numFmtId="0" fontId="125" fillId="0" borderId="16" xfId="0" applyFont="1" applyBorder="1" applyAlignment="1">
      <alignment horizontal="center" vertical="center"/>
    </xf>
    <xf numFmtId="0" fontId="103" fillId="0" borderId="1" xfId="0" applyFont="1" applyBorder="1" applyAlignment="1">
      <alignment horizontal="center" vertical="center" wrapText="1"/>
    </xf>
    <xf numFmtId="16" fontId="27" fillId="0" borderId="16" xfId="0" applyNumberFormat="1" applyFont="1" applyBorder="1" applyAlignment="1">
      <alignment horizontal="center" vertical="center"/>
    </xf>
    <xf numFmtId="16" fontId="27" fillId="0" borderId="14" xfId="0" applyNumberFormat="1" applyFont="1" applyBorder="1" applyAlignment="1">
      <alignment horizontal="center" vertical="center"/>
    </xf>
    <xf numFmtId="16" fontId="27" fillId="0" borderId="4" xfId="0" applyNumberFormat="1" applyFont="1" applyBorder="1" applyAlignment="1">
      <alignment horizontal="left" vertical="center"/>
    </xf>
    <xf numFmtId="0" fontId="153" fillId="4" borderId="0" xfId="0" applyFont="1" applyFill="1" applyAlignment="1">
      <alignment vertical="center"/>
    </xf>
    <xf numFmtId="0" fontId="153" fillId="4" borderId="0" xfId="0" applyFont="1" applyFill="1" applyAlignment="1">
      <alignment horizontal="center" vertical="center"/>
    </xf>
    <xf numFmtId="16" fontId="153" fillId="4" borderId="14" xfId="0" applyNumberFormat="1" applyFont="1" applyFill="1" applyBorder="1" applyAlignment="1">
      <alignment horizontal="center" vertical="center"/>
    </xf>
    <xf numFmtId="16" fontId="153" fillId="4" borderId="2" xfId="0" applyNumberFormat="1" applyFont="1" applyFill="1" applyBorder="1" applyAlignment="1">
      <alignment horizontal="center" vertical="center"/>
    </xf>
    <xf numFmtId="16" fontId="153" fillId="4" borderId="2" xfId="0" applyNumberFormat="1" applyFont="1" applyFill="1" applyBorder="1" applyAlignment="1">
      <alignment horizontal="left" vertical="center" wrapText="1"/>
    </xf>
    <xf numFmtId="0" fontId="154" fillId="4" borderId="0" xfId="0" applyFont="1" applyFill="1" applyAlignment="1">
      <alignment horizontal="center" vertical="top"/>
    </xf>
    <xf numFmtId="0" fontId="155" fillId="4" borderId="0" xfId="0" applyFont="1" applyFill="1" applyAlignment="1">
      <alignment horizontal="center" vertical="top"/>
    </xf>
    <xf numFmtId="0" fontId="155" fillId="4" borderId="14" xfId="0" applyFont="1" applyFill="1" applyBorder="1" applyAlignment="1">
      <alignment horizontal="center" vertical="center" wrapText="1"/>
    </xf>
    <xf numFmtId="0" fontId="155" fillId="4" borderId="1" xfId="0" applyFont="1" applyFill="1" applyBorder="1" applyAlignment="1">
      <alignment horizontal="center" vertical="center" wrapText="1"/>
    </xf>
    <xf numFmtId="0" fontId="155" fillId="4" borderId="1" xfId="0" applyFont="1" applyFill="1" applyBorder="1" applyAlignment="1">
      <alignment horizontal="left" vertical="center" wrapText="1"/>
    </xf>
    <xf numFmtId="0" fontId="155" fillId="4" borderId="1" xfId="0" applyFont="1" applyFill="1" applyBorder="1" applyAlignment="1">
      <alignment horizontal="center" vertical="top" wrapText="1"/>
    </xf>
    <xf numFmtId="0" fontId="156" fillId="4" borderId="1" xfId="0" applyFont="1" applyFill="1" applyBorder="1" applyAlignment="1">
      <alignment vertical="center"/>
    </xf>
    <xf numFmtId="0" fontId="156" fillId="4" borderId="1" xfId="0" applyFont="1" applyFill="1" applyBorder="1" applyAlignment="1">
      <alignment horizontal="center" vertical="center"/>
    </xf>
    <xf numFmtId="16" fontId="157" fillId="4" borderId="1" xfId="0" applyNumberFormat="1" applyFont="1" applyFill="1" applyBorder="1" applyAlignment="1">
      <alignment horizontal="center" vertical="center"/>
    </xf>
    <xf numFmtId="16" fontId="157" fillId="4" borderId="2" xfId="0" applyNumberFormat="1" applyFont="1" applyFill="1" applyBorder="1" applyAlignment="1">
      <alignment horizontal="center" vertical="center"/>
    </xf>
    <xf numFmtId="16" fontId="157" fillId="4" borderId="2" xfId="0" applyNumberFormat="1" applyFont="1" applyFill="1" applyBorder="1" applyAlignment="1">
      <alignment horizontal="left" vertical="center" wrapText="1"/>
    </xf>
    <xf numFmtId="0" fontId="141" fillId="4" borderId="1" xfId="0" applyFont="1" applyFill="1" applyBorder="1" applyAlignment="1">
      <alignment vertical="center"/>
    </xf>
    <xf numFmtId="0" fontId="141" fillId="4" borderId="1" xfId="0" applyFont="1" applyFill="1" applyBorder="1" applyAlignment="1">
      <alignment horizontal="center" vertical="center"/>
    </xf>
    <xf numFmtId="16" fontId="141" fillId="4" borderId="1" xfId="0" applyNumberFormat="1" applyFont="1" applyFill="1" applyBorder="1" applyAlignment="1">
      <alignment horizontal="center" vertical="center"/>
    </xf>
    <xf numFmtId="16" fontId="141" fillId="4" borderId="2" xfId="0" applyNumberFormat="1" applyFont="1" applyFill="1" applyBorder="1" applyAlignment="1">
      <alignment horizontal="left" vertical="center" wrapText="1"/>
    </xf>
    <xf numFmtId="0" fontId="45" fillId="0" borderId="1" xfId="0" applyFont="1" applyBorder="1" applyAlignment="1">
      <alignment horizontal="center" vertical="center"/>
    </xf>
    <xf numFmtId="0" fontId="138" fillId="0" borderId="1" xfId="0" applyFont="1" applyBorder="1" applyAlignment="1">
      <alignment horizontal="center" vertical="center"/>
    </xf>
    <xf numFmtId="16" fontId="38" fillId="0" borderId="12" xfId="0" applyNumberFormat="1" applyFont="1" applyBorder="1" applyAlignment="1">
      <alignment horizontal="center" vertical="center"/>
    </xf>
    <xf numFmtId="16" fontId="141" fillId="4" borderId="12" xfId="0" applyNumberFormat="1" applyFont="1" applyFill="1" applyBorder="1" applyAlignment="1">
      <alignment horizontal="center" vertical="center"/>
    </xf>
    <xf numFmtId="16" fontId="152" fillId="4" borderId="3" xfId="0" applyNumberFormat="1" applyFont="1" applyFill="1" applyBorder="1" applyAlignment="1">
      <alignment horizontal="left" vertical="center"/>
    </xf>
    <xf numFmtId="16" fontId="115" fillId="15" borderId="10" xfId="0" applyNumberFormat="1" applyFont="1" applyFill="1" applyBorder="1" applyAlignment="1">
      <alignment horizontal="left" vertical="center"/>
    </xf>
    <xf numFmtId="16" fontId="115" fillId="15" borderId="0" xfId="0" applyNumberFormat="1" applyFont="1" applyFill="1" applyAlignment="1">
      <alignment horizontal="center" vertical="center"/>
    </xf>
    <xf numFmtId="16" fontId="115" fillId="15" borderId="10" xfId="0" applyNumberFormat="1" applyFont="1" applyFill="1" applyBorder="1" applyAlignment="1">
      <alignment horizontal="center" vertical="center"/>
    </xf>
    <xf numFmtId="16" fontId="115" fillId="15" borderId="9" xfId="0" applyNumberFormat="1" applyFont="1" applyFill="1" applyBorder="1" applyAlignment="1">
      <alignment horizontal="left" vertical="center"/>
    </xf>
    <xf numFmtId="16" fontId="115" fillId="15" borderId="7" xfId="0" applyNumberFormat="1" applyFont="1" applyFill="1" applyBorder="1" applyAlignment="1">
      <alignment horizontal="center" vertical="center"/>
    </xf>
    <xf numFmtId="16" fontId="38" fillId="15" borderId="7" xfId="0" applyNumberFormat="1" applyFont="1" applyFill="1" applyBorder="1" applyAlignment="1">
      <alignment horizontal="center" vertical="center"/>
    </xf>
    <xf numFmtId="16" fontId="45" fillId="0" borderId="0" xfId="0" applyNumberFormat="1" applyFont="1" applyAlignment="1">
      <alignment horizontal="center" vertical="center"/>
    </xf>
    <xf numFmtId="16" fontId="27" fillId="8" borderId="1" xfId="0" applyNumberFormat="1" applyFont="1" applyFill="1" applyBorder="1" applyAlignment="1">
      <alignment horizontal="left" vertical="center"/>
    </xf>
    <xf numFmtId="168" fontId="27" fillId="8" borderId="1" xfId="0" quotePrefix="1" applyNumberFormat="1" applyFont="1" applyFill="1" applyBorder="1" applyAlignment="1">
      <alignment horizontal="left" vertical="center"/>
    </xf>
    <xf numFmtId="16" fontId="27" fillId="8" borderId="21" xfId="0" applyNumberFormat="1" applyFont="1" applyFill="1" applyBorder="1" applyAlignment="1">
      <alignment horizontal="center" vertical="center"/>
    </xf>
    <xf numFmtId="16" fontId="19" fillId="0" borderId="0" xfId="1" applyNumberFormat="1" applyFont="1" applyAlignment="1">
      <alignment vertical="center"/>
    </xf>
    <xf numFmtId="0" fontId="27" fillId="0" borderId="1" xfId="0" applyFont="1" applyBorder="1" applyAlignment="1">
      <alignment horizontal="center" vertical="center"/>
    </xf>
    <xf numFmtId="0" fontId="161" fillId="0" borderId="1" xfId="0" applyFont="1" applyBorder="1" applyAlignment="1">
      <alignment horizontal="center" vertical="center" wrapText="1"/>
    </xf>
    <xf numFmtId="0" fontId="55" fillId="0" borderId="0" xfId="0" applyFont="1" applyAlignment="1">
      <alignment horizontal="left" vertical="center"/>
    </xf>
    <xf numFmtId="16" fontId="27" fillId="8" borderId="1" xfId="0" applyNumberFormat="1" applyFont="1" applyFill="1" applyBorder="1" applyAlignment="1">
      <alignment horizontal="center" vertical="center"/>
    </xf>
    <xf numFmtId="0" fontId="166" fillId="0" borderId="0" xfId="0" applyFont="1" applyAlignment="1">
      <alignment horizontal="right" vertical="center"/>
    </xf>
    <xf numFmtId="0" fontId="168" fillId="0" borderId="0" xfId="0" applyFont="1"/>
    <xf numFmtId="0" fontId="169" fillId="0" borderId="0" xfId="0" applyFont="1" applyAlignment="1">
      <alignment horizontal="center"/>
    </xf>
    <xf numFmtId="0" fontId="168" fillId="0" borderId="0" xfId="2" applyFont="1" applyAlignment="1">
      <alignment vertical="center"/>
    </xf>
    <xf numFmtId="0" fontId="168" fillId="0" borderId="0" xfId="2" applyFont="1" applyAlignment="1">
      <alignment horizontal="right" vertical="center"/>
    </xf>
    <xf numFmtId="0" fontId="38" fillId="0" borderId="1" xfId="0" applyFont="1" applyBorder="1" applyAlignment="1">
      <alignment horizontal="center" vertical="top" wrapText="1"/>
    </xf>
    <xf numFmtId="16" fontId="141" fillId="4" borderId="7" xfId="0" applyNumberFormat="1" applyFont="1" applyFill="1" applyBorder="1" applyAlignment="1">
      <alignment horizontal="center" vertical="center"/>
    </xf>
    <xf numFmtId="16" fontId="38" fillId="8" borderId="9" xfId="0" applyNumberFormat="1" applyFont="1" applyFill="1" applyBorder="1" applyAlignment="1">
      <alignment horizontal="left" vertical="center"/>
    </xf>
    <xf numFmtId="0" fontId="45" fillId="0" borderId="1" xfId="0" applyFont="1" applyBorder="1" applyAlignment="1">
      <alignment vertical="center"/>
    </xf>
    <xf numFmtId="16" fontId="153" fillId="4" borderId="1" xfId="0" applyNumberFormat="1" applyFont="1" applyFill="1" applyBorder="1" applyAlignment="1">
      <alignment horizontal="center" vertical="center"/>
    </xf>
    <xf numFmtId="0" fontId="53" fillId="0" borderId="1" xfId="0" applyFont="1" applyBorder="1" applyAlignment="1">
      <alignment horizontal="left" vertical="center" wrapText="1"/>
    </xf>
    <xf numFmtId="0" fontId="54" fillId="0" borderId="12" xfId="0" applyFont="1" applyBorder="1" applyAlignment="1">
      <alignment horizontal="center" vertical="top"/>
    </xf>
    <xf numFmtId="0" fontId="53" fillId="0" borderId="5" xfId="0" applyFont="1" applyBorder="1" applyAlignment="1">
      <alignment horizontal="center" vertical="top" wrapText="1"/>
    </xf>
    <xf numFmtId="16" fontId="153" fillId="4" borderId="7" xfId="0" applyNumberFormat="1" applyFont="1" applyFill="1" applyBorder="1" applyAlignment="1">
      <alignment horizontal="center" vertical="center"/>
    </xf>
    <xf numFmtId="16" fontId="115" fillId="2" borderId="2" xfId="0" applyNumberFormat="1" applyFont="1" applyFill="1" applyBorder="1" applyAlignment="1">
      <alignment horizontal="center" vertical="center"/>
    </xf>
    <xf numFmtId="16" fontId="115" fillId="2" borderId="5" xfId="0" applyNumberFormat="1" applyFont="1" applyFill="1" applyBorder="1" applyAlignment="1">
      <alignment horizontal="left" vertical="center"/>
    </xf>
    <xf numFmtId="16" fontId="115" fillId="2" borderId="5" xfId="0" applyNumberFormat="1" applyFont="1" applyFill="1" applyBorder="1" applyAlignment="1">
      <alignment horizontal="center" vertical="center"/>
    </xf>
    <xf numFmtId="16" fontId="115" fillId="8" borderId="15" xfId="0" applyNumberFormat="1" applyFont="1" applyFill="1" applyBorder="1" applyAlignment="1">
      <alignment horizontal="left" vertical="center"/>
    </xf>
    <xf numFmtId="16" fontId="115" fillId="8" borderId="2" xfId="0" applyNumberFormat="1" applyFont="1" applyFill="1" applyBorder="1" applyAlignment="1">
      <alignment horizontal="center" vertical="center"/>
    </xf>
    <xf numFmtId="16" fontId="115" fillId="8" borderId="5" xfId="0" applyNumberFormat="1" applyFont="1" applyFill="1" applyBorder="1" applyAlignment="1">
      <alignment horizontal="left" vertical="center"/>
    </xf>
    <xf numFmtId="16" fontId="115" fillId="8" borderId="5" xfId="0" applyNumberFormat="1" applyFont="1" applyFill="1" applyBorder="1" applyAlignment="1">
      <alignment horizontal="center" vertical="center"/>
    </xf>
    <xf numFmtId="16" fontId="115" fillId="8" borderId="4" xfId="0" applyNumberFormat="1" applyFont="1" applyFill="1" applyBorder="1" applyAlignment="1">
      <alignment horizontal="center"/>
    </xf>
    <xf numFmtId="16" fontId="138" fillId="8" borderId="15" xfId="0" applyNumberFormat="1" applyFont="1" applyFill="1" applyBorder="1" applyAlignment="1">
      <alignment horizontal="left" vertical="center"/>
    </xf>
    <xf numFmtId="16" fontId="138" fillId="8" borderId="2" xfId="0" applyNumberFormat="1" applyFont="1" applyFill="1" applyBorder="1" applyAlignment="1">
      <alignment horizontal="center" vertical="center"/>
    </xf>
    <xf numFmtId="16" fontId="138" fillId="8" borderId="5" xfId="0" applyNumberFormat="1" applyFont="1" applyFill="1" applyBorder="1" applyAlignment="1">
      <alignment horizontal="left" vertical="center"/>
    </xf>
    <xf numFmtId="16" fontId="138" fillId="8" borderId="5" xfId="0" applyNumberFormat="1" applyFont="1" applyFill="1" applyBorder="1" applyAlignment="1">
      <alignment horizontal="center" vertical="center"/>
    </xf>
    <xf numFmtId="16" fontId="27" fillId="8" borderId="1" xfId="0" applyNumberFormat="1" applyFont="1" applyFill="1" applyBorder="1" applyAlignment="1">
      <alignment horizontal="right" vertical="center"/>
    </xf>
    <xf numFmtId="16" fontId="27" fillId="0" borderId="1" xfId="0" quotePrefix="1" applyNumberFormat="1" applyFont="1" applyBorder="1" applyAlignment="1">
      <alignment horizontal="left" vertical="center"/>
    </xf>
    <xf numFmtId="16" fontId="115" fillId="0" borderId="2" xfId="0" applyNumberFormat="1" applyFont="1" applyBorder="1" applyAlignment="1">
      <alignment horizontal="center" vertical="center"/>
    </xf>
    <xf numFmtId="16" fontId="115" fillId="0" borderId="5" xfId="0" applyNumberFormat="1" applyFont="1" applyBorder="1" applyAlignment="1">
      <alignment horizontal="left" vertical="center"/>
    </xf>
    <xf numFmtId="16" fontId="115" fillId="0" borderId="5" xfId="0" applyNumberFormat="1" applyFont="1" applyBorder="1" applyAlignment="1">
      <alignment horizontal="center" vertical="center"/>
    </xf>
    <xf numFmtId="168" fontId="103" fillId="0" borderId="1" xfId="0" applyNumberFormat="1" applyFont="1" applyBorder="1" applyAlignment="1">
      <alignment horizontal="center" vertical="center"/>
    </xf>
    <xf numFmtId="16" fontId="48" fillId="0" borderId="0" xfId="0" applyNumberFormat="1" applyFont="1" applyAlignment="1">
      <alignment horizontal="center" vertical="center"/>
    </xf>
    <xf numFmtId="0" fontId="38"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6" fillId="0" borderId="1" xfId="0" applyFont="1" applyBorder="1" applyAlignment="1">
      <alignment horizontal="center" vertical="center" wrapText="1"/>
    </xf>
    <xf numFmtId="0" fontId="36" fillId="0" borderId="1" xfId="0" applyFont="1" applyBorder="1" applyAlignment="1">
      <alignment horizontal="left" vertical="center" wrapText="1"/>
    </xf>
    <xf numFmtId="0" fontId="36" fillId="0" borderId="1" xfId="0" applyFont="1" applyBorder="1" applyAlignment="1">
      <alignment horizontal="center" vertical="top" wrapText="1"/>
    </xf>
    <xf numFmtId="0" fontId="36" fillId="0" borderId="1" xfId="0" applyFont="1" applyBorder="1" applyAlignment="1">
      <alignment horizontal="center" vertical="top"/>
    </xf>
    <xf numFmtId="16" fontId="0" fillId="0" borderId="3" xfId="0" applyNumberFormat="1" applyBorder="1" applyAlignment="1">
      <alignment horizontal="left" vertical="center"/>
    </xf>
    <xf numFmtId="0" fontId="41"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2"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3" fillId="0" borderId="3" xfId="0" applyNumberFormat="1" applyFont="1" applyBorder="1" applyAlignment="1">
      <alignment horizontal="left" vertical="center"/>
    </xf>
    <xf numFmtId="168" fontId="44" fillId="0" borderId="12" xfId="0" applyNumberFormat="1" applyFont="1" applyBorder="1" applyAlignment="1">
      <alignment horizontal="left" vertical="center"/>
    </xf>
    <xf numFmtId="0" fontId="27" fillId="0" borderId="0" xfId="2" applyFont="1" applyAlignment="1">
      <alignment horizontal="right" vertical="center"/>
    </xf>
    <xf numFmtId="0" fontId="37" fillId="0" borderId="0" xfId="0" applyFont="1" applyAlignment="1">
      <alignment horizontal="center" vertical="center"/>
    </xf>
    <xf numFmtId="0" fontId="36"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5" fillId="0" borderId="0" xfId="2" applyFont="1" applyAlignment="1">
      <alignment horizontal="right" vertical="center"/>
    </xf>
    <xf numFmtId="16" fontId="48" fillId="0" borderId="0" xfId="0" applyNumberFormat="1" applyFont="1" applyAlignment="1">
      <alignment horizontal="left" vertical="center"/>
    </xf>
    <xf numFmtId="16" fontId="48" fillId="0" borderId="7" xfId="0" applyNumberFormat="1" applyFont="1" applyBorder="1" applyAlignment="1">
      <alignment horizontal="center" vertical="center"/>
    </xf>
    <xf numFmtId="16" fontId="48" fillId="0" borderId="10" xfId="0" applyNumberFormat="1" applyFont="1" applyBorder="1" applyAlignment="1">
      <alignment horizontal="center" vertical="center"/>
    </xf>
    <xf numFmtId="16" fontId="48" fillId="0" borderId="12" xfId="0" applyNumberFormat="1" applyFont="1" applyBorder="1" applyAlignment="1">
      <alignment horizontal="center" vertical="center"/>
    </xf>
    <xf numFmtId="168" fontId="48" fillId="0" borderId="12" xfId="0" applyNumberFormat="1" applyFont="1" applyBorder="1" applyAlignment="1">
      <alignment horizontal="left" vertical="center"/>
    </xf>
    <xf numFmtId="168" fontId="44" fillId="0" borderId="0" xfId="0" applyNumberFormat="1" applyFont="1" applyAlignment="1">
      <alignment horizontal="left" vertical="center"/>
    </xf>
    <xf numFmtId="16" fontId="43" fillId="0" borderId="0" xfId="0" applyNumberFormat="1" applyFont="1" applyAlignment="1">
      <alignment horizontal="left" vertical="center"/>
    </xf>
    <xf numFmtId="16" fontId="114" fillId="0" borderId="3" xfId="0" applyNumberFormat="1" applyFont="1" applyBorder="1" applyAlignment="1">
      <alignment horizontal="left" vertical="center"/>
    </xf>
    <xf numFmtId="16" fontId="40" fillId="0" borderId="0" xfId="0" applyNumberFormat="1" applyFont="1" applyAlignment="1">
      <alignment vertical="center"/>
    </xf>
    <xf numFmtId="168" fontId="26" fillId="8" borderId="1" xfId="0" quotePrefix="1" applyNumberFormat="1" applyFont="1" applyFill="1" applyBorder="1" applyAlignment="1">
      <alignment horizontal="left" vertical="center"/>
    </xf>
    <xf numFmtId="0" fontId="175" fillId="0" borderId="0" xfId="0" applyFont="1" applyAlignment="1">
      <alignment vertical="center"/>
    </xf>
    <xf numFmtId="0" fontId="176" fillId="0" borderId="0" xfId="0" applyFont="1" applyAlignment="1">
      <alignment vertical="center"/>
    </xf>
    <xf numFmtId="0" fontId="123" fillId="0" borderId="0" xfId="0" applyFont="1" applyAlignment="1">
      <alignment horizontal="left" vertical="center"/>
    </xf>
    <xf numFmtId="0" fontId="124" fillId="0" borderId="0" xfId="0" applyFont="1" applyAlignment="1">
      <alignment horizontal="right" vertical="center"/>
    </xf>
    <xf numFmtId="16" fontId="26" fillId="8" borderId="1" xfId="0" applyNumberFormat="1" applyFont="1" applyFill="1" applyBorder="1" applyAlignment="1">
      <alignment horizontal="right" vertical="center"/>
    </xf>
    <xf numFmtId="16" fontId="38" fillId="8" borderId="15" xfId="0" applyNumberFormat="1" applyFont="1" applyFill="1" applyBorder="1" applyAlignment="1">
      <alignment horizontal="left" vertical="center"/>
    </xf>
    <xf numFmtId="16" fontId="38" fillId="0" borderId="15" xfId="0" applyNumberFormat="1" applyFont="1" applyBorder="1" applyAlignment="1">
      <alignment horizontal="left" vertical="center"/>
    </xf>
    <xf numFmtId="16" fontId="177" fillId="8" borderId="3" xfId="0" applyNumberFormat="1" applyFont="1" applyFill="1" applyBorder="1" applyAlignment="1">
      <alignment horizontal="left" vertical="center"/>
    </xf>
    <xf numFmtId="16" fontId="177" fillId="0" borderId="3" xfId="0" applyNumberFormat="1" applyFont="1" applyBorder="1" applyAlignment="1">
      <alignment horizontal="left" vertical="center"/>
    </xf>
    <xf numFmtId="168" fontId="103" fillId="8" borderId="1" xfId="0" applyNumberFormat="1" applyFont="1" applyFill="1" applyBorder="1" applyAlignment="1">
      <alignment horizontal="center" vertical="center"/>
    </xf>
    <xf numFmtId="16" fontId="153" fillId="2" borderId="15" xfId="0" applyNumberFormat="1" applyFont="1" applyFill="1" applyBorder="1" applyAlignment="1">
      <alignment horizontal="left" vertical="center"/>
    </xf>
    <xf numFmtId="16" fontId="27" fillId="6" borderId="1" xfId="0" applyNumberFormat="1" applyFont="1" applyFill="1" applyBorder="1" applyAlignment="1">
      <alignment horizontal="center" vertical="center"/>
    </xf>
    <xf numFmtId="16" fontId="66" fillId="0" borderId="1" xfId="0" applyNumberFormat="1" applyFont="1" applyBorder="1" applyAlignment="1">
      <alignment horizontal="left" vertical="center"/>
    </xf>
    <xf numFmtId="16" fontId="27" fillId="4" borderId="1" xfId="0" applyNumberFormat="1" applyFont="1" applyFill="1" applyBorder="1" applyAlignment="1">
      <alignment horizontal="center" vertical="center"/>
    </xf>
    <xf numFmtId="0" fontId="122" fillId="0" borderId="0" xfId="0" applyFont="1" applyAlignment="1">
      <alignment horizontal="right"/>
    </xf>
    <xf numFmtId="16" fontId="84" fillId="4" borderId="1" xfId="0" applyNumberFormat="1" applyFont="1" applyFill="1" applyBorder="1" applyAlignment="1">
      <alignment horizontal="center" vertical="center"/>
    </xf>
    <xf numFmtId="16" fontId="103" fillId="4" borderId="1" xfId="0" applyNumberFormat="1" applyFont="1" applyFill="1" applyBorder="1" applyAlignment="1">
      <alignment horizontal="center" vertical="center"/>
    </xf>
    <xf numFmtId="16" fontId="66" fillId="6" borderId="1" xfId="0" applyNumberFormat="1" applyFont="1" applyFill="1" applyBorder="1" applyAlignment="1">
      <alignment horizontal="left" vertical="center"/>
    </xf>
    <xf numFmtId="16" fontId="84" fillId="0" borderId="1" xfId="0" applyNumberFormat="1" applyFont="1" applyBorder="1" applyAlignment="1">
      <alignment horizontal="left" vertical="center"/>
    </xf>
    <xf numFmtId="16" fontId="84" fillId="0" borderId="1" xfId="0" applyNumberFormat="1" applyFont="1" applyBorder="1" applyAlignment="1">
      <alignment horizontal="center" vertical="center"/>
    </xf>
    <xf numFmtId="16" fontId="103" fillId="0" borderId="1" xfId="0" applyNumberFormat="1" applyFont="1" applyBorder="1" applyAlignment="1">
      <alignment horizontal="center" vertical="center"/>
    </xf>
    <xf numFmtId="0" fontId="27" fillId="2" borderId="0" xfId="0" applyFont="1" applyFill="1"/>
    <xf numFmtId="0" fontId="27" fillId="2" borderId="0" xfId="0" applyFont="1" applyFill="1" applyAlignment="1">
      <alignment vertical="center"/>
    </xf>
    <xf numFmtId="0" fontId="27" fillId="0" borderId="2" xfId="0" applyFont="1" applyBorder="1" applyAlignment="1">
      <alignment horizontal="center" vertical="center"/>
    </xf>
    <xf numFmtId="0" fontId="71" fillId="0" borderId="2" xfId="0" applyFont="1" applyBorder="1" applyAlignment="1">
      <alignment vertical="center"/>
    </xf>
    <xf numFmtId="16" fontId="0" fillId="4" borderId="10" xfId="0" applyNumberFormat="1" applyFill="1" applyBorder="1" applyAlignment="1">
      <alignment horizontal="center" vertical="center"/>
    </xf>
    <xf numFmtId="0" fontId="181" fillId="0" borderId="0" xfId="2" applyFont="1" applyAlignment="1">
      <alignment horizontal="right" vertical="center" indent="1"/>
    </xf>
    <xf numFmtId="0" fontId="38" fillId="0" borderId="2" xfId="0" applyFont="1" applyBorder="1" applyAlignment="1">
      <alignment vertical="center"/>
    </xf>
    <xf numFmtId="16" fontId="153" fillId="4" borderId="21" xfId="0" applyNumberFormat="1" applyFont="1" applyFill="1" applyBorder="1" applyAlignment="1">
      <alignment horizontal="center" vertical="center"/>
    </xf>
    <xf numFmtId="16" fontId="153" fillId="4" borderId="12" xfId="0" applyNumberFormat="1" applyFont="1" applyFill="1" applyBorder="1" applyAlignment="1">
      <alignment horizontal="center" vertical="center"/>
    </xf>
    <xf numFmtId="16" fontId="38" fillId="0" borderId="1" xfId="0" applyNumberFormat="1" applyFont="1" applyBorder="1" applyAlignment="1">
      <alignment horizontal="left" vertical="center"/>
    </xf>
    <xf numFmtId="16" fontId="38" fillId="0" borderId="9" xfId="0" applyNumberFormat="1" applyFont="1" applyBorder="1" applyAlignment="1">
      <alignment horizontal="left" vertical="center"/>
    </xf>
    <xf numFmtId="16" fontId="158" fillId="0" borderId="15" xfId="0" applyNumberFormat="1" applyFont="1" applyBorder="1" applyAlignment="1">
      <alignment horizontal="left" vertical="center"/>
    </xf>
    <xf numFmtId="16" fontId="158" fillId="0" borderId="2" xfId="0" applyNumberFormat="1" applyFont="1" applyBorder="1" applyAlignment="1">
      <alignment horizontal="center" vertical="center"/>
    </xf>
    <xf numFmtId="16" fontId="158" fillId="0" borderId="5" xfId="0" applyNumberFormat="1" applyFont="1" applyBorder="1" applyAlignment="1">
      <alignment horizontal="left" vertical="center"/>
    </xf>
    <xf numFmtId="16" fontId="158" fillId="0" borderId="5" xfId="0" applyNumberFormat="1" applyFont="1" applyBorder="1" applyAlignment="1">
      <alignment horizontal="center" vertical="center"/>
    </xf>
    <xf numFmtId="16" fontId="158" fillId="0" borderId="12" xfId="0" applyNumberFormat="1" applyFont="1" applyBorder="1" applyAlignment="1">
      <alignment horizontal="center" vertical="center"/>
    </xf>
    <xf numFmtId="16" fontId="158" fillId="8" borderId="15" xfId="0" applyNumberFormat="1" applyFont="1" applyFill="1" applyBorder="1" applyAlignment="1">
      <alignment horizontal="left" vertical="center"/>
    </xf>
    <xf numFmtId="16" fontId="158" fillId="8" borderId="2" xfId="0" applyNumberFormat="1" applyFont="1" applyFill="1" applyBorder="1" applyAlignment="1">
      <alignment horizontal="center" vertical="center"/>
    </xf>
    <xf numFmtId="16" fontId="158" fillId="8" borderId="5" xfId="0" applyNumberFormat="1" applyFont="1" applyFill="1" applyBorder="1" applyAlignment="1">
      <alignment horizontal="left" vertical="center"/>
    </xf>
    <xf numFmtId="16" fontId="158" fillId="8" borderId="5" xfId="0" applyNumberFormat="1" applyFont="1" applyFill="1" applyBorder="1" applyAlignment="1">
      <alignment horizontal="center" vertical="center"/>
    </xf>
    <xf numFmtId="16" fontId="158" fillId="8" borderId="12" xfId="0" applyNumberFormat="1" applyFont="1" applyFill="1" applyBorder="1" applyAlignment="1">
      <alignment horizontal="center" vertical="center"/>
    </xf>
    <xf numFmtId="16" fontId="48" fillId="0" borderId="0" xfId="0" applyNumberFormat="1" applyFont="1" applyAlignment="1">
      <alignment vertical="center"/>
    </xf>
    <xf numFmtId="16" fontId="58" fillId="0" borderId="0" xfId="0" applyNumberFormat="1" applyFont="1" applyAlignment="1">
      <alignment vertical="center"/>
    </xf>
    <xf numFmtId="16" fontId="45" fillId="0" borderId="2" xfId="0" applyNumberFormat="1" applyFont="1" applyBorder="1" applyAlignment="1">
      <alignment horizontal="center" vertical="center"/>
    </xf>
    <xf numFmtId="16" fontId="27" fillId="2" borderId="1" xfId="0" applyNumberFormat="1" applyFont="1" applyFill="1" applyBorder="1" applyAlignment="1">
      <alignment horizontal="left" vertical="center"/>
    </xf>
    <xf numFmtId="0" fontId="34" fillId="0" borderId="1" xfId="0" applyFont="1" applyBorder="1" applyAlignment="1">
      <alignment horizontal="center" vertical="top"/>
    </xf>
    <xf numFmtId="0" fontId="185" fillId="0" borderId="1" xfId="0" applyFont="1" applyBorder="1" applyAlignment="1">
      <alignment horizontal="left" vertical="center" wrapText="1"/>
    </xf>
    <xf numFmtId="16" fontId="36" fillId="0" borderId="2" xfId="0" applyNumberFormat="1" applyFont="1" applyBorder="1" applyAlignment="1">
      <alignment horizontal="center" vertical="center"/>
    </xf>
    <xf numFmtId="0" fontId="185" fillId="0" borderId="5" xfId="0" applyFont="1" applyBorder="1" applyAlignment="1">
      <alignment horizontal="left" vertical="center" wrapText="1"/>
    </xf>
    <xf numFmtId="0" fontId="69" fillId="0" borderId="0" xfId="0" applyFont="1" applyAlignment="1">
      <alignment horizontal="center" vertical="top"/>
    </xf>
    <xf numFmtId="0" fontId="53" fillId="0" borderId="0" xfId="0" applyFont="1" applyAlignment="1">
      <alignment horizontal="center" vertical="top"/>
    </xf>
    <xf numFmtId="0" fontId="70" fillId="0" borderId="3" xfId="0" applyFont="1" applyBorder="1" applyAlignment="1">
      <alignment horizontal="center" vertical="top"/>
    </xf>
    <xf numFmtId="16" fontId="138" fillId="0" borderId="5" xfId="0" applyNumberFormat="1" applyFont="1" applyBorder="1" applyAlignment="1">
      <alignment horizontal="left" vertical="center"/>
    </xf>
    <xf numFmtId="0" fontId="69" fillId="0" borderId="0" xfId="0" applyFont="1" applyAlignment="1">
      <alignment horizontal="center" vertical="center"/>
    </xf>
    <xf numFmtId="0" fontId="70" fillId="0" borderId="3" xfId="0" applyFont="1" applyBorder="1" applyAlignment="1">
      <alignment horizontal="center" vertical="center"/>
    </xf>
    <xf numFmtId="16" fontId="48" fillId="0" borderId="15" xfId="0" applyNumberFormat="1" applyFont="1" applyBorder="1" applyAlignment="1">
      <alignment horizontal="left" vertical="center"/>
    </xf>
    <xf numFmtId="16" fontId="48" fillId="0" borderId="5" xfId="0" applyNumberFormat="1" applyFont="1" applyBorder="1" applyAlignment="1">
      <alignment horizontal="left" vertical="center"/>
    </xf>
    <xf numFmtId="16" fontId="64" fillId="2" borderId="1" xfId="0" quotePrefix="1" applyNumberFormat="1" applyFont="1" applyFill="1" applyBorder="1" applyAlignment="1">
      <alignment horizontal="right" vertical="center"/>
    </xf>
    <xf numFmtId="16" fontId="27" fillId="3" borderId="21" xfId="0" applyNumberFormat="1" applyFont="1" applyFill="1" applyBorder="1" applyAlignment="1">
      <alignment horizontal="center" vertical="center"/>
    </xf>
    <xf numFmtId="16" fontId="27" fillId="3" borderId="1" xfId="0" applyNumberFormat="1" applyFont="1" applyFill="1" applyBorder="1" applyAlignment="1">
      <alignment horizontal="center" vertical="center"/>
    </xf>
    <xf numFmtId="16" fontId="45" fillId="0" borderId="12" xfId="0" applyNumberFormat="1" applyFont="1" applyBorder="1" applyAlignment="1">
      <alignment horizontal="center" vertical="center"/>
    </xf>
    <xf numFmtId="16" fontId="115" fillId="0" borderId="1" xfId="0" applyNumberFormat="1" applyFont="1" applyBorder="1" applyAlignment="1">
      <alignment horizontal="center" vertical="center"/>
    </xf>
    <xf numFmtId="16" fontId="115" fillId="0" borderId="15" xfId="0" applyNumberFormat="1" applyFont="1" applyBorder="1" applyAlignment="1">
      <alignment horizontal="left" vertical="center"/>
    </xf>
    <xf numFmtId="16" fontId="158" fillId="4" borderId="2" xfId="0" applyNumberFormat="1" applyFont="1" applyFill="1" applyBorder="1" applyAlignment="1">
      <alignment horizontal="center" vertical="center"/>
    </xf>
    <xf numFmtId="16" fontId="27" fillId="6" borderId="1" xfId="0" applyNumberFormat="1" applyFont="1" applyFill="1" applyBorder="1" applyAlignment="1">
      <alignment horizontal="left" vertical="center"/>
    </xf>
    <xf numFmtId="16" fontId="133" fillId="6" borderId="1" xfId="0" applyNumberFormat="1" applyFont="1" applyFill="1" applyBorder="1" applyAlignment="1">
      <alignment horizontal="center" vertical="center"/>
    </xf>
    <xf numFmtId="16" fontId="27" fillId="6" borderId="2" xfId="0" applyNumberFormat="1" applyFont="1" applyFill="1" applyBorder="1" applyAlignment="1">
      <alignment horizontal="center" vertical="center"/>
    </xf>
    <xf numFmtId="0" fontId="58" fillId="0" borderId="0" xfId="0" applyFont="1" applyAlignment="1">
      <alignment horizontal="center" vertical="center"/>
    </xf>
    <xf numFmtId="0" fontId="189" fillId="0" borderId="0" xfId="2" applyFont="1" applyAlignment="1">
      <alignment horizontal="right" vertical="center"/>
    </xf>
    <xf numFmtId="0" fontId="0" fillId="0" borderId="0" xfId="0" applyAlignment="1">
      <alignment horizontal="left" vertical="top"/>
    </xf>
    <xf numFmtId="0" fontId="0" fillId="0" borderId="0" xfId="0" applyAlignment="1">
      <alignment horizontal="center" vertical="top"/>
    </xf>
    <xf numFmtId="0" fontId="36"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16" fontId="146" fillId="0" borderId="23" xfId="0" applyNumberFormat="1" applyFont="1" applyBorder="1" applyAlignment="1">
      <alignment horizontal="left" vertical="center"/>
    </xf>
    <xf numFmtId="0" fontId="190" fillId="0" borderId="0" xfId="0" applyFont="1"/>
    <xf numFmtId="0" fontId="17" fillId="0" borderId="0" xfId="2" applyAlignment="1">
      <alignment horizontal="left" vertical="center" indent="1"/>
    </xf>
    <xf numFmtId="16" fontId="115" fillId="4" borderId="1" xfId="0" applyNumberFormat="1" applyFont="1" applyFill="1" applyBorder="1" applyAlignment="1">
      <alignment horizontal="center" vertical="center"/>
    </xf>
    <xf numFmtId="16" fontId="115" fillId="8" borderId="1" xfId="0" applyNumberFormat="1" applyFont="1" applyFill="1" applyBorder="1" applyAlignment="1">
      <alignment horizontal="left" vertical="center"/>
    </xf>
    <xf numFmtId="16" fontId="115" fillId="8" borderId="1" xfId="0" quotePrefix="1" applyNumberFormat="1" applyFont="1" applyFill="1" applyBorder="1" applyAlignment="1">
      <alignment horizontal="left" vertical="center"/>
    </xf>
    <xf numFmtId="16" fontId="115" fillId="8" borderId="1" xfId="0" applyNumberFormat="1" applyFont="1" applyFill="1" applyBorder="1" applyAlignment="1">
      <alignment horizontal="center" vertical="center"/>
    </xf>
    <xf numFmtId="16" fontId="48" fillId="4" borderId="12" xfId="0" applyNumberFormat="1" applyFont="1" applyFill="1" applyBorder="1" applyAlignment="1">
      <alignment horizontal="center" vertical="center"/>
    </xf>
    <xf numFmtId="16" fontId="115" fillId="4" borderId="7" xfId="0" applyNumberFormat="1" applyFont="1" applyFill="1" applyBorder="1" applyAlignment="1">
      <alignment horizontal="center" vertical="center"/>
    </xf>
    <xf numFmtId="16" fontId="115" fillId="4" borderId="12" xfId="0" applyNumberFormat="1" applyFont="1" applyFill="1" applyBorder="1" applyAlignment="1">
      <alignment horizontal="center" vertical="center"/>
    </xf>
    <xf numFmtId="16" fontId="158" fillId="4" borderId="5" xfId="0" applyNumberFormat="1" applyFont="1" applyFill="1" applyBorder="1" applyAlignment="1">
      <alignment horizontal="center" vertical="center"/>
    </xf>
    <xf numFmtId="16" fontId="158" fillId="4" borderId="12" xfId="0" applyNumberFormat="1" applyFont="1" applyFill="1" applyBorder="1" applyAlignment="1">
      <alignment horizontal="center" vertical="center"/>
    </xf>
    <xf numFmtId="16" fontId="35" fillId="0" borderId="9" xfId="0" applyNumberFormat="1" applyFont="1" applyBorder="1" applyAlignment="1">
      <alignment horizontal="left" vertical="center"/>
    </xf>
    <xf numFmtId="16" fontId="48" fillId="4" borderId="2" xfId="0" applyNumberFormat="1" applyFont="1" applyFill="1" applyBorder="1" applyAlignment="1">
      <alignment horizontal="center" vertical="center"/>
    </xf>
    <xf numFmtId="16" fontId="48" fillId="4" borderId="7" xfId="0" applyNumberFormat="1" applyFont="1" applyFill="1" applyBorder="1" applyAlignment="1">
      <alignment horizontal="center" vertical="center"/>
    </xf>
    <xf numFmtId="16" fontId="48" fillId="4" borderId="14" xfId="0" applyNumberFormat="1" applyFont="1" applyFill="1" applyBorder="1" applyAlignment="1">
      <alignment horizontal="center" vertical="center"/>
    </xf>
    <xf numFmtId="16" fontId="45" fillId="0" borderId="1" xfId="0" applyNumberFormat="1" applyFont="1" applyBorder="1" applyAlignment="1">
      <alignment horizontal="left" vertical="center"/>
    </xf>
    <xf numFmtId="16" fontId="115" fillId="0" borderId="1" xfId="0" applyNumberFormat="1" applyFont="1" applyBorder="1" applyAlignment="1">
      <alignment horizontal="left" vertical="center"/>
    </xf>
    <xf numFmtId="16" fontId="115" fillId="0" borderId="1" xfId="0" quotePrefix="1" applyNumberFormat="1" applyFont="1" applyBorder="1" applyAlignment="1">
      <alignment horizontal="left" vertical="center"/>
    </xf>
    <xf numFmtId="16" fontId="138" fillId="14" borderId="1" xfId="0" applyNumberFormat="1" applyFont="1" applyFill="1" applyBorder="1" applyAlignment="1">
      <alignment horizontal="center" vertical="center"/>
    </xf>
    <xf numFmtId="16" fontId="115" fillId="14" borderId="21" xfId="0" applyNumberFormat="1" applyFont="1" applyFill="1" applyBorder="1" applyAlignment="1">
      <alignment horizontal="center" vertical="center"/>
    </xf>
    <xf numFmtId="16" fontId="115" fillId="14" borderId="1" xfId="0" applyNumberFormat="1" applyFont="1" applyFill="1" applyBorder="1" applyAlignment="1">
      <alignment horizontal="center" vertical="center"/>
    </xf>
    <xf numFmtId="16" fontId="115" fillId="14" borderId="1" xfId="0" applyNumberFormat="1" applyFont="1" applyFill="1" applyBorder="1" applyAlignment="1">
      <alignment horizontal="left" vertical="center"/>
    </xf>
    <xf numFmtId="16" fontId="138" fillId="14" borderId="21" xfId="0" applyNumberFormat="1" applyFont="1" applyFill="1" applyBorder="1" applyAlignment="1">
      <alignment horizontal="center" vertical="center"/>
    </xf>
    <xf numFmtId="16" fontId="146" fillId="2" borderId="3" xfId="0" applyNumberFormat="1" applyFont="1" applyFill="1" applyBorder="1" applyAlignment="1">
      <alignment horizontal="left" vertical="center"/>
    </xf>
    <xf numFmtId="16" fontId="115" fillId="8" borderId="21" xfId="0" applyNumberFormat="1" applyFont="1" applyFill="1" applyBorder="1" applyAlignment="1">
      <alignment horizontal="center" vertical="center"/>
    </xf>
    <xf numFmtId="16" fontId="38" fillId="14" borderId="1" xfId="0" quotePrefix="1" applyNumberFormat="1" applyFont="1" applyFill="1" applyBorder="1" applyAlignment="1">
      <alignment horizontal="right" vertical="center"/>
    </xf>
    <xf numFmtId="16" fontId="138" fillId="8" borderId="1" xfId="0" applyNumberFormat="1" applyFont="1" applyFill="1" applyBorder="1" applyAlignment="1">
      <alignment horizontal="center" vertical="center"/>
    </xf>
    <xf numFmtId="16" fontId="146" fillId="8" borderId="23" xfId="0" applyNumberFormat="1" applyFont="1" applyFill="1" applyBorder="1" applyAlignment="1">
      <alignment horizontal="left" vertical="center"/>
    </xf>
    <xf numFmtId="0" fontId="192" fillId="0" borderId="0" xfId="0" applyFont="1" applyAlignment="1">
      <alignment horizontal="left" vertical="center"/>
    </xf>
    <xf numFmtId="0" fontId="188" fillId="0" borderId="0" xfId="2" applyFont="1" applyAlignment="1">
      <alignment horizontal="right" vertical="center"/>
    </xf>
    <xf numFmtId="0" fontId="193"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84" fillId="0" borderId="0" xfId="0" applyFont="1" applyAlignment="1">
      <alignment horizontal="center" vertical="top"/>
    </xf>
    <xf numFmtId="0" fontId="194" fillId="0" borderId="0" xfId="0" applyFont="1" applyAlignment="1">
      <alignment horizontal="center" vertical="top"/>
    </xf>
    <xf numFmtId="0" fontId="0" fillId="0" borderId="1" xfId="0" applyBorder="1" applyAlignment="1">
      <alignment horizontal="center" vertical="top" wrapText="1"/>
    </xf>
    <xf numFmtId="16" fontId="191" fillId="8" borderId="5" xfId="0" applyNumberFormat="1" applyFont="1" applyFill="1" applyBorder="1" applyAlignment="1">
      <alignment horizontal="left" vertical="center"/>
    </xf>
    <xf numFmtId="16" fontId="191" fillId="0" borderId="5" xfId="0" applyNumberFormat="1" applyFont="1" applyBorder="1" applyAlignment="1">
      <alignment horizontal="left" vertical="center"/>
    </xf>
    <xf numFmtId="0" fontId="116" fillId="0" borderId="0" xfId="0" applyFont="1" applyAlignment="1">
      <alignment vertical="center"/>
    </xf>
    <xf numFmtId="0" fontId="17" fillId="0" borderId="0" xfId="0" applyFont="1" applyAlignment="1">
      <alignment horizontal="center"/>
    </xf>
    <xf numFmtId="0" fontId="38" fillId="0" borderId="0" xfId="0" applyFont="1" applyAlignment="1">
      <alignment horizontal="center" vertical="center" wrapText="1"/>
    </xf>
    <xf numFmtId="16" fontId="38" fillId="8" borderId="2" xfId="0" applyNumberFormat="1" applyFont="1" applyFill="1" applyBorder="1" applyAlignment="1">
      <alignment horizontal="center" vertical="center"/>
    </xf>
    <xf numFmtId="16" fontId="138" fillId="8" borderId="12" xfId="0" applyNumberFormat="1" applyFont="1" applyFill="1" applyBorder="1" applyAlignment="1">
      <alignment horizontal="center" vertical="center"/>
    </xf>
    <xf numFmtId="0" fontId="0" fillId="0" borderId="1" xfId="0" applyBorder="1" applyAlignment="1">
      <alignment wrapText="1"/>
    </xf>
    <xf numFmtId="0" fontId="0" fillId="0" borderId="1" xfId="0" applyBorder="1" applyAlignment="1">
      <alignment vertical="top" wrapText="1"/>
    </xf>
    <xf numFmtId="0" fontId="203" fillId="0" borderId="0" xfId="0" applyFont="1" applyAlignment="1">
      <alignment horizontal="right"/>
    </xf>
    <xf numFmtId="0" fontId="204" fillId="0" borderId="0" xfId="0" applyFont="1" applyAlignment="1">
      <alignment horizontal="right"/>
    </xf>
    <xf numFmtId="16" fontId="48" fillId="4" borderId="10" xfId="0" applyNumberFormat="1" applyFont="1" applyFill="1" applyBorder="1" applyAlignment="1">
      <alignment horizontal="center" vertical="center"/>
    </xf>
    <xf numFmtId="16" fontId="48" fillId="4" borderId="0" xfId="0" applyNumberFormat="1" applyFont="1" applyFill="1" applyAlignment="1">
      <alignment horizontal="center" vertical="center"/>
    </xf>
    <xf numFmtId="0" fontId="203" fillId="0" borderId="2" xfId="0" applyFont="1" applyBorder="1" applyAlignment="1">
      <alignment horizontal="center" vertical="center" wrapText="1"/>
    </xf>
    <xf numFmtId="16" fontId="27" fillId="20" borderId="1" xfId="0" applyNumberFormat="1" applyFont="1" applyFill="1" applyBorder="1" applyAlignment="1">
      <alignment horizontal="left" vertical="center"/>
    </xf>
    <xf numFmtId="16" fontId="136" fillId="20" borderId="1" xfId="0" applyNumberFormat="1" applyFont="1" applyFill="1" applyBorder="1" applyAlignment="1">
      <alignment horizontal="center" vertical="center"/>
    </xf>
    <xf numFmtId="16" fontId="27" fillId="20" borderId="2" xfId="0" applyNumberFormat="1" applyFont="1" applyFill="1" applyBorder="1" applyAlignment="1">
      <alignment horizontal="center" vertical="center"/>
    </xf>
    <xf numFmtId="16" fontId="45" fillId="20" borderId="1" xfId="0" applyNumberFormat="1" applyFont="1" applyFill="1" applyBorder="1" applyAlignment="1">
      <alignment horizontal="left" vertical="center"/>
    </xf>
    <xf numFmtId="0" fontId="38" fillId="0" borderId="12" xfId="0" applyFont="1" applyBorder="1" applyAlignment="1">
      <alignment vertical="center"/>
    </xf>
    <xf numFmtId="16" fontId="38" fillId="8" borderId="5" xfId="0" applyNumberFormat="1" applyFont="1" applyFill="1" applyBorder="1" applyAlignment="1">
      <alignment horizontal="left" vertical="center"/>
    </xf>
    <xf numFmtId="16" fontId="138" fillId="0" borderId="5" xfId="0" applyNumberFormat="1" applyFont="1" applyBorder="1" applyAlignment="1">
      <alignment horizontal="center" vertical="center"/>
    </xf>
    <xf numFmtId="16" fontId="48" fillId="0" borderId="2" xfId="0" applyNumberFormat="1" applyFont="1" applyBorder="1" applyAlignment="1">
      <alignment horizontal="left" vertical="center"/>
    </xf>
    <xf numFmtId="16" fontId="48" fillId="2" borderId="15" xfId="0" applyNumberFormat="1" applyFont="1" applyFill="1" applyBorder="1" applyAlignment="1">
      <alignment horizontal="center" vertical="center"/>
    </xf>
    <xf numFmtId="16" fontId="153" fillId="0" borderId="5" xfId="0" applyNumberFormat="1" applyFont="1" applyBorder="1" applyAlignment="1">
      <alignment horizontal="left" vertical="center"/>
    </xf>
    <xf numFmtId="16" fontId="205" fillId="0" borderId="5" xfId="0" applyNumberFormat="1" applyFont="1" applyBorder="1" applyAlignment="1">
      <alignment horizontal="center" vertical="center"/>
    </xf>
    <xf numFmtId="16" fontId="205" fillId="0" borderId="12" xfId="0" applyNumberFormat="1" applyFont="1" applyBorder="1" applyAlignment="1">
      <alignment horizontal="center" vertical="center"/>
    </xf>
    <xf numFmtId="16" fontId="206" fillId="8" borderId="15" xfId="0" applyNumberFormat="1" applyFont="1" applyFill="1" applyBorder="1" applyAlignment="1">
      <alignment horizontal="left" vertical="center"/>
    </xf>
    <xf numFmtId="16" fontId="207" fillId="8" borderId="2" xfId="0" applyNumberFormat="1" applyFont="1" applyFill="1" applyBorder="1" applyAlignment="1">
      <alignment horizontal="center" vertical="center"/>
    </xf>
    <xf numFmtId="16" fontId="206" fillId="8" borderId="2" xfId="0" applyNumberFormat="1" applyFont="1" applyFill="1" applyBorder="1" applyAlignment="1">
      <alignment horizontal="center" vertical="center"/>
    </xf>
    <xf numFmtId="16" fontId="27" fillId="4" borderId="2" xfId="0" applyNumberFormat="1" applyFont="1" applyFill="1" applyBorder="1" applyAlignment="1">
      <alignment horizontal="center" vertical="center"/>
    </xf>
    <xf numFmtId="16" fontId="208" fillId="4" borderId="1" xfId="0" applyNumberFormat="1" applyFont="1" applyFill="1" applyBorder="1" applyAlignment="1">
      <alignment horizontal="center" vertical="center"/>
    </xf>
    <xf numFmtId="16" fontId="209" fillId="0" borderId="0" xfId="0" applyNumberFormat="1" applyFont="1" applyAlignment="1">
      <alignment horizontal="right" vertical="center"/>
    </xf>
    <xf numFmtId="16" fontId="158" fillId="8" borderId="1" xfId="0" applyNumberFormat="1" applyFont="1" applyFill="1" applyBorder="1" applyAlignment="1">
      <alignment horizontal="left" vertical="center"/>
    </xf>
    <xf numFmtId="16" fontId="158" fillId="8" borderId="1" xfId="0" quotePrefix="1" applyNumberFormat="1" applyFont="1" applyFill="1" applyBorder="1" applyAlignment="1">
      <alignment horizontal="left" vertical="center"/>
    </xf>
    <xf numFmtId="16" fontId="158" fillId="8" borderId="1" xfId="0" applyNumberFormat="1" applyFont="1" applyFill="1" applyBorder="1" applyAlignment="1">
      <alignment horizontal="center" vertical="center"/>
    </xf>
    <xf numFmtId="16" fontId="84" fillId="8" borderId="1" xfId="0" applyNumberFormat="1" applyFont="1" applyFill="1" applyBorder="1" applyAlignment="1">
      <alignment horizontal="center" vertical="center"/>
    </xf>
    <xf numFmtId="16" fontId="103" fillId="8" borderId="1" xfId="0" applyNumberFormat="1" applyFont="1" applyFill="1" applyBorder="1" applyAlignment="1">
      <alignment horizontal="center" vertical="center"/>
    </xf>
    <xf numFmtId="0" fontId="142" fillId="0" borderId="0" xfId="2" applyFont="1" applyAlignment="1">
      <alignment horizontal="right" vertical="center"/>
    </xf>
    <xf numFmtId="16" fontId="210" fillId="0" borderId="3" xfId="0" applyNumberFormat="1" applyFont="1" applyBorder="1" applyAlignment="1">
      <alignment horizontal="left" vertical="center"/>
    </xf>
    <xf numFmtId="0" fontId="209" fillId="0" borderId="0" xfId="0" applyFont="1" applyAlignment="1">
      <alignment horizontal="right"/>
    </xf>
    <xf numFmtId="0" fontId="209" fillId="0" borderId="0" xfId="0" applyFont="1" applyAlignment="1">
      <alignment horizontal="right" vertical="center"/>
    </xf>
    <xf numFmtId="16" fontId="115" fillId="0" borderId="25" xfId="0" applyNumberFormat="1" applyFont="1" applyBorder="1" applyAlignment="1">
      <alignment horizontal="left" vertical="center"/>
    </xf>
    <xf numFmtId="16" fontId="115" fillId="0" borderId="26" xfId="0" quotePrefix="1" applyNumberFormat="1" applyFont="1" applyBorder="1" applyAlignment="1">
      <alignment horizontal="left" vertical="center"/>
    </xf>
    <xf numFmtId="16" fontId="115" fillId="0" borderId="26" xfId="0" applyNumberFormat="1" applyFont="1" applyBorder="1" applyAlignment="1">
      <alignment horizontal="center" vertical="center"/>
    </xf>
    <xf numFmtId="16" fontId="138" fillId="14" borderId="27" xfId="0" applyNumberFormat="1" applyFont="1" applyFill="1" applyBorder="1" applyAlignment="1">
      <alignment horizontal="center" vertical="center"/>
    </xf>
    <xf numFmtId="16" fontId="115" fillId="4" borderId="28" xfId="0" applyNumberFormat="1" applyFont="1" applyFill="1" applyBorder="1" applyAlignment="1">
      <alignment horizontal="center" vertical="center"/>
    </xf>
    <xf numFmtId="16" fontId="115" fillId="14" borderId="29" xfId="0" applyNumberFormat="1" applyFont="1" applyFill="1" applyBorder="1" applyAlignment="1">
      <alignment horizontal="left" vertical="center"/>
    </xf>
    <xf numFmtId="16" fontId="138" fillId="14" borderId="30" xfId="0" quotePrefix="1" applyNumberFormat="1" applyFont="1" applyFill="1" applyBorder="1" applyAlignment="1">
      <alignment horizontal="right" vertical="center"/>
    </xf>
    <xf numFmtId="16" fontId="38" fillId="14" borderId="30" xfId="0" applyNumberFormat="1" applyFont="1" applyFill="1" applyBorder="1" applyAlignment="1">
      <alignment horizontal="center" vertical="center"/>
    </xf>
    <xf numFmtId="16" fontId="115" fillId="0" borderId="31" xfId="0" applyNumberFormat="1" applyFont="1" applyBorder="1" applyAlignment="1">
      <alignment horizontal="center" vertical="center"/>
    </xf>
    <xf numFmtId="16" fontId="115" fillId="0" borderId="32" xfId="0" applyNumberFormat="1" applyFont="1" applyBorder="1" applyAlignment="1">
      <alignment horizontal="center" vertical="center"/>
    </xf>
    <xf numFmtId="16" fontId="138" fillId="14" borderId="31" xfId="0" applyNumberFormat="1" applyFont="1" applyFill="1" applyBorder="1" applyAlignment="1">
      <alignment horizontal="center" vertical="center"/>
    </xf>
    <xf numFmtId="16" fontId="38" fillId="0" borderId="25" xfId="0" applyNumberFormat="1" applyFont="1" applyBorder="1" applyAlignment="1">
      <alignment horizontal="left" vertical="center"/>
    </xf>
    <xf numFmtId="16" fontId="153" fillId="4" borderId="26" xfId="0" applyNumberFormat="1" applyFont="1" applyFill="1" applyBorder="1" applyAlignment="1">
      <alignment horizontal="center" vertical="center"/>
    </xf>
    <xf numFmtId="16" fontId="153" fillId="4" borderId="27" xfId="0" applyNumberFormat="1" applyFont="1" applyFill="1" applyBorder="1" applyAlignment="1">
      <alignment horizontal="center" vertical="center"/>
    </xf>
    <xf numFmtId="16" fontId="153" fillId="4" borderId="28" xfId="0" applyNumberFormat="1" applyFont="1" applyFill="1" applyBorder="1" applyAlignment="1">
      <alignment horizontal="center" vertical="center"/>
    </xf>
    <xf numFmtId="16" fontId="208" fillId="4" borderId="21" xfId="0" applyNumberFormat="1" applyFont="1" applyFill="1" applyBorder="1" applyAlignment="1">
      <alignment horizontal="center" vertical="center"/>
    </xf>
    <xf numFmtId="16" fontId="115" fillId="14" borderId="25" xfId="0" applyNumberFormat="1" applyFont="1" applyFill="1" applyBorder="1" applyAlignment="1">
      <alignment horizontal="left" vertical="center"/>
    </xf>
    <xf numFmtId="16" fontId="138" fillId="14" borderId="26" xfId="0" quotePrefix="1" applyNumberFormat="1" applyFont="1" applyFill="1" applyBorder="1" applyAlignment="1">
      <alignment horizontal="center" vertical="center"/>
    </xf>
    <xf numFmtId="16" fontId="138" fillId="14" borderId="26" xfId="0" applyNumberFormat="1" applyFont="1" applyFill="1" applyBorder="1" applyAlignment="1">
      <alignment horizontal="center" vertical="center"/>
    </xf>
    <xf numFmtId="16" fontId="115" fillId="14" borderId="31" xfId="0" applyNumberFormat="1" applyFont="1" applyFill="1" applyBorder="1" applyAlignment="1">
      <alignment horizontal="center" vertical="center"/>
    </xf>
    <xf numFmtId="16" fontId="115" fillId="14" borderId="32" xfId="0" applyNumberFormat="1" applyFont="1" applyFill="1" applyBorder="1" applyAlignment="1">
      <alignment horizontal="center" vertical="center"/>
    </xf>
    <xf numFmtId="0" fontId="168" fillId="0" borderId="0" xfId="0" applyFont="1" applyAlignment="1">
      <alignment horizontal="center"/>
    </xf>
    <xf numFmtId="0" fontId="169" fillId="0" borderId="14" xfId="0" applyFont="1" applyBorder="1" applyAlignment="1">
      <alignment horizontal="center" vertical="center" wrapText="1"/>
    </xf>
    <xf numFmtId="0" fontId="169" fillId="0" borderId="12" xfId="0" applyFont="1" applyBorder="1" applyAlignment="1">
      <alignment horizontal="center" vertical="center" wrapText="1"/>
    </xf>
    <xf numFmtId="16" fontId="168" fillId="0" borderId="7" xfId="0" applyNumberFormat="1" applyFont="1" applyBorder="1" applyAlignment="1">
      <alignment horizontal="center" vertical="center"/>
    </xf>
    <xf numFmtId="16" fontId="168" fillId="0" borderId="12" xfId="0" applyNumberFormat="1" applyFont="1" applyBorder="1" applyAlignment="1">
      <alignment horizontal="center" vertical="center"/>
    </xf>
    <xf numFmtId="16" fontId="168" fillId="0" borderId="10" xfId="0" applyNumberFormat="1" applyFont="1" applyBorder="1" applyAlignment="1">
      <alignment horizontal="center" vertical="center"/>
    </xf>
    <xf numFmtId="16" fontId="168" fillId="0" borderId="0" xfId="0" applyNumberFormat="1" applyFont="1" applyAlignment="1">
      <alignment horizontal="center" vertical="center"/>
    </xf>
    <xf numFmtId="0" fontId="169" fillId="0" borderId="0" xfId="0" applyFont="1" applyAlignment="1">
      <alignment horizontal="center" vertical="center" wrapText="1"/>
    </xf>
    <xf numFmtId="16" fontId="45" fillId="20" borderId="1" xfId="0" applyNumberFormat="1" applyFont="1" applyFill="1" applyBorder="1" applyAlignment="1">
      <alignment horizontal="center" vertical="center"/>
    </xf>
    <xf numFmtId="16" fontId="136" fillId="0" borderId="0" xfId="0" applyNumberFormat="1" applyFont="1" applyAlignment="1">
      <alignment horizontal="center" vertical="center"/>
    </xf>
    <xf numFmtId="16" fontId="168" fillId="0" borderId="34" xfId="0" applyNumberFormat="1" applyFont="1" applyBorder="1" applyAlignment="1">
      <alignment horizontal="center" vertical="center"/>
    </xf>
    <xf numFmtId="16" fontId="115" fillId="2" borderId="35" xfId="0" applyNumberFormat="1" applyFont="1" applyFill="1" applyBorder="1" applyAlignment="1">
      <alignment horizontal="center" vertical="center"/>
    </xf>
    <xf numFmtId="16" fontId="138" fillId="14" borderId="30" xfId="0" applyNumberFormat="1" applyFont="1" applyFill="1" applyBorder="1" applyAlignment="1">
      <alignment horizontal="center" vertical="center"/>
    </xf>
    <xf numFmtId="16" fontId="45" fillId="0" borderId="31" xfId="0" applyNumberFormat="1" applyFont="1" applyBorder="1" applyAlignment="1">
      <alignment horizontal="center" vertical="center"/>
    </xf>
    <xf numFmtId="16" fontId="45" fillId="0" borderId="32" xfId="0" applyNumberFormat="1" applyFont="1" applyBorder="1" applyAlignment="1">
      <alignment horizontal="center" vertical="center"/>
    </xf>
    <xf numFmtId="16" fontId="138" fillId="8" borderId="27" xfId="0" applyNumberFormat="1" applyFont="1" applyFill="1" applyBorder="1" applyAlignment="1">
      <alignment horizontal="center" vertical="center"/>
    </xf>
    <xf numFmtId="0" fontId="212" fillId="0" borderId="0" xfId="0" applyFont="1" applyAlignment="1">
      <alignment horizontal="left"/>
    </xf>
    <xf numFmtId="16" fontId="213" fillId="14" borderId="30" xfId="0" quotePrefix="1" applyNumberFormat="1" applyFont="1" applyFill="1" applyBorder="1" applyAlignment="1">
      <alignment horizontal="right" vertical="center"/>
    </xf>
    <xf numFmtId="16" fontId="191" fillId="14" borderId="29" xfId="0" applyNumberFormat="1" applyFont="1" applyFill="1" applyBorder="1" applyAlignment="1">
      <alignment horizontal="left" vertical="center"/>
    </xf>
    <xf numFmtId="16" fontId="38" fillId="14" borderId="30" xfId="0" quotePrefix="1" applyNumberFormat="1" applyFont="1" applyFill="1" applyBorder="1" applyAlignment="1">
      <alignment horizontal="right" vertical="center"/>
    </xf>
    <xf numFmtId="16" fontId="27" fillId="0" borderId="2" xfId="0" applyNumberFormat="1" applyFont="1" applyBorder="1" applyAlignment="1">
      <alignment horizontal="left" vertical="center"/>
    </xf>
    <xf numFmtId="16" fontId="136" fillId="0" borderId="2" xfId="0" applyNumberFormat="1" applyFont="1" applyBorder="1" applyAlignment="1">
      <alignment horizontal="center" vertical="center"/>
    </xf>
    <xf numFmtId="16" fontId="115" fillId="14" borderId="24" xfId="0" applyNumberFormat="1" applyFont="1" applyFill="1" applyBorder="1" applyAlignment="1">
      <alignment horizontal="left" vertical="center"/>
    </xf>
    <xf numFmtId="16" fontId="211" fillId="14" borderId="1" xfId="0" quotePrefix="1" applyNumberFormat="1" applyFont="1" applyFill="1" applyBorder="1" applyAlignment="1">
      <alignment horizontal="right" vertical="center"/>
    </xf>
    <xf numFmtId="16" fontId="38" fillId="14" borderId="1" xfId="0" applyNumberFormat="1" applyFont="1" applyFill="1" applyBorder="1" applyAlignment="1">
      <alignment horizontal="center" vertical="center"/>
    </xf>
    <xf numFmtId="16" fontId="138" fillId="0" borderId="21" xfId="0" applyNumberFormat="1" applyFont="1" applyBorder="1" applyAlignment="1">
      <alignment horizontal="center" vertical="center"/>
    </xf>
    <xf numFmtId="16" fontId="138" fillId="8" borderId="24" xfId="0" applyNumberFormat="1" applyFont="1" applyFill="1" applyBorder="1" applyAlignment="1">
      <alignment horizontal="left" vertical="center"/>
    </xf>
    <xf numFmtId="16" fontId="38" fillId="2" borderId="9" xfId="0" applyNumberFormat="1" applyFont="1" applyFill="1" applyBorder="1" applyAlignment="1">
      <alignment horizontal="left" vertical="center"/>
    </xf>
    <xf numFmtId="16" fontId="211" fillId="0" borderId="5" xfId="0" applyNumberFormat="1" applyFont="1" applyBorder="1" applyAlignment="1">
      <alignment horizontal="left" vertical="center"/>
    </xf>
    <xf numFmtId="16" fontId="115" fillId="8" borderId="5" xfId="0" quotePrefix="1" applyNumberFormat="1" applyFont="1" applyFill="1" applyBorder="1" applyAlignment="1">
      <alignment horizontal="center" vertical="center"/>
    </xf>
    <xf numFmtId="16" fontId="208" fillId="8" borderId="15" xfId="0" applyNumberFormat="1" applyFont="1" applyFill="1" applyBorder="1" applyAlignment="1">
      <alignment horizontal="left" vertical="center"/>
    </xf>
    <xf numFmtId="16" fontId="71" fillId="0" borderId="2" xfId="0" applyNumberFormat="1" applyFont="1" applyBorder="1" applyAlignment="1">
      <alignment horizontal="left" vertical="center"/>
    </xf>
    <xf numFmtId="0" fontId="95" fillId="0" borderId="0" xfId="0" applyFont="1"/>
    <xf numFmtId="0" fontId="34" fillId="0" borderId="0" xfId="0" applyFont="1" applyAlignment="1">
      <alignment horizontal="left" vertical="top"/>
    </xf>
    <xf numFmtId="0" fontId="27" fillId="0" borderId="0" xfId="0" applyFont="1" applyAlignment="1">
      <alignment horizontal="right" vertical="top"/>
    </xf>
    <xf numFmtId="0" fontId="27" fillId="0" borderId="0" xfId="0" applyFont="1" applyAlignment="1">
      <alignment horizontal="left" vertical="top"/>
    </xf>
    <xf numFmtId="0" fontId="28" fillId="0" borderId="0" xfId="13" applyAlignment="1" applyProtection="1"/>
    <xf numFmtId="16" fontId="138" fillId="0" borderId="0" xfId="0" quotePrefix="1" applyNumberFormat="1" applyFont="1" applyAlignment="1">
      <alignment horizontal="center" vertical="top"/>
    </xf>
    <xf numFmtId="0" fontId="138" fillId="6" borderId="15" xfId="0" applyFont="1" applyFill="1" applyBorder="1" applyAlignment="1">
      <alignment horizontal="center" vertical="center" wrapText="1"/>
    </xf>
    <xf numFmtId="0" fontId="137" fillId="0" borderId="13" xfId="0" quotePrefix="1" applyFont="1" applyBorder="1" applyAlignment="1">
      <alignment horizontal="center" vertical="top"/>
    </xf>
    <xf numFmtId="0" fontId="138" fillId="6" borderId="18" xfId="0" applyFont="1" applyFill="1" applyBorder="1" applyAlignment="1">
      <alignment horizontal="center" vertical="center" wrapText="1"/>
    </xf>
    <xf numFmtId="0" fontId="138" fillId="0" borderId="36" xfId="0" applyFont="1" applyBorder="1" applyAlignment="1">
      <alignment horizontal="center" vertical="center" wrapText="1"/>
    </xf>
    <xf numFmtId="16" fontId="27" fillId="20" borderId="1" xfId="0" applyNumberFormat="1" applyFont="1" applyFill="1" applyBorder="1" applyAlignment="1">
      <alignment horizontal="center" vertical="center"/>
    </xf>
    <xf numFmtId="16" fontId="208" fillId="0" borderId="15" xfId="0" applyNumberFormat="1" applyFont="1" applyBorder="1" applyAlignment="1">
      <alignment horizontal="left" vertical="center"/>
    </xf>
    <xf numFmtId="16" fontId="138" fillId="8" borderId="27" xfId="0" applyNumberFormat="1" applyFont="1" applyFill="1" applyBorder="1" applyAlignment="1">
      <alignment horizontal="center" vertical="center" wrapText="1"/>
    </xf>
    <xf numFmtId="16" fontId="115" fillId="4" borderId="9" xfId="0" applyNumberFormat="1" applyFont="1" applyFill="1" applyBorder="1" applyAlignment="1">
      <alignment horizontal="left" vertical="center"/>
    </xf>
    <xf numFmtId="16" fontId="205" fillId="8" borderId="15" xfId="0" applyNumberFormat="1" applyFont="1" applyFill="1" applyBorder="1" applyAlignment="1">
      <alignment horizontal="left" vertical="center"/>
    </xf>
    <xf numFmtId="16" fontId="214" fillId="8" borderId="5" xfId="0" applyNumberFormat="1" applyFont="1" applyFill="1" applyBorder="1" applyAlignment="1">
      <alignment horizontal="left" vertical="center"/>
    </xf>
    <xf numFmtId="16" fontId="158" fillId="8" borderId="15" xfId="0" applyNumberFormat="1" applyFont="1" applyFill="1" applyBorder="1" applyAlignment="1">
      <alignment horizontal="center" vertical="center"/>
    </xf>
    <xf numFmtId="16" fontId="210" fillId="2" borderId="12" xfId="0" applyNumberFormat="1" applyFont="1" applyFill="1" applyBorder="1" applyAlignment="1">
      <alignment horizontal="center" vertical="center"/>
    </xf>
    <xf numFmtId="16" fontId="71" fillId="0" borderId="10" xfId="0" applyNumberFormat="1" applyFont="1" applyBorder="1" applyAlignment="1">
      <alignment horizontal="center" vertical="center"/>
    </xf>
    <xf numFmtId="16" fontId="71" fillId="0" borderId="12" xfId="0" applyNumberFormat="1" applyFont="1" applyBorder="1" applyAlignment="1">
      <alignment horizontal="center" vertical="center"/>
    </xf>
    <xf numFmtId="16" fontId="75" fillId="0" borderId="12" xfId="0" applyNumberFormat="1" applyFont="1" applyBorder="1" applyAlignment="1">
      <alignment horizontal="left" vertical="center"/>
    </xf>
    <xf numFmtId="0" fontId="99" fillId="0" borderId="3" xfId="0" applyFont="1" applyBorder="1" applyAlignment="1">
      <alignment vertical="top"/>
    </xf>
    <xf numFmtId="16" fontId="48" fillId="0" borderId="12" xfId="0" applyNumberFormat="1" applyFont="1" applyBorder="1" applyAlignment="1">
      <alignment horizontal="left" vertical="center"/>
    </xf>
    <xf numFmtId="0" fontId="137" fillId="0" borderId="5" xfId="0" applyFont="1" applyBorder="1" applyAlignment="1">
      <alignment horizontal="center" vertical="top"/>
    </xf>
    <xf numFmtId="16" fontId="217" fillId="20" borderId="1" xfId="0" applyNumberFormat="1" applyFont="1" applyFill="1" applyBorder="1" applyAlignment="1">
      <alignment horizontal="center" vertical="center"/>
    </xf>
    <xf numFmtId="16" fontId="38" fillId="14" borderId="14" xfId="0" quotePrefix="1" applyNumberFormat="1" applyFont="1" applyFill="1" applyBorder="1" applyAlignment="1">
      <alignment horizontal="right" vertical="center"/>
    </xf>
    <xf numFmtId="16" fontId="138" fillId="14" borderId="33" xfId="0" applyNumberFormat="1" applyFont="1" applyFill="1" applyBorder="1" applyAlignment="1">
      <alignment horizontal="center" vertical="center"/>
    </xf>
    <xf numFmtId="16" fontId="115" fillId="14" borderId="14" xfId="0" applyNumberFormat="1" applyFont="1" applyFill="1" applyBorder="1" applyAlignment="1">
      <alignment horizontal="center" vertical="center"/>
    </xf>
    <xf numFmtId="16" fontId="115" fillId="14" borderId="17" xfId="0" applyNumberFormat="1" applyFont="1" applyFill="1" applyBorder="1" applyAlignment="1">
      <alignment horizontal="center" vertical="center"/>
    </xf>
    <xf numFmtId="16" fontId="115" fillId="8" borderId="2" xfId="0" quotePrefix="1" applyNumberFormat="1" applyFont="1" applyFill="1" applyBorder="1" applyAlignment="1">
      <alignment horizontal="left" vertical="center"/>
    </xf>
    <xf numFmtId="16" fontId="138" fillId="8" borderId="19" xfId="0" applyNumberFormat="1" applyFont="1" applyFill="1" applyBorder="1" applyAlignment="1">
      <alignment horizontal="center" vertical="center"/>
    </xf>
    <xf numFmtId="16" fontId="153" fillId="4" borderId="42" xfId="0" applyNumberFormat="1" applyFont="1" applyFill="1" applyBorder="1" applyAlignment="1">
      <alignment horizontal="center" vertical="center"/>
    </xf>
    <xf numFmtId="16" fontId="115" fillId="8" borderId="25" xfId="0" applyNumberFormat="1" applyFont="1" applyFill="1" applyBorder="1" applyAlignment="1">
      <alignment horizontal="left" vertical="center"/>
    </xf>
    <xf numFmtId="16" fontId="115" fillId="8" borderId="26" xfId="0" quotePrefix="1" applyNumberFormat="1" applyFont="1" applyFill="1" applyBorder="1" applyAlignment="1">
      <alignment horizontal="left" vertical="center"/>
    </xf>
    <xf numFmtId="16" fontId="115" fillId="8" borderId="26" xfId="0" applyNumberFormat="1" applyFont="1" applyFill="1" applyBorder="1" applyAlignment="1">
      <alignment horizontal="center" vertical="center"/>
    </xf>
    <xf numFmtId="16" fontId="153" fillId="4" borderId="43" xfId="0" applyNumberFormat="1" applyFont="1" applyFill="1" applyBorder="1" applyAlignment="1">
      <alignment horizontal="center" vertical="center"/>
    </xf>
    <xf numFmtId="16" fontId="153" fillId="8" borderId="14" xfId="0" applyNumberFormat="1" applyFont="1" applyFill="1" applyBorder="1" applyAlignment="1">
      <alignment horizontal="left" vertical="center" wrapText="1"/>
    </xf>
    <xf numFmtId="16" fontId="158" fillId="8" borderId="14" xfId="0" quotePrefix="1" applyNumberFormat="1" applyFont="1" applyFill="1" applyBorder="1" applyAlignment="1">
      <alignment horizontal="left" vertical="center" wrapText="1"/>
    </xf>
    <xf numFmtId="16" fontId="158" fillId="8" borderId="14" xfId="0" applyNumberFormat="1" applyFont="1" applyFill="1" applyBorder="1" applyAlignment="1">
      <alignment horizontal="center" vertical="center" wrapText="1"/>
    </xf>
    <xf numFmtId="16" fontId="205" fillId="8" borderId="41" xfId="0" applyNumberFormat="1" applyFont="1" applyFill="1" applyBorder="1" applyAlignment="1">
      <alignment horizontal="center" vertical="center" wrapText="1"/>
    </xf>
    <xf numFmtId="16" fontId="45" fillId="8" borderId="25" xfId="0" applyNumberFormat="1" applyFont="1" applyFill="1" applyBorder="1" applyAlignment="1">
      <alignment horizontal="left" vertical="center" wrapText="1"/>
    </xf>
    <xf numFmtId="16" fontId="115" fillId="8" borderId="26" xfId="0" quotePrefix="1" applyNumberFormat="1" applyFont="1" applyFill="1" applyBorder="1" applyAlignment="1">
      <alignment horizontal="left" vertical="center" wrapText="1"/>
    </xf>
    <xf numFmtId="16" fontId="115" fillId="8" borderId="26" xfId="0" applyNumberFormat="1" applyFont="1" applyFill="1" applyBorder="1" applyAlignment="1">
      <alignment horizontal="center" vertical="center" wrapText="1"/>
    </xf>
    <xf numFmtId="16" fontId="153" fillId="4" borderId="44" xfId="0" applyNumberFormat="1" applyFont="1" applyFill="1" applyBorder="1" applyAlignment="1">
      <alignment horizontal="center" vertical="center"/>
    </xf>
    <xf numFmtId="16" fontId="217" fillId="0" borderId="1" xfId="0" applyNumberFormat="1" applyFont="1" applyBorder="1" applyAlignment="1">
      <alignment horizontal="center" vertical="center"/>
    </xf>
    <xf numFmtId="16" fontId="115" fillId="0" borderId="19" xfId="0" applyNumberFormat="1" applyFont="1" applyBorder="1" applyAlignment="1">
      <alignment horizontal="center" vertical="center"/>
    </xf>
    <xf numFmtId="0" fontId="64" fillId="0" borderId="16" xfId="0" applyFont="1" applyBorder="1" applyAlignment="1">
      <alignment horizontal="center" vertical="top"/>
    </xf>
    <xf numFmtId="0" fontId="138" fillId="0" borderId="0" xfId="0" applyFont="1" applyAlignment="1">
      <alignment vertical="top"/>
    </xf>
    <xf numFmtId="0" fontId="138" fillId="0" borderId="0" xfId="0" quotePrefix="1" applyFont="1" applyAlignment="1">
      <alignment vertical="top"/>
    </xf>
    <xf numFmtId="0" fontId="169" fillId="0" borderId="0" xfId="0" applyFont="1" applyAlignment="1">
      <alignment vertical="top"/>
    </xf>
    <xf numFmtId="0" fontId="115" fillId="0" borderId="0" xfId="0" applyFont="1" applyAlignment="1">
      <alignment horizontal="center" vertical="top"/>
    </xf>
    <xf numFmtId="0" fontId="115" fillId="0" borderId="0" xfId="0" quotePrefix="1" applyFont="1" applyAlignment="1">
      <alignment horizontal="center" vertical="top"/>
    </xf>
    <xf numFmtId="0" fontId="168" fillId="0" borderId="0" xfId="0" applyFont="1" applyAlignment="1">
      <alignment horizontal="center" vertical="top"/>
    </xf>
    <xf numFmtId="16" fontId="153" fillId="4" borderId="5" xfId="0" applyNumberFormat="1" applyFont="1" applyFill="1" applyBorder="1" applyAlignment="1">
      <alignment horizontal="center" vertical="center"/>
    </xf>
    <xf numFmtId="0" fontId="45" fillId="0" borderId="2" xfId="0" applyFont="1" applyBorder="1" applyAlignment="1">
      <alignment vertical="center"/>
    </xf>
    <xf numFmtId="0" fontId="45" fillId="0" borderId="5" xfId="0" applyFont="1" applyBorder="1" applyAlignment="1">
      <alignment vertical="center"/>
    </xf>
    <xf numFmtId="0" fontId="45" fillId="0" borderId="14" xfId="0" applyFont="1" applyBorder="1" applyAlignment="1">
      <alignment vertical="center"/>
    </xf>
    <xf numFmtId="0" fontId="45" fillId="21" borderId="2" xfId="0" applyFont="1" applyFill="1" applyBorder="1" applyAlignment="1">
      <alignment horizontal="center" vertical="center"/>
    </xf>
    <xf numFmtId="0" fontId="45" fillId="21" borderId="5" xfId="0" applyFont="1" applyFill="1" applyBorder="1" applyAlignment="1">
      <alignment horizontal="center" vertical="center"/>
    </xf>
    <xf numFmtId="0" fontId="45" fillId="21" borderId="1" xfId="0" applyFont="1" applyFill="1" applyBorder="1" applyAlignment="1">
      <alignment horizontal="center" vertical="center"/>
    </xf>
    <xf numFmtId="0" fontId="45" fillId="21" borderId="14" xfId="0" applyFont="1" applyFill="1" applyBorder="1" applyAlignment="1">
      <alignment horizontal="center" vertical="center"/>
    </xf>
    <xf numFmtId="0" fontId="45" fillId="0" borderId="2" xfId="0" applyFont="1" applyBorder="1" applyAlignment="1">
      <alignment horizontal="center" vertical="center"/>
    </xf>
    <xf numFmtId="0" fontId="45" fillId="0" borderId="12" xfId="0" applyFont="1" applyBorder="1" applyAlignment="1">
      <alignment horizontal="center" vertical="center"/>
    </xf>
    <xf numFmtId="16" fontId="221" fillId="4" borderId="2" xfId="0" applyNumberFormat="1" applyFont="1" applyFill="1" applyBorder="1" applyAlignment="1">
      <alignment horizontal="center" vertical="center"/>
    </xf>
    <xf numFmtId="16" fontId="221" fillId="4" borderId="5" xfId="0" applyNumberFormat="1" applyFont="1" applyFill="1" applyBorder="1" applyAlignment="1">
      <alignment horizontal="center" vertical="center"/>
    </xf>
    <xf numFmtId="16" fontId="221" fillId="4" borderId="1" xfId="0" applyNumberFormat="1" applyFont="1" applyFill="1" applyBorder="1" applyAlignment="1">
      <alignment horizontal="center" vertical="center"/>
    </xf>
    <xf numFmtId="16" fontId="221" fillId="4" borderId="14" xfId="0" applyNumberFormat="1" applyFont="1" applyFill="1" applyBorder="1" applyAlignment="1">
      <alignment horizontal="center" vertical="center"/>
    </xf>
    <xf numFmtId="16" fontId="73" fillId="0" borderId="6" xfId="0" applyNumberFormat="1" applyFont="1" applyBorder="1" applyAlignment="1">
      <alignment horizontal="left" vertical="center"/>
    </xf>
    <xf numFmtId="16" fontId="73" fillId="0" borderId="11" xfId="0" applyNumberFormat="1" applyFont="1" applyBorder="1" applyAlignment="1">
      <alignment horizontal="left" vertical="center"/>
    </xf>
    <xf numFmtId="16" fontId="211" fillId="22" borderId="5" xfId="0" applyNumberFormat="1" applyFont="1" applyFill="1" applyBorder="1" applyAlignment="1">
      <alignment horizontal="left" vertical="center"/>
    </xf>
    <xf numFmtId="16" fontId="138" fillId="22" borderId="5" xfId="0" applyNumberFormat="1" applyFont="1" applyFill="1" applyBorder="1" applyAlignment="1">
      <alignment horizontal="center" vertical="center"/>
    </xf>
    <xf numFmtId="16" fontId="115" fillId="4" borderId="5" xfId="0" applyNumberFormat="1" applyFont="1" applyFill="1" applyBorder="1" applyAlignment="1">
      <alignment horizontal="center" vertical="center"/>
    </xf>
    <xf numFmtId="16" fontId="115" fillId="4" borderId="2" xfId="0" applyNumberFormat="1" applyFont="1" applyFill="1" applyBorder="1" applyAlignment="1">
      <alignment horizontal="center" vertical="center"/>
    </xf>
    <xf numFmtId="16" fontId="158" fillId="4" borderId="9" xfId="0" applyNumberFormat="1" applyFont="1" applyFill="1" applyBorder="1" applyAlignment="1">
      <alignment horizontal="left" vertical="center"/>
    </xf>
    <xf numFmtId="16" fontId="158" fillId="4" borderId="7" xfId="0" applyNumberFormat="1" applyFont="1" applyFill="1" applyBorder="1" applyAlignment="1">
      <alignment horizontal="center" vertical="center"/>
    </xf>
    <xf numFmtId="1" fontId="158" fillId="4" borderId="12" xfId="0" applyNumberFormat="1" applyFont="1" applyFill="1" applyBorder="1" applyAlignment="1">
      <alignment horizontal="center" vertical="center"/>
    </xf>
    <xf numFmtId="16" fontId="152" fillId="4" borderId="23" xfId="0" applyNumberFormat="1" applyFont="1" applyFill="1" applyBorder="1" applyAlignment="1">
      <alignment horizontal="left" vertical="center"/>
    </xf>
    <xf numFmtId="16" fontId="205" fillId="4" borderId="9" xfId="0" applyNumberFormat="1" applyFont="1" applyFill="1" applyBorder="1" applyAlignment="1">
      <alignment horizontal="left" vertical="center"/>
    </xf>
    <xf numFmtId="16" fontId="115" fillId="0" borderId="46" xfId="0" applyNumberFormat="1" applyFont="1" applyBorder="1" applyAlignment="1">
      <alignment horizontal="left" vertical="center"/>
    </xf>
    <xf numFmtId="16" fontId="115" fillId="4" borderId="45" xfId="0" applyNumberFormat="1" applyFont="1" applyFill="1" applyBorder="1" applyAlignment="1">
      <alignment horizontal="center" vertical="center"/>
    </xf>
    <xf numFmtId="16" fontId="138" fillId="0" borderId="47" xfId="0" applyNumberFormat="1" applyFont="1" applyBorder="1" applyAlignment="1">
      <alignment horizontal="center" vertical="center"/>
    </xf>
    <xf numFmtId="16" fontId="115" fillId="0" borderId="48" xfId="0" applyNumberFormat="1" applyFont="1" applyBorder="1" applyAlignment="1">
      <alignment horizontal="center" vertical="center"/>
    </xf>
    <xf numFmtId="16" fontId="115" fillId="0" borderId="49" xfId="0" quotePrefix="1" applyNumberFormat="1" applyFont="1" applyBorder="1" applyAlignment="1">
      <alignment horizontal="left" vertical="center"/>
    </xf>
    <xf numFmtId="16" fontId="35" fillId="0" borderId="7" xfId="0" applyNumberFormat="1" applyFont="1" applyBorder="1" applyAlignment="1">
      <alignment horizontal="center" vertical="center"/>
    </xf>
    <xf numFmtId="16" fontId="75" fillId="0" borderId="10" xfId="0" applyNumberFormat="1" applyFont="1" applyBorder="1" applyAlignment="1">
      <alignment horizontal="left" vertical="center"/>
    </xf>
    <xf numFmtId="16" fontId="48" fillId="0" borderId="14" xfId="0" applyNumberFormat="1" applyFont="1" applyBorder="1" applyAlignment="1">
      <alignment horizontal="left" vertical="center"/>
    </xf>
    <xf numFmtId="0" fontId="86" fillId="0" borderId="0" xfId="0" applyFont="1" applyAlignment="1">
      <alignment vertical="center"/>
    </xf>
    <xf numFmtId="16" fontId="222" fillId="4" borderId="3" xfId="0" applyNumberFormat="1" applyFont="1" applyFill="1" applyBorder="1" applyAlignment="1">
      <alignment horizontal="left" vertical="center"/>
    </xf>
    <xf numFmtId="16" fontId="209" fillId="0" borderId="0" xfId="0" quotePrefix="1" applyNumberFormat="1" applyFont="1" applyAlignment="1">
      <alignment horizontal="right" vertical="center"/>
    </xf>
    <xf numFmtId="16" fontId="115" fillId="14" borderId="50" xfId="0" applyNumberFormat="1" applyFont="1" applyFill="1" applyBorder="1" applyAlignment="1">
      <alignment horizontal="left" vertical="center"/>
    </xf>
    <xf numFmtId="16" fontId="138" fillId="14" borderId="34" xfId="0" quotePrefix="1" applyNumberFormat="1" applyFont="1" applyFill="1" applyBorder="1" applyAlignment="1">
      <alignment horizontal="right" vertical="center"/>
    </xf>
    <xf numFmtId="16" fontId="138" fillId="14" borderId="51" xfId="0" applyNumberFormat="1" applyFont="1" applyFill="1" applyBorder="1" applyAlignment="1">
      <alignment horizontal="center" vertical="center"/>
    </xf>
    <xf numFmtId="16" fontId="115" fillId="0" borderId="22" xfId="0" applyNumberFormat="1" applyFont="1" applyBorder="1" applyAlignment="1">
      <alignment horizontal="center" vertical="center"/>
    </xf>
    <xf numFmtId="16" fontId="115" fillId="0" borderId="54" xfId="0" applyNumberFormat="1" applyFont="1" applyBorder="1" applyAlignment="1">
      <alignment horizontal="center" vertical="center"/>
    </xf>
    <xf numFmtId="16" fontId="115" fillId="14" borderId="55" xfId="0" applyNumberFormat="1" applyFont="1" applyFill="1" applyBorder="1" applyAlignment="1">
      <alignment horizontal="left" vertical="center"/>
    </xf>
    <xf numFmtId="16" fontId="115" fillId="0" borderId="56" xfId="0" applyNumberFormat="1" applyFont="1" applyBorder="1" applyAlignment="1">
      <alignment horizontal="center" vertical="center"/>
    </xf>
    <xf numFmtId="16" fontId="115" fillId="0" borderId="57" xfId="0" applyNumberFormat="1" applyFont="1" applyBorder="1" applyAlignment="1">
      <alignment horizontal="left" vertical="center"/>
    </xf>
    <xf numFmtId="16" fontId="115" fillId="0" borderId="58" xfId="0" quotePrefix="1" applyNumberFormat="1" applyFont="1" applyBorder="1" applyAlignment="1">
      <alignment horizontal="left" vertical="center"/>
    </xf>
    <xf numFmtId="16" fontId="115" fillId="0" borderId="4" xfId="0" applyNumberFormat="1" applyFont="1" applyBorder="1" applyAlignment="1">
      <alignment horizontal="center" vertical="center"/>
    </xf>
    <xf numFmtId="16" fontId="115" fillId="0" borderId="58" xfId="0" applyNumberFormat="1" applyFont="1" applyBorder="1" applyAlignment="1">
      <alignment horizontal="center" vertical="center"/>
    </xf>
    <xf numFmtId="16" fontId="115" fillId="4" borderId="58" xfId="0" applyNumberFormat="1" applyFont="1" applyFill="1" applyBorder="1" applyAlignment="1">
      <alignment horizontal="center" vertical="center"/>
    </xf>
    <xf numFmtId="16" fontId="75" fillId="0" borderId="2" xfId="0" applyNumberFormat="1" applyFont="1" applyBorder="1" applyAlignment="1">
      <alignment horizontal="left" vertical="center"/>
    </xf>
    <xf numFmtId="16" fontId="138" fillId="8" borderId="29" xfId="0" applyNumberFormat="1" applyFont="1" applyFill="1" applyBorder="1" applyAlignment="1">
      <alignment horizontal="left" vertical="center"/>
    </xf>
    <xf numFmtId="16" fontId="115" fillId="8" borderId="60" xfId="0" applyNumberFormat="1" applyFont="1" applyFill="1" applyBorder="1" applyAlignment="1">
      <alignment horizontal="center" vertical="center"/>
    </xf>
    <xf numFmtId="16" fontId="115" fillId="8" borderId="42" xfId="0" applyNumberFormat="1" applyFont="1" applyFill="1" applyBorder="1" applyAlignment="1">
      <alignment horizontal="center" vertical="center"/>
    </xf>
    <xf numFmtId="16" fontId="138" fillId="8" borderId="59" xfId="0" applyNumberFormat="1" applyFont="1" applyFill="1" applyBorder="1" applyAlignment="1">
      <alignment horizontal="center" vertical="center"/>
    </xf>
    <xf numFmtId="16" fontId="138" fillId="8" borderId="30" xfId="0" quotePrefix="1" applyNumberFormat="1" applyFont="1" applyFill="1" applyBorder="1" applyAlignment="1">
      <alignment horizontal="left" vertical="center"/>
    </xf>
    <xf numFmtId="16" fontId="75" fillId="0" borderId="2" xfId="0" applyNumberFormat="1" applyFont="1" applyBorder="1" applyAlignment="1">
      <alignment horizontal="center" vertical="center"/>
    </xf>
    <xf numFmtId="0" fontId="223" fillId="0" borderId="0" xfId="0" applyFont="1" applyAlignment="1">
      <alignment horizontal="left"/>
    </xf>
    <xf numFmtId="0" fontId="223" fillId="0" borderId="0" xfId="0" applyFont="1"/>
    <xf numFmtId="0" fontId="223" fillId="0" borderId="0" xfId="2" applyFont="1" applyAlignment="1">
      <alignment horizontal="right" vertical="center"/>
    </xf>
    <xf numFmtId="0" fontId="223" fillId="0" borderId="0" xfId="2" applyFont="1" applyAlignment="1">
      <alignment horizontal="left" vertical="center" indent="1"/>
    </xf>
    <xf numFmtId="0" fontId="223" fillId="0" borderId="0" xfId="2" applyFont="1" applyAlignment="1">
      <alignment horizontal="left" vertical="center" wrapText="1" indent="1"/>
    </xf>
    <xf numFmtId="16" fontId="27" fillId="17" borderId="2" xfId="0" applyNumberFormat="1" applyFont="1" applyFill="1" applyBorder="1" applyAlignment="1">
      <alignment horizontal="center" vertical="center"/>
    </xf>
    <xf numFmtId="0" fontId="40" fillId="0" borderId="1" xfId="0" applyFont="1" applyBorder="1" applyAlignment="1">
      <alignment vertical="center"/>
    </xf>
    <xf numFmtId="16" fontId="48"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16" fontId="40" fillId="3" borderId="1" xfId="0" applyNumberFormat="1" applyFont="1" applyFill="1" applyBorder="1" applyAlignment="1">
      <alignment horizontal="left" vertical="center"/>
    </xf>
    <xf numFmtId="16" fontId="115" fillId="4" borderId="43" xfId="0" applyNumberFormat="1" applyFont="1" applyFill="1" applyBorder="1" applyAlignment="1">
      <alignment horizontal="center" vertical="center"/>
    </xf>
    <xf numFmtId="16" fontId="138" fillId="8" borderId="25" xfId="0" applyNumberFormat="1" applyFont="1" applyFill="1" applyBorder="1" applyAlignment="1">
      <alignment horizontal="left" vertical="center"/>
    </xf>
    <xf numFmtId="16" fontId="138" fillId="8" borderId="26" xfId="0" quotePrefix="1" applyNumberFormat="1" applyFont="1" applyFill="1" applyBorder="1" applyAlignment="1">
      <alignment horizontal="left" vertical="center"/>
    </xf>
    <xf numFmtId="16" fontId="138" fillId="8" borderId="26" xfId="0" applyNumberFormat="1" applyFont="1" applyFill="1" applyBorder="1" applyAlignment="1">
      <alignment horizontal="center" vertical="center"/>
    </xf>
    <xf numFmtId="16" fontId="115" fillId="0" borderId="42" xfId="0" applyNumberFormat="1" applyFont="1" applyBorder="1" applyAlignment="1">
      <alignment horizontal="center" vertical="center"/>
    </xf>
    <xf numFmtId="0" fontId="64" fillId="8" borderId="14" xfId="0" applyFont="1" applyFill="1" applyBorder="1" applyAlignment="1">
      <alignment horizontal="center" vertical="center" wrapText="1"/>
    </xf>
    <xf numFmtId="0" fontId="64" fillId="8" borderId="1" xfId="0" applyFont="1" applyFill="1" applyBorder="1" applyAlignment="1">
      <alignment horizontal="center" vertical="center" wrapText="1"/>
    </xf>
    <xf numFmtId="0" fontId="90" fillId="0" borderId="0" xfId="0" applyFont="1" applyAlignment="1">
      <alignment horizontal="center" vertical="center" wrapText="1"/>
    </xf>
    <xf numFmtId="0" fontId="68" fillId="0" borderId="0" xfId="0" applyFont="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5" fillId="0" borderId="1" xfId="0" applyNumberFormat="1" applyFont="1" applyBorder="1" applyAlignment="1">
      <alignment horizontal="center" vertical="center"/>
    </xf>
    <xf numFmtId="0" fontId="224" fillId="0" borderId="0" xfId="0" applyFont="1" applyAlignment="1">
      <alignment horizontal="left" vertical="top"/>
    </xf>
    <xf numFmtId="0" fontId="37" fillId="0" borderId="0" xfId="0" applyFont="1" applyAlignment="1">
      <alignment horizontal="left" vertical="top"/>
    </xf>
    <xf numFmtId="16" fontId="37" fillId="0" borderId="0" xfId="0" applyNumberFormat="1" applyFont="1" applyAlignment="1">
      <alignment horizontal="center" vertical="top"/>
    </xf>
    <xf numFmtId="0" fontId="40" fillId="0" borderId="0" xfId="0" applyFont="1" applyAlignment="1">
      <alignment horizontal="right" vertical="center"/>
    </xf>
    <xf numFmtId="16" fontId="40" fillId="0" borderId="0" xfId="0" applyNumberFormat="1" applyFont="1" applyAlignment="1">
      <alignment horizontal="left" vertical="center"/>
    </xf>
    <xf numFmtId="16" fontId="40" fillId="0" borderId="0" xfId="0" applyNumberFormat="1" applyFont="1" applyAlignment="1">
      <alignment horizontal="center" vertical="center"/>
    </xf>
    <xf numFmtId="168" fontId="40" fillId="0" borderId="0" xfId="0" applyNumberFormat="1" applyFont="1" applyAlignment="1">
      <alignment horizontal="left" vertical="center"/>
    </xf>
    <xf numFmtId="0" fontId="40" fillId="0" borderId="1" xfId="0" applyFont="1" applyBorder="1" applyAlignment="1">
      <alignment horizontal="center" vertical="center" wrapText="1"/>
    </xf>
    <xf numFmtId="0" fontId="48" fillId="0" borderId="0" xfId="0" applyFont="1" applyAlignment="1">
      <alignment horizontal="left" vertical="center" indent="1"/>
    </xf>
    <xf numFmtId="0" fontId="48" fillId="0" borderId="0" xfId="0" applyFont="1" applyAlignment="1">
      <alignment horizontal="left" vertical="center" wrapText="1" indent="1"/>
    </xf>
    <xf numFmtId="0" fontId="53" fillId="0" borderId="0" xfId="0" applyFont="1"/>
    <xf numFmtId="0" fontId="48" fillId="0" borderId="0" xfId="0" applyFont="1" applyAlignment="1">
      <alignment horizontal="center" vertical="top"/>
    </xf>
    <xf numFmtId="0" fontId="58" fillId="0" borderId="5" xfId="0" applyFont="1" applyBorder="1" applyAlignment="1">
      <alignment horizontal="center" vertical="top"/>
    </xf>
    <xf numFmtId="0" fontId="95" fillId="0" borderId="0" xfId="0" applyFont="1" applyAlignment="1">
      <alignment vertical="center"/>
    </xf>
    <xf numFmtId="16" fontId="115" fillId="2" borderId="25" xfId="0" applyNumberFormat="1" applyFont="1" applyFill="1" applyBorder="1" applyAlignment="1">
      <alignment horizontal="left" vertical="center"/>
    </xf>
    <xf numFmtId="16" fontId="115" fillId="2" borderId="26" xfId="0" quotePrefix="1" applyNumberFormat="1" applyFont="1" applyFill="1" applyBorder="1" applyAlignment="1">
      <alignment horizontal="left" vertical="center"/>
    </xf>
    <xf numFmtId="16" fontId="115" fillId="2" borderId="26" xfId="0" applyNumberFormat="1" applyFont="1" applyFill="1" applyBorder="1" applyAlignment="1">
      <alignment horizontal="center" vertical="center"/>
    </xf>
    <xf numFmtId="16" fontId="115" fillId="2" borderId="27" xfId="0" applyNumberFormat="1" applyFont="1" applyFill="1" applyBorder="1" applyAlignment="1">
      <alignment horizontal="center" vertical="center"/>
    </xf>
    <xf numFmtId="16" fontId="115" fillId="2" borderId="61" xfId="0" applyNumberFormat="1" applyFont="1" applyFill="1" applyBorder="1" applyAlignment="1">
      <alignment horizontal="left" vertical="center"/>
    </xf>
    <xf numFmtId="16" fontId="138" fillId="2" borderId="59" xfId="0" quotePrefix="1" applyNumberFormat="1" applyFont="1" applyFill="1" applyBorder="1" applyAlignment="1">
      <alignment horizontal="left" vertical="center"/>
    </xf>
    <xf numFmtId="16" fontId="115" fillId="2" borderId="59" xfId="0" applyNumberFormat="1" applyFont="1" applyFill="1" applyBorder="1" applyAlignment="1">
      <alignment horizontal="center" vertical="center"/>
    </xf>
    <xf numFmtId="16" fontId="115" fillId="2" borderId="60" xfId="0" applyNumberFormat="1" applyFont="1" applyFill="1" applyBorder="1" applyAlignment="1">
      <alignment horizontal="center" vertical="center"/>
    </xf>
    <xf numFmtId="0" fontId="45" fillId="21" borderId="12" xfId="0" applyFont="1" applyFill="1" applyBorder="1" applyAlignment="1">
      <alignment horizontal="center" vertical="center"/>
    </xf>
    <xf numFmtId="16" fontId="115" fillId="0" borderId="37" xfId="0" applyNumberFormat="1" applyFont="1" applyBorder="1" applyAlignment="1">
      <alignment horizontal="left" vertical="center"/>
    </xf>
    <xf numFmtId="16" fontId="152" fillId="0" borderId="23" xfId="0" applyNumberFormat="1" applyFont="1" applyBorder="1" applyAlignment="1">
      <alignment horizontal="left" vertical="center"/>
    </xf>
    <xf numFmtId="1" fontId="158" fillId="0" borderId="12" xfId="0" applyNumberFormat="1" applyFont="1" applyBorder="1" applyAlignment="1">
      <alignment horizontal="center" vertical="center"/>
    </xf>
    <xf numFmtId="16" fontId="138" fillId="0" borderId="26" xfId="0" applyNumberFormat="1" applyFont="1" applyBorder="1" applyAlignment="1">
      <alignment horizontal="center" vertical="center"/>
    </xf>
    <xf numFmtId="16" fontId="158" fillId="8" borderId="10" xfId="0" applyNumberFormat="1" applyFont="1" applyFill="1" applyBorder="1" applyAlignment="1">
      <alignment horizontal="center" vertical="center"/>
    </xf>
    <xf numFmtId="0" fontId="84" fillId="0" borderId="1" xfId="0" applyFont="1" applyBorder="1" applyAlignment="1">
      <alignment vertical="center"/>
    </xf>
    <xf numFmtId="0" fontId="68" fillId="8" borderId="5" xfId="0" applyFont="1" applyFill="1" applyBorder="1" applyAlignment="1">
      <alignment horizontal="center" vertical="center"/>
    </xf>
    <xf numFmtId="16" fontId="0" fillId="0" borderId="34" xfId="0" applyNumberFormat="1" applyBorder="1" applyAlignment="1">
      <alignment horizontal="left" vertical="center"/>
    </xf>
    <xf numFmtId="16" fontId="115" fillId="13" borderId="1" xfId="0" applyNumberFormat="1" applyFont="1" applyFill="1" applyBorder="1" applyAlignment="1">
      <alignment horizontal="left" vertical="center"/>
    </xf>
    <xf numFmtId="16" fontId="115" fillId="13" borderId="1" xfId="0" quotePrefix="1" applyNumberFormat="1" applyFont="1" applyFill="1" applyBorder="1" applyAlignment="1">
      <alignment horizontal="left" vertical="center"/>
    </xf>
    <xf numFmtId="16" fontId="115" fillId="13" borderId="2" xfId="0" applyNumberFormat="1" applyFont="1" applyFill="1" applyBorder="1" applyAlignment="1">
      <alignment horizontal="center" vertical="center"/>
    </xf>
    <xf numFmtId="16" fontId="115" fillId="13" borderId="1" xfId="0" applyNumberFormat="1" applyFont="1" applyFill="1" applyBorder="1" applyAlignment="1">
      <alignment horizontal="center" vertical="center"/>
    </xf>
    <xf numFmtId="16" fontId="115" fillId="3" borderId="46" xfId="0" applyNumberFormat="1" applyFont="1" applyFill="1" applyBorder="1" applyAlignment="1">
      <alignment horizontal="left" vertical="center"/>
    </xf>
    <xf numFmtId="16" fontId="115" fillId="3" borderId="52" xfId="0" quotePrefix="1" applyNumberFormat="1" applyFont="1" applyFill="1" applyBorder="1" applyAlignment="1">
      <alignment horizontal="left" vertical="center"/>
    </xf>
    <xf numFmtId="16" fontId="115" fillId="3" borderId="53" xfId="0" applyNumberFormat="1" applyFont="1" applyFill="1" applyBorder="1" applyAlignment="1">
      <alignment horizontal="center" vertical="center"/>
    </xf>
    <xf numFmtId="16" fontId="115" fillId="3" borderId="52" xfId="0" applyNumberFormat="1" applyFont="1" applyFill="1" applyBorder="1" applyAlignment="1">
      <alignment horizontal="center" vertical="center"/>
    </xf>
    <xf numFmtId="16" fontId="115" fillId="3" borderId="25" xfId="0" applyNumberFormat="1" applyFont="1" applyFill="1" applyBorder="1" applyAlignment="1">
      <alignment horizontal="left" vertical="center"/>
    </xf>
    <xf numFmtId="16" fontId="138" fillId="3" borderId="30" xfId="0" quotePrefix="1" applyNumberFormat="1" applyFont="1" applyFill="1" applyBorder="1" applyAlignment="1">
      <alignment horizontal="left" vertical="center"/>
    </xf>
    <xf numFmtId="16" fontId="138" fillId="3" borderId="59" xfId="0" applyNumberFormat="1" applyFont="1" applyFill="1" applyBorder="1" applyAlignment="1">
      <alignment horizontal="center" vertical="center"/>
    </xf>
    <xf numFmtId="16" fontId="115" fillId="3" borderId="60" xfId="0" applyNumberFormat="1" applyFont="1" applyFill="1" applyBorder="1" applyAlignment="1">
      <alignment horizontal="center" vertical="center"/>
    </xf>
    <xf numFmtId="16" fontId="115" fillId="3" borderId="2" xfId="0" quotePrefix="1" applyNumberFormat="1" applyFont="1" applyFill="1" applyBorder="1" applyAlignment="1">
      <alignment horizontal="left" vertical="center"/>
    </xf>
    <xf numFmtId="16" fontId="138" fillId="3" borderId="1" xfId="0" quotePrefix="1" applyNumberFormat="1" applyFont="1" applyFill="1" applyBorder="1" applyAlignment="1">
      <alignment horizontal="right" vertical="center"/>
    </xf>
    <xf numFmtId="16" fontId="115" fillId="3" borderId="2" xfId="0" applyNumberFormat="1" applyFont="1" applyFill="1" applyBorder="1" applyAlignment="1">
      <alignment horizontal="center" vertical="center"/>
    </xf>
    <xf numFmtId="16" fontId="138" fillId="3" borderId="1" xfId="0" applyNumberFormat="1" applyFont="1" applyFill="1" applyBorder="1" applyAlignment="1">
      <alignment horizontal="center" vertical="center" wrapText="1"/>
    </xf>
    <xf numFmtId="16" fontId="115" fillId="3" borderId="1" xfId="0" applyNumberFormat="1" applyFont="1" applyFill="1" applyBorder="1" applyAlignment="1">
      <alignment horizontal="center" vertical="center"/>
    </xf>
    <xf numFmtId="16" fontId="146" fillId="4" borderId="0" xfId="0" applyNumberFormat="1" applyFont="1" applyFill="1" applyAlignment="1">
      <alignment horizontal="left" vertical="center"/>
    </xf>
    <xf numFmtId="1" fontId="115" fillId="4" borderId="10" xfId="0" applyNumberFormat="1" applyFont="1" applyFill="1" applyBorder="1" applyAlignment="1">
      <alignment horizontal="center" vertical="center"/>
    </xf>
    <xf numFmtId="16" fontId="115" fillId="4" borderId="10" xfId="0" applyNumberFormat="1" applyFont="1" applyFill="1" applyBorder="1" applyAlignment="1">
      <alignment horizontal="center" vertical="center"/>
    </xf>
    <xf numFmtId="16" fontId="158" fillId="8" borderId="14" xfId="0" applyNumberFormat="1" applyFont="1" applyFill="1" applyBorder="1" applyAlignment="1">
      <alignment horizontal="center" vertical="center"/>
    </xf>
    <xf numFmtId="0" fontId="137" fillId="0" borderId="12" xfId="0" applyFont="1" applyBorder="1" applyAlignment="1">
      <alignment horizontal="center" vertical="top"/>
    </xf>
    <xf numFmtId="0" fontId="137" fillId="0" borderId="63" xfId="0" applyFont="1" applyBorder="1" applyAlignment="1">
      <alignment horizontal="center" vertical="top"/>
    </xf>
    <xf numFmtId="0" fontId="138" fillId="0" borderId="64" xfId="0" applyFont="1" applyBorder="1" applyAlignment="1">
      <alignment horizontal="center" vertical="center" wrapText="1"/>
    </xf>
    <xf numFmtId="0" fontId="138" fillId="0" borderId="65" xfId="0" applyFont="1" applyBorder="1" applyAlignment="1">
      <alignment horizontal="center" vertical="center" wrapText="1"/>
    </xf>
    <xf numFmtId="0" fontId="138" fillId="0" borderId="65" xfId="0" applyFont="1" applyBorder="1" applyAlignment="1">
      <alignment horizontal="left" vertical="center" wrapText="1"/>
    </xf>
    <xf numFmtId="0" fontId="138" fillId="0" borderId="65" xfId="0" applyFont="1" applyBorder="1" applyAlignment="1">
      <alignment horizontal="center" vertical="top" wrapText="1"/>
    </xf>
    <xf numFmtId="0" fontId="138" fillId="0" borderId="43" xfId="0" applyFont="1" applyBorder="1" applyAlignment="1">
      <alignment horizontal="center" vertical="top" wrapText="1"/>
    </xf>
    <xf numFmtId="0" fontId="90" fillId="0" borderId="2" xfId="0" applyFont="1" applyBorder="1" applyAlignment="1">
      <alignment horizontal="center" vertical="center" wrapText="1"/>
    </xf>
    <xf numFmtId="16" fontId="168" fillId="0" borderId="0" xfId="0" applyNumberFormat="1" applyFont="1" applyAlignment="1">
      <alignment horizontal="left" vertical="center"/>
    </xf>
    <xf numFmtId="16" fontId="169" fillId="0" borderId="0" xfId="0" applyNumberFormat="1" applyFont="1" applyAlignment="1">
      <alignment horizontal="left" vertical="center"/>
    </xf>
    <xf numFmtId="16" fontId="36" fillId="0" borderId="0" xfId="0" applyNumberFormat="1" applyFont="1"/>
    <xf numFmtId="0" fontId="150" fillId="0" borderId="0" xfId="0" applyFont="1" applyAlignment="1">
      <alignment horizontal="center" vertical="top" wrapText="1"/>
    </xf>
    <xf numFmtId="0" fontId="150" fillId="0" borderId="0" xfId="0" applyFont="1" applyAlignment="1">
      <alignment horizontal="center" vertical="center" wrapText="1"/>
    </xf>
    <xf numFmtId="16" fontId="227" fillId="0" borderId="1" xfId="0" applyNumberFormat="1" applyFont="1" applyBorder="1" applyAlignment="1">
      <alignment horizontal="center" vertical="center"/>
    </xf>
    <xf numFmtId="16" fontId="26" fillId="0" borderId="0" xfId="0" applyNumberFormat="1" applyFont="1" applyAlignment="1">
      <alignment horizontal="left" vertical="center"/>
    </xf>
    <xf numFmtId="16" fontId="84" fillId="10" borderId="1" xfId="0" applyNumberFormat="1" applyFont="1" applyFill="1" applyBorder="1" applyAlignment="1">
      <alignment horizontal="left" vertical="center"/>
    </xf>
    <xf numFmtId="16" fontId="227" fillId="10" borderId="1" xfId="0" applyNumberFormat="1" applyFont="1" applyFill="1" applyBorder="1" applyAlignment="1">
      <alignment horizontal="center" vertical="center"/>
    </xf>
    <xf numFmtId="16" fontId="84" fillId="10" borderId="1" xfId="0" applyNumberFormat="1" applyFont="1" applyFill="1" applyBorder="1" applyAlignment="1">
      <alignment horizontal="center" vertical="center"/>
    </xf>
    <xf numFmtId="16" fontId="84" fillId="10" borderId="2" xfId="0" applyNumberFormat="1" applyFont="1" applyFill="1" applyBorder="1" applyAlignment="1">
      <alignment horizontal="center" vertical="center"/>
    </xf>
    <xf numFmtId="16" fontId="90" fillId="10" borderId="1" xfId="0" applyNumberFormat="1" applyFont="1" applyFill="1" applyBorder="1" applyAlignment="1">
      <alignment horizontal="left" vertical="center"/>
    </xf>
    <xf numFmtId="16" fontId="38" fillId="0" borderId="0" xfId="0" applyNumberFormat="1" applyFont="1" applyAlignment="1">
      <alignment horizontal="center" vertical="center"/>
    </xf>
    <xf numFmtId="16" fontId="228" fillId="4" borderId="1" xfId="0" applyNumberFormat="1" applyFont="1" applyFill="1" applyBorder="1" applyAlignment="1">
      <alignment horizontal="center" vertical="center"/>
    </xf>
    <xf numFmtId="16" fontId="228" fillId="4" borderId="2" xfId="0" applyNumberFormat="1" applyFont="1" applyFill="1" applyBorder="1" applyAlignment="1">
      <alignment horizontal="center" vertical="center"/>
    </xf>
    <xf numFmtId="0" fontId="73" fillId="0" borderId="0" xfId="2" applyFont="1" applyAlignment="1">
      <alignment horizontal="left" vertical="center" indent="1"/>
    </xf>
    <xf numFmtId="0" fontId="64" fillId="12" borderId="1" xfId="0" applyFont="1" applyFill="1" applyBorder="1" applyAlignment="1">
      <alignment horizontal="center" vertical="center" wrapText="1"/>
    </xf>
    <xf numFmtId="0" fontId="64" fillId="12" borderId="10" xfId="0" applyFont="1" applyFill="1" applyBorder="1" applyAlignment="1">
      <alignment horizontal="center" vertical="center" wrapText="1"/>
    </xf>
    <xf numFmtId="0" fontId="125" fillId="12" borderId="14" xfId="0" applyFont="1" applyFill="1" applyBorder="1" applyAlignment="1">
      <alignment horizontal="center" vertical="center"/>
    </xf>
    <xf numFmtId="16" fontId="48" fillId="3" borderId="7" xfId="0" applyNumberFormat="1" applyFont="1" applyFill="1" applyBorder="1" applyAlignment="1">
      <alignment horizontal="center" vertical="center"/>
    </xf>
    <xf numFmtId="16" fontId="90" fillId="0" borderId="1" xfId="0" applyNumberFormat="1" applyFont="1" applyBorder="1" applyAlignment="1">
      <alignment horizontal="left" vertical="center"/>
    </xf>
    <xf numFmtId="16" fontId="48" fillId="4" borderId="15" xfId="0" applyNumberFormat="1" applyFont="1" applyFill="1" applyBorder="1" applyAlignment="1">
      <alignment horizontal="center" vertical="center"/>
    </xf>
    <xf numFmtId="0" fontId="163" fillId="0" borderId="0" xfId="0" applyFont="1" applyAlignment="1">
      <alignment vertical="center"/>
    </xf>
    <xf numFmtId="16" fontId="162" fillId="0" borderId="0" xfId="0" applyNumberFormat="1" applyFont="1" applyAlignment="1">
      <alignment horizontal="center" vertical="center"/>
    </xf>
    <xf numFmtId="16" fontId="162" fillId="0" borderId="0" xfId="0" quotePrefix="1" applyNumberFormat="1" applyFont="1" applyAlignment="1">
      <alignment horizontal="center" vertical="center"/>
    </xf>
    <xf numFmtId="16" fontId="220" fillId="0" borderId="0" xfId="0" applyNumberFormat="1" applyFont="1" applyAlignment="1">
      <alignment horizontal="left" vertical="center"/>
    </xf>
    <xf numFmtId="0" fontId="167" fillId="0" borderId="0" xfId="0" applyFont="1" applyAlignment="1">
      <alignment horizontal="right" vertical="center"/>
    </xf>
    <xf numFmtId="0" fontId="100" fillId="0" borderId="0" xfId="0" applyFont="1" applyAlignment="1">
      <alignment horizontal="centerContinuous" vertical="center"/>
    </xf>
    <xf numFmtId="0" fontId="100" fillId="0" borderId="0" xfId="0" applyFont="1" applyAlignment="1">
      <alignment horizontal="center" vertical="center"/>
    </xf>
    <xf numFmtId="0" fontId="162" fillId="0" borderId="0" xfId="0" applyFont="1" applyAlignment="1">
      <alignment horizontal="center" vertical="center"/>
    </xf>
    <xf numFmtId="0" fontId="175" fillId="0" borderId="0" xfId="0" applyFont="1" applyAlignment="1">
      <alignment horizontal="right"/>
    </xf>
    <xf numFmtId="0" fontId="179" fillId="0" borderId="0" xfId="0" applyFont="1" applyAlignment="1">
      <alignment horizontal="right" vertical="center"/>
    </xf>
    <xf numFmtId="0" fontId="95" fillId="0" borderId="0" xfId="2" applyFont="1" applyAlignment="1">
      <alignment vertical="center"/>
    </xf>
    <xf numFmtId="0" fontId="101" fillId="0" borderId="13" xfId="0" applyFont="1" applyBorder="1" applyAlignment="1">
      <alignment horizontal="center" vertical="top"/>
    </xf>
    <xf numFmtId="0" fontId="101" fillId="0" borderId="5" xfId="0" applyFont="1" applyBorder="1" applyAlignment="1">
      <alignment horizontal="center" vertical="center"/>
    </xf>
    <xf numFmtId="16" fontId="84" fillId="0" borderId="2" xfId="0" applyNumberFormat="1" applyFont="1" applyBorder="1" applyAlignment="1">
      <alignment horizontal="center" vertical="center" wrapText="1"/>
    </xf>
    <xf numFmtId="16" fontId="166" fillId="0" borderId="1" xfId="0" applyNumberFormat="1" applyFont="1" applyBorder="1" applyAlignment="1">
      <alignment horizontal="right" vertical="center"/>
    </xf>
    <xf numFmtId="0" fontId="126" fillId="0" borderId="0" xfId="0" applyFont="1"/>
    <xf numFmtId="0" fontId="180" fillId="0" borderId="0" xfId="0" applyFont="1" applyAlignment="1">
      <alignment horizontal="right" vertical="center"/>
    </xf>
    <xf numFmtId="0" fontId="163" fillId="0" borderId="0" xfId="2" applyFont="1" applyAlignment="1">
      <alignment vertical="center"/>
    </xf>
    <xf numFmtId="16" fontId="159" fillId="0" borderId="0" xfId="0" applyNumberFormat="1" applyFont="1" applyAlignment="1">
      <alignment horizontal="center" vertical="center"/>
    </xf>
    <xf numFmtId="0" fontId="164" fillId="0" borderId="3" xfId="2" applyFont="1" applyBorder="1" applyAlignment="1">
      <alignment horizontal="right"/>
    </xf>
    <xf numFmtId="0" fontId="161" fillId="0" borderId="12" xfId="0" applyFont="1" applyBorder="1" applyAlignment="1">
      <alignment horizontal="center" vertical="center" wrapText="1"/>
    </xf>
    <xf numFmtId="0" fontId="165" fillId="0" borderId="5" xfId="0" applyFont="1" applyBorder="1" applyAlignment="1">
      <alignment horizontal="center" vertical="center"/>
    </xf>
    <xf numFmtId="0" fontId="84" fillId="0" borderId="0" xfId="0" quotePrefix="1" applyFont="1"/>
    <xf numFmtId="0" fontId="124" fillId="0" borderId="0" xfId="0" applyFont="1" applyAlignment="1">
      <alignment horizontal="right"/>
    </xf>
    <xf numFmtId="0" fontId="56" fillId="0" borderId="0" xfId="0" applyFont="1" applyAlignment="1">
      <alignment horizontal="center"/>
    </xf>
    <xf numFmtId="0" fontId="33" fillId="0" borderId="0" xfId="0" applyFont="1" applyAlignment="1">
      <alignment horizontal="center"/>
    </xf>
    <xf numFmtId="0" fontId="51" fillId="0" borderId="0" xfId="0" applyFont="1" applyAlignment="1">
      <alignment horizontal="center" vertical="center"/>
    </xf>
    <xf numFmtId="0" fontId="34" fillId="0" borderId="0" xfId="0" applyFont="1" applyAlignment="1">
      <alignment vertical="center"/>
    </xf>
    <xf numFmtId="0" fontId="49" fillId="0" borderId="0" xfId="0" applyFont="1" applyAlignment="1">
      <alignment horizontal="center"/>
    </xf>
    <xf numFmtId="0" fontId="36" fillId="0" borderId="3" xfId="0" applyFont="1" applyBorder="1" applyAlignment="1">
      <alignment horizontal="center"/>
    </xf>
    <xf numFmtId="0" fontId="130" fillId="0" borderId="13" xfId="0" applyFont="1" applyBorder="1" applyAlignment="1">
      <alignment horizontal="center"/>
    </xf>
    <xf numFmtId="0" fontId="65" fillId="0" borderId="5" xfId="0" applyFont="1" applyBorder="1" applyAlignment="1">
      <alignment horizontal="center" vertical="center"/>
    </xf>
    <xf numFmtId="16" fontId="0" fillId="0" borderId="1" xfId="0" applyNumberFormat="1" applyBorder="1" applyAlignment="1">
      <alignment horizontal="center" vertical="center"/>
    </xf>
    <xf numFmtId="16" fontId="0" fillId="12" borderId="2" xfId="0" applyNumberFormat="1" applyFill="1" applyBorder="1" applyAlignment="1">
      <alignment horizontal="center" vertical="center"/>
    </xf>
    <xf numFmtId="16" fontId="35" fillId="0" borderId="0" xfId="0" applyNumberFormat="1" applyFont="1" applyAlignment="1">
      <alignment horizontal="center" vertical="center" wrapText="1"/>
    </xf>
    <xf numFmtId="16" fontId="0" fillId="12" borderId="1" xfId="0" applyNumberFormat="1" applyFill="1" applyBorder="1" applyAlignment="1">
      <alignment horizontal="center" vertical="center"/>
    </xf>
    <xf numFmtId="0" fontId="183" fillId="0" borderId="0" xfId="0" applyFont="1" applyAlignment="1">
      <alignment vertical="center"/>
    </xf>
    <xf numFmtId="0" fontId="195" fillId="0" borderId="0" xfId="0" applyFont="1" applyAlignment="1">
      <alignment horizontal="center" vertical="center"/>
    </xf>
    <xf numFmtId="0" fontId="164" fillId="0" borderId="1" xfId="0" applyFont="1" applyBorder="1" applyAlignment="1">
      <alignment horizontal="center" vertical="center" wrapText="1"/>
    </xf>
    <xf numFmtId="0" fontId="199" fillId="0" borderId="3" xfId="0" applyFont="1" applyBorder="1" applyAlignment="1">
      <alignment horizontal="right" vertical="top"/>
    </xf>
    <xf numFmtId="0" fontId="200" fillId="0" borderId="3" xfId="0" applyFont="1" applyBorder="1" applyAlignment="1">
      <alignment horizontal="center" vertical="center"/>
    </xf>
    <xf numFmtId="0" fontId="196" fillId="0" borderId="5" xfId="0" applyFont="1" applyBorder="1" applyAlignment="1">
      <alignment horizontal="center" vertical="center" wrapText="1"/>
    </xf>
    <xf numFmtId="0" fontId="197" fillId="0" borderId="5" xfId="0" applyFont="1" applyBorder="1" applyAlignment="1">
      <alignment horizontal="center" vertical="center" wrapText="1"/>
    </xf>
    <xf numFmtId="16" fontId="197" fillId="0" borderId="5" xfId="0" applyNumberFormat="1" applyFont="1" applyBorder="1" applyAlignment="1">
      <alignment horizontal="center" vertical="center" wrapText="1"/>
    </xf>
    <xf numFmtId="0" fontId="128" fillId="0" borderId="0" xfId="2" applyFont="1" applyAlignment="1">
      <alignment horizontal="left" vertical="center" indent="1"/>
    </xf>
    <xf numFmtId="0" fontId="116" fillId="0" borderId="0" xfId="2" applyFont="1" applyAlignment="1">
      <alignment horizontal="left" vertical="center" indent="1"/>
    </xf>
    <xf numFmtId="0" fontId="116" fillId="0" borderId="0" xfId="2" applyFont="1" applyAlignment="1">
      <alignment horizontal="left" vertical="center" wrapText="1" indent="1"/>
    </xf>
    <xf numFmtId="0" fontId="143" fillId="0" borderId="0" xfId="0" applyFont="1"/>
    <xf numFmtId="0" fontId="33" fillId="0" borderId="0" xfId="0" applyFont="1" applyAlignment="1">
      <alignment vertical="top"/>
    </xf>
    <xf numFmtId="0" fontId="144" fillId="0" borderId="0" xfId="0" applyFont="1" applyAlignment="1">
      <alignment vertical="top"/>
    </xf>
    <xf numFmtId="0" fontId="145" fillId="0" borderId="0" xfId="0" applyFont="1" applyAlignment="1">
      <alignment horizontal="center" vertical="top"/>
    </xf>
    <xf numFmtId="0" fontId="90" fillId="0" borderId="0" xfId="0" applyFont="1" applyAlignment="1">
      <alignment horizontal="right" vertical="center"/>
    </xf>
    <xf numFmtId="0" fontId="94" fillId="0" borderId="0" xfId="0" applyFont="1" applyAlignment="1">
      <alignment horizontal="center" vertical="center"/>
    </xf>
    <xf numFmtId="0" fontId="27" fillId="0" borderId="2" xfId="0" applyFont="1" applyBorder="1" applyAlignment="1">
      <alignment horizontal="center" vertical="center" wrapText="1"/>
    </xf>
    <xf numFmtId="0" fontId="104" fillId="0" borderId="0" xfId="0" applyFont="1" applyAlignment="1">
      <alignment horizontal="center" vertical="top"/>
    </xf>
    <xf numFmtId="0" fontId="102" fillId="0" borderId="0" xfId="0" applyFont="1" applyAlignment="1">
      <alignment horizontal="center" vertical="top"/>
    </xf>
    <xf numFmtId="16" fontId="201" fillId="0" borderId="1" xfId="0" applyNumberFormat="1" applyFont="1" applyBorder="1" applyAlignment="1">
      <alignment horizontal="center" vertical="center" wrapText="1"/>
    </xf>
    <xf numFmtId="16" fontId="201" fillId="0" borderId="1" xfId="0" applyNumberFormat="1" applyFont="1" applyBorder="1" applyAlignment="1">
      <alignment horizontal="center" vertical="center"/>
    </xf>
    <xf numFmtId="0" fontId="202" fillId="0" borderId="0" xfId="0" applyFont="1" applyAlignment="1">
      <alignment horizontal="center" vertical="top"/>
    </xf>
    <xf numFmtId="16" fontId="201" fillId="0" borderId="2" xfId="0" applyNumberFormat="1" applyFont="1" applyBorder="1" applyAlignment="1">
      <alignment horizontal="center" vertical="center"/>
    </xf>
    <xf numFmtId="0" fontId="27" fillId="0" borderId="5" xfId="0" applyFont="1" applyBorder="1" applyAlignment="1">
      <alignment horizontal="center" vertical="center"/>
    </xf>
    <xf numFmtId="0" fontId="232" fillId="0" borderId="0" xfId="0" applyFont="1" applyAlignment="1">
      <alignment horizontal="center"/>
    </xf>
    <xf numFmtId="16" fontId="52" fillId="0" borderId="3" xfId="0" applyNumberFormat="1" applyFont="1" applyBorder="1" applyAlignment="1">
      <alignment horizontal="left" vertical="center"/>
    </xf>
    <xf numFmtId="16" fontId="84" fillId="0" borderId="5" xfId="0" applyNumberFormat="1" applyFont="1" applyBorder="1" applyAlignment="1">
      <alignment horizontal="left" vertical="center"/>
    </xf>
    <xf numFmtId="16" fontId="48" fillId="0" borderId="10" xfId="0" applyNumberFormat="1" applyFont="1" applyBorder="1" applyAlignment="1">
      <alignment horizontal="left" vertical="center"/>
    </xf>
    <xf numFmtId="0" fontId="189" fillId="0" borderId="0" xfId="0" applyFont="1" applyAlignment="1">
      <alignment horizontal="left" vertical="top"/>
    </xf>
    <xf numFmtId="0" fontId="0" fillId="0" borderId="13" xfId="0" applyBorder="1"/>
    <xf numFmtId="0" fontId="138" fillId="13" borderId="66" xfId="0" applyFont="1" applyFill="1" applyBorder="1" applyAlignment="1">
      <alignment vertical="center"/>
    </xf>
    <xf numFmtId="0" fontId="115" fillId="13" borderId="56" xfId="0" applyFont="1" applyFill="1" applyBorder="1" applyAlignment="1">
      <alignment vertical="center"/>
    </xf>
    <xf numFmtId="16" fontId="115" fillId="13" borderId="56" xfId="0" applyNumberFormat="1" applyFont="1" applyFill="1" applyBorder="1" applyAlignment="1">
      <alignment horizontal="center" vertical="center"/>
    </xf>
    <xf numFmtId="0" fontId="115" fillId="13" borderId="56" xfId="0" applyFont="1" applyFill="1" applyBorder="1" applyAlignment="1">
      <alignment horizontal="center" vertical="center"/>
    </xf>
    <xf numFmtId="0" fontId="115" fillId="23" borderId="56" xfId="0" applyFont="1" applyFill="1" applyBorder="1" applyAlignment="1">
      <alignment horizontal="center" vertical="center"/>
    </xf>
    <xf numFmtId="0" fontId="115" fillId="13" borderId="66" xfId="0" applyFont="1" applyFill="1" applyBorder="1" applyAlignment="1">
      <alignment vertical="center"/>
    </xf>
    <xf numFmtId="0" fontId="138" fillId="13" borderId="56" xfId="0" applyFont="1" applyFill="1" applyBorder="1" applyAlignment="1">
      <alignment horizontal="right" vertical="center"/>
    </xf>
    <xf numFmtId="0" fontId="236" fillId="0" borderId="0" xfId="0" applyFont="1"/>
    <xf numFmtId="16" fontId="226" fillId="0" borderId="0" xfId="0" applyNumberFormat="1" applyFont="1" applyAlignment="1">
      <alignment horizontal="left" vertical="center"/>
    </xf>
    <xf numFmtId="16" fontId="226" fillId="0" borderId="0" xfId="0" applyNumberFormat="1" applyFont="1" applyAlignment="1">
      <alignment horizontal="center" vertical="center"/>
    </xf>
    <xf numFmtId="16" fontId="35" fillId="0" borderId="8" xfId="0" applyNumberFormat="1" applyFont="1" applyBorder="1" applyAlignment="1">
      <alignment horizontal="center" vertical="center"/>
    </xf>
    <xf numFmtId="0" fontId="238" fillId="0" borderId="1" xfId="0" applyFont="1" applyBorder="1" applyAlignment="1">
      <alignment horizontal="center" vertical="center" wrapText="1"/>
    </xf>
    <xf numFmtId="0" fontId="234" fillId="0" borderId="0" xfId="0" applyFont="1"/>
    <xf numFmtId="16" fontId="0" fillId="0" borderId="67" xfId="0" applyNumberFormat="1" applyBorder="1" applyAlignment="1">
      <alignment horizontal="left" vertical="center"/>
    </xf>
    <xf numFmtId="16" fontId="84" fillId="2" borderId="5" xfId="0" applyNumberFormat="1" applyFont="1" applyFill="1" applyBorder="1" applyAlignment="1">
      <alignment horizontal="center" vertical="center"/>
    </xf>
    <xf numFmtId="16" fontId="84" fillId="0" borderId="2" xfId="0" applyNumberFormat="1" applyFont="1" applyBorder="1" applyAlignment="1">
      <alignment horizontal="left" vertical="center"/>
    </xf>
    <xf numFmtId="16" fontId="239" fillId="0" borderId="5" xfId="0" applyNumberFormat="1" applyFont="1" applyBorder="1" applyAlignment="1">
      <alignment horizontal="center" vertical="center"/>
    </xf>
    <xf numFmtId="16" fontId="84" fillId="2" borderId="12" xfId="0" applyNumberFormat="1" applyFont="1" applyFill="1" applyBorder="1" applyAlignment="1">
      <alignment horizontal="center" vertical="center"/>
    </xf>
    <xf numFmtId="16" fontId="86" fillId="0" borderId="2" xfId="0" applyNumberFormat="1" applyFont="1" applyBorder="1" applyAlignment="1">
      <alignment horizontal="center" vertical="center"/>
    </xf>
    <xf numFmtId="16" fontId="71" fillId="0" borderId="12" xfId="0" applyNumberFormat="1" applyFont="1" applyBorder="1" applyAlignment="1">
      <alignment horizontal="left" vertical="center"/>
    </xf>
    <xf numFmtId="16" fontId="84" fillId="0" borderId="14" xfId="0" applyNumberFormat="1" applyFont="1" applyBorder="1" applyAlignment="1">
      <alignment horizontal="left" vertical="center"/>
    </xf>
    <xf numFmtId="16" fontId="239" fillId="0" borderId="14" xfId="0" applyNumberFormat="1" applyFont="1" applyBorder="1" applyAlignment="1">
      <alignment horizontal="center" vertical="center"/>
    </xf>
    <xf numFmtId="16" fontId="84" fillId="2" borderId="14" xfId="0" applyNumberFormat="1" applyFont="1" applyFill="1" applyBorder="1" applyAlignment="1">
      <alignment horizontal="center" vertical="center"/>
    </xf>
    <xf numFmtId="0" fontId="244" fillId="0" borderId="0" xfId="0" applyFont="1" applyAlignment="1">
      <alignment wrapText="1"/>
    </xf>
    <xf numFmtId="0" fontId="58" fillId="0" borderId="0" xfId="0" applyFont="1"/>
    <xf numFmtId="0" fontId="245" fillId="0" borderId="0" xfId="0" applyFont="1"/>
    <xf numFmtId="0" fontId="246" fillId="0" borderId="0" xfId="0" applyFont="1"/>
    <xf numFmtId="0" fontId="45" fillId="0" borderId="0" xfId="0" applyFont="1" applyAlignment="1">
      <alignment vertical="center"/>
    </xf>
    <xf numFmtId="0" fontId="231" fillId="0" borderId="0" xfId="0" applyFont="1"/>
    <xf numFmtId="0" fontId="230" fillId="0" borderId="0" xfId="0" applyFont="1"/>
    <xf numFmtId="0" fontId="250" fillId="0" borderId="0" xfId="0" applyFont="1" applyAlignment="1">
      <alignment vertical="top"/>
    </xf>
    <xf numFmtId="16" fontId="0" fillId="0" borderId="16" xfId="0" applyNumberFormat="1" applyBorder="1" applyAlignment="1">
      <alignment horizontal="center" vertical="center"/>
    </xf>
    <xf numFmtId="0" fontId="234" fillId="0" borderId="0" xfId="0" applyFont="1" applyAlignment="1">
      <alignment wrapText="1"/>
    </xf>
    <xf numFmtId="0" fontId="238" fillId="0" borderId="11" xfId="0" applyFont="1" applyBorder="1" applyAlignment="1">
      <alignment horizontal="center" vertical="center" wrapText="1"/>
    </xf>
    <xf numFmtId="0" fontId="200" fillId="0" borderId="12" xfId="0" applyFont="1" applyBorder="1" applyAlignment="1">
      <alignment horizontal="center" vertical="center" wrapText="1"/>
    </xf>
    <xf numFmtId="0" fontId="199" fillId="0" borderId="3" xfId="0" applyFont="1" applyBorder="1" applyAlignment="1">
      <alignment horizontal="center" vertical="center" wrapText="1"/>
    </xf>
    <xf numFmtId="0" fontId="251" fillId="0" borderId="3" xfId="0" applyFont="1" applyBorder="1" applyAlignment="1">
      <alignment horizontal="center" vertical="center" wrapText="1"/>
    </xf>
    <xf numFmtId="16" fontId="0" fillId="0" borderId="69" xfId="0" applyNumberFormat="1" applyBorder="1" applyAlignment="1">
      <alignment horizontal="left" vertical="center"/>
    </xf>
    <xf numFmtId="16" fontId="0" fillId="0" borderId="18" xfId="0" applyNumberFormat="1" applyBorder="1" applyAlignment="1">
      <alignment horizontal="center" vertical="center"/>
    </xf>
    <xf numFmtId="16" fontId="0" fillId="0" borderId="70" xfId="0" applyNumberFormat="1" applyBorder="1" applyAlignment="1">
      <alignment horizontal="center" vertical="center"/>
    </xf>
    <xf numFmtId="0" fontId="86" fillId="0" borderId="2" xfId="0" applyFont="1" applyBorder="1" applyAlignment="1">
      <alignment vertical="center"/>
    </xf>
    <xf numFmtId="0" fontId="0" fillId="4" borderId="13" xfId="0" applyFill="1" applyBorder="1"/>
    <xf numFmtId="168" fontId="35" fillId="0" borderId="7" xfId="0" applyNumberFormat="1" applyFont="1" applyBorder="1" applyAlignment="1">
      <alignment horizontal="left" vertical="center"/>
    </xf>
    <xf numFmtId="0" fontId="168" fillId="0" borderId="0" xfId="0" applyFont="1" applyAlignment="1">
      <alignment horizontal="left"/>
    </xf>
    <xf numFmtId="16" fontId="27" fillId="0" borderId="0" xfId="0" applyNumberFormat="1" applyFont="1" applyAlignment="1">
      <alignment horizontal="center"/>
    </xf>
    <xf numFmtId="16" fontId="115" fillId="2" borderId="7" xfId="0" applyNumberFormat="1" applyFont="1" applyFill="1" applyBorder="1" applyAlignment="1">
      <alignment horizontal="center" vertical="center"/>
    </xf>
    <xf numFmtId="0" fontId="168" fillId="0" borderId="0" xfId="2" applyFont="1" applyAlignment="1">
      <alignment horizontal="left" vertical="center" indent="1"/>
    </xf>
    <xf numFmtId="0" fontId="138" fillId="0" borderId="38" xfId="0" applyFont="1" applyBorder="1" applyAlignment="1">
      <alignment horizontal="center" vertical="center" wrapText="1"/>
    </xf>
    <xf numFmtId="0" fontId="138" fillId="0" borderId="26" xfId="0" applyFont="1" applyBorder="1" applyAlignment="1">
      <alignment horizontal="center" vertical="center"/>
    </xf>
    <xf numFmtId="0" fontId="138" fillId="0" borderId="28" xfId="0" applyFont="1" applyBorder="1" applyAlignment="1">
      <alignment horizontal="center" vertical="center" wrapText="1"/>
    </xf>
    <xf numFmtId="0" fontId="137" fillId="0" borderId="39" xfId="0" applyFont="1" applyBorder="1" applyAlignment="1">
      <alignment horizontal="center" vertical="top"/>
    </xf>
    <xf numFmtId="0" fontId="168" fillId="2" borderId="0" xfId="2" applyFont="1" applyFill="1" applyAlignment="1">
      <alignment horizontal="left" vertical="center" indent="1"/>
    </xf>
    <xf numFmtId="16" fontId="115" fillId="2" borderId="0" xfId="0" applyNumberFormat="1" applyFont="1" applyFill="1" applyAlignment="1">
      <alignment horizontal="center" vertical="center"/>
    </xf>
    <xf numFmtId="16" fontId="115" fillId="2" borderId="0" xfId="0" applyNumberFormat="1" applyFont="1" applyFill="1" applyAlignment="1">
      <alignment horizontal="left" vertical="center"/>
    </xf>
    <xf numFmtId="1" fontId="115" fillId="2" borderId="0" xfId="0" applyNumberFormat="1" applyFont="1" applyFill="1" applyAlignment="1">
      <alignment horizontal="center" vertical="center"/>
    </xf>
    <xf numFmtId="0" fontId="147" fillId="0" borderId="0" xfId="0" applyFont="1"/>
    <xf numFmtId="0" fontId="26" fillId="2" borderId="0" xfId="0" applyFont="1" applyFill="1" applyAlignment="1">
      <alignment vertical="center"/>
    </xf>
    <xf numFmtId="0" fontId="168" fillId="0" borderId="0" xfId="2" applyFont="1" applyAlignment="1">
      <alignment horizontal="left" vertical="center" wrapText="1" indent="1"/>
    </xf>
    <xf numFmtId="0" fontId="186" fillId="0" borderId="1" xfId="0" applyFont="1" applyBorder="1" applyAlignment="1">
      <alignment horizontal="left" vertical="center" wrapText="1"/>
    </xf>
    <xf numFmtId="0" fontId="186" fillId="0" borderId="5" xfId="0" applyFont="1" applyBorder="1" applyAlignment="1">
      <alignment horizontal="left" vertical="center" wrapText="1"/>
    </xf>
    <xf numFmtId="0" fontId="53" fillId="0" borderId="5" xfId="0" applyFont="1" applyBorder="1" applyAlignment="1">
      <alignment horizontal="left" vertical="center" wrapText="1"/>
    </xf>
    <xf numFmtId="0" fontId="49" fillId="0" borderId="5" xfId="0" applyFont="1" applyBorder="1" applyAlignment="1">
      <alignment horizontal="center" vertical="top"/>
    </xf>
    <xf numFmtId="16" fontId="111" fillId="0" borderId="12" xfId="0" applyNumberFormat="1" applyFont="1" applyBorder="1" applyAlignment="1">
      <alignment horizontal="center" vertical="center"/>
    </xf>
    <xf numFmtId="16" fontId="75" fillId="0" borderId="9" xfId="0" applyNumberFormat="1" applyFont="1" applyBorder="1" applyAlignment="1">
      <alignment horizontal="left" vertical="center"/>
    </xf>
    <xf numFmtId="16" fontId="86" fillId="0" borderId="3" xfId="0" applyNumberFormat="1" applyFont="1" applyBorder="1" applyAlignment="1">
      <alignment horizontal="left" vertical="center"/>
    </xf>
    <xf numFmtId="168" fontId="86" fillId="0" borderId="12" xfId="0" applyNumberFormat="1" applyFont="1" applyBorder="1" applyAlignment="1">
      <alignment horizontal="left" vertical="center"/>
    </xf>
    <xf numFmtId="16" fontId="114" fillId="0" borderId="11" xfId="0" applyNumberFormat="1" applyFont="1" applyBorder="1" applyAlignment="1">
      <alignment horizontal="left" vertical="center"/>
    </xf>
    <xf numFmtId="16" fontId="0" fillId="0" borderId="2" xfId="0" applyNumberFormat="1" applyBorder="1" applyAlignment="1">
      <alignment horizontal="left" vertical="center"/>
    </xf>
    <xf numFmtId="16" fontId="0" fillId="0" borderId="8" xfId="0" applyNumberFormat="1" applyBorder="1" applyAlignment="1">
      <alignment horizontal="left" vertical="center"/>
    </xf>
    <xf numFmtId="16" fontId="48" fillId="0" borderId="16" xfId="0" applyNumberFormat="1" applyFont="1" applyBorder="1" applyAlignment="1">
      <alignment horizontal="center"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48" fillId="0" borderId="10" xfId="0" applyNumberFormat="1" applyFont="1" applyBorder="1" applyAlignment="1">
      <alignment horizontal="left" vertical="center"/>
    </xf>
    <xf numFmtId="16" fontId="111" fillId="0" borderId="10" xfId="0" applyNumberFormat="1" applyFont="1" applyBorder="1" applyAlignment="1">
      <alignment horizontal="center" vertical="center"/>
    </xf>
    <xf numFmtId="16" fontId="111" fillId="4" borderId="12" xfId="0" applyNumberFormat="1" applyFont="1" applyFill="1" applyBorder="1" applyAlignment="1">
      <alignment horizontal="center" vertical="center"/>
    </xf>
    <xf numFmtId="0" fontId="252" fillId="0" borderId="0" xfId="0" applyFont="1"/>
    <xf numFmtId="0" fontId="95" fillId="0" borderId="1" xfId="0" applyFont="1" applyBorder="1" applyAlignment="1">
      <alignment vertical="center"/>
    </xf>
    <xf numFmtId="16" fontId="168" fillId="0" borderId="0" xfId="0" applyNumberFormat="1" applyFont="1" applyAlignment="1" applyProtection="1">
      <alignment horizontal="left" vertical="center"/>
      <protection locked="0"/>
    </xf>
    <xf numFmtId="0" fontId="168" fillId="0" borderId="0" xfId="2" applyFont="1" applyAlignment="1" applyProtection="1">
      <alignment horizontal="right" vertical="center"/>
      <protection locked="0"/>
    </xf>
    <xf numFmtId="16" fontId="115" fillId="2" borderId="7" xfId="0" applyNumberFormat="1" applyFont="1" applyFill="1" applyBorder="1" applyAlignment="1" applyProtection="1">
      <alignment horizontal="center" vertical="center"/>
      <protection locked="0"/>
    </xf>
    <xf numFmtId="16" fontId="115" fillId="2" borderId="12" xfId="0" applyNumberFormat="1" applyFont="1" applyFill="1" applyBorder="1" applyAlignment="1" applyProtection="1">
      <alignment horizontal="center" vertical="center"/>
      <protection locked="0"/>
    </xf>
    <xf numFmtId="16" fontId="209" fillId="0" borderId="0" xfId="0" applyNumberFormat="1" applyFont="1" applyAlignment="1" applyProtection="1">
      <alignment horizontal="right" vertical="center"/>
      <protection locked="0"/>
    </xf>
    <xf numFmtId="16" fontId="115" fillId="0" borderId="2" xfId="0" applyNumberFormat="1" applyFont="1" applyBorder="1" applyAlignment="1" applyProtection="1">
      <alignment horizontal="left" vertical="center"/>
      <protection locked="0"/>
    </xf>
    <xf numFmtId="16" fontId="115" fillId="0" borderId="2" xfId="0" applyNumberFormat="1" applyFont="1" applyBorder="1" applyAlignment="1" applyProtection="1">
      <alignment horizontal="center" vertical="center"/>
      <protection locked="0"/>
    </xf>
    <xf numFmtId="16" fontId="115" fillId="0" borderId="19" xfId="0" applyNumberFormat="1" applyFont="1" applyBorder="1" applyAlignment="1" applyProtection="1">
      <alignment horizontal="center" vertical="center"/>
      <protection locked="0"/>
    </xf>
    <xf numFmtId="16" fontId="168" fillId="0" borderId="0" xfId="0" applyNumberFormat="1" applyFont="1" applyAlignment="1" applyProtection="1">
      <alignment horizontal="center" vertical="center"/>
      <protection locked="0"/>
    </xf>
    <xf numFmtId="16" fontId="115" fillId="0" borderId="1" xfId="0" applyNumberFormat="1" applyFont="1" applyBorder="1" applyAlignment="1" applyProtection="1">
      <alignment horizontal="left" vertical="center"/>
      <protection locked="0"/>
    </xf>
    <xf numFmtId="16" fontId="115" fillId="0" borderId="21" xfId="0" applyNumberFormat="1" applyFont="1" applyBorder="1" applyAlignment="1" applyProtection="1">
      <alignment horizontal="center" vertical="center"/>
      <protection locked="0"/>
    </xf>
    <xf numFmtId="16" fontId="115" fillId="0" borderId="5" xfId="0" applyNumberFormat="1" applyFont="1" applyBorder="1" applyAlignment="1" applyProtection="1">
      <alignment horizontal="left" vertical="center"/>
      <protection locked="0"/>
    </xf>
    <xf numFmtId="16" fontId="138" fillId="0" borderId="5" xfId="0" quotePrefix="1" applyNumberFormat="1" applyFont="1" applyBorder="1" applyAlignment="1" applyProtection="1">
      <alignment horizontal="left" vertical="center"/>
      <protection locked="0"/>
    </xf>
    <xf numFmtId="16" fontId="138" fillId="0" borderId="2" xfId="0" quotePrefix="1" applyNumberFormat="1" applyFont="1" applyBorder="1" applyAlignment="1" applyProtection="1">
      <alignment horizontal="left" vertical="center"/>
      <protection locked="0"/>
    </xf>
    <xf numFmtId="16" fontId="138" fillId="0" borderId="1" xfId="0" quotePrefix="1" applyNumberFormat="1" applyFont="1" applyBorder="1" applyAlignment="1" applyProtection="1">
      <alignment horizontal="left" vertical="center"/>
      <protection locked="0"/>
    </xf>
    <xf numFmtId="1" fontId="209" fillId="0" borderId="0" xfId="0" applyNumberFormat="1" applyFont="1" applyAlignment="1" applyProtection="1">
      <alignment horizontal="center" vertical="center"/>
      <protection locked="0"/>
    </xf>
    <xf numFmtId="16" fontId="115" fillId="2" borderId="9" xfId="0" applyNumberFormat="1" applyFont="1" applyFill="1" applyBorder="1" applyAlignment="1" applyProtection="1">
      <alignment horizontal="left" vertical="center"/>
      <protection locked="0"/>
    </xf>
    <xf numFmtId="16" fontId="138" fillId="2" borderId="3" xfId="0" applyNumberFormat="1" applyFont="1" applyFill="1" applyBorder="1" applyAlignment="1" applyProtection="1">
      <alignment horizontal="left" vertical="center"/>
      <protection locked="0"/>
    </xf>
    <xf numFmtId="1" fontId="138" fillId="2" borderId="12" xfId="0" applyNumberFormat="1" applyFont="1" applyFill="1" applyBorder="1" applyAlignment="1" applyProtection="1">
      <alignment horizontal="center" vertical="center"/>
      <protection locked="0"/>
    </xf>
    <xf numFmtId="16" fontId="115" fillId="2" borderId="3" xfId="0" applyNumberFormat="1" applyFont="1" applyFill="1" applyBorder="1" applyAlignment="1" applyProtection="1">
      <alignment horizontal="left" vertical="center"/>
      <protection locked="0"/>
    </xf>
    <xf numFmtId="16" fontId="51" fillId="0" borderId="12" xfId="0" applyNumberFormat="1" applyFont="1" applyBorder="1" applyAlignment="1">
      <alignment horizontal="center" vertical="center"/>
    </xf>
    <xf numFmtId="16" fontId="95" fillId="0" borderId="1" xfId="0" applyNumberFormat="1" applyFont="1" applyBorder="1" applyAlignment="1">
      <alignment horizontal="center" vertical="center"/>
    </xf>
    <xf numFmtId="0" fontId="242" fillId="0" borderId="0" xfId="0" applyFont="1" applyAlignment="1">
      <alignment wrapText="1"/>
    </xf>
    <xf numFmtId="0" fontId="196" fillId="0" borderId="3" xfId="0" applyFont="1" applyBorder="1" applyAlignment="1">
      <alignment wrapText="1"/>
    </xf>
    <xf numFmtId="0" fontId="196" fillId="0" borderId="1" xfId="0" applyFont="1" applyBorder="1" applyAlignment="1">
      <alignment horizontal="center" wrapText="1"/>
    </xf>
    <xf numFmtId="0" fontId="196" fillId="0" borderId="12" xfId="0" applyFont="1" applyBorder="1" applyAlignment="1">
      <alignment horizontal="center" wrapText="1"/>
    </xf>
    <xf numFmtId="0" fontId="196" fillId="0" borderId="21" xfId="0" applyFont="1" applyBorder="1" applyAlignment="1">
      <alignment horizontal="center" wrapText="1"/>
    </xf>
    <xf numFmtId="0" fontId="241" fillId="0" borderId="13" xfId="0" applyFont="1" applyBorder="1" applyAlignment="1">
      <alignment horizontal="center" wrapText="1"/>
    </xf>
    <xf numFmtId="0" fontId="40" fillId="0" borderId="0" xfId="0" applyFont="1" applyAlignment="1" applyProtection="1">
      <alignment vertical="center"/>
      <protection locked="0"/>
    </xf>
    <xf numFmtId="16" fontId="86" fillId="2" borderId="15" xfId="0" applyNumberFormat="1" applyFont="1" applyFill="1" applyBorder="1" applyAlignment="1">
      <alignment horizontal="center" vertical="center"/>
    </xf>
    <xf numFmtId="16" fontId="86" fillId="0" borderId="2" xfId="0" applyNumberFormat="1" applyFont="1" applyBorder="1" applyAlignment="1">
      <alignment horizontal="left" vertical="center"/>
    </xf>
    <xf numFmtId="0" fontId="59" fillId="0" borderId="0" xfId="13" applyFont="1" applyAlignment="1" applyProtection="1"/>
    <xf numFmtId="0" fontId="59" fillId="0" borderId="0" xfId="13" applyFont="1" applyAlignment="1" applyProtection="1">
      <alignment vertical="center"/>
    </xf>
    <xf numFmtId="0" fontId="72" fillId="0" borderId="0" xfId="13" applyFont="1" applyAlignment="1" applyProtection="1"/>
    <xf numFmtId="16" fontId="0" fillId="0" borderId="0" xfId="0" applyNumberFormat="1"/>
    <xf numFmtId="16" fontId="191" fillId="0" borderId="5" xfId="0" applyNumberFormat="1" applyFont="1" applyBorder="1" applyAlignment="1" applyProtection="1">
      <alignment horizontal="left" vertical="center"/>
      <protection locked="0"/>
    </xf>
    <xf numFmtId="16" fontId="115" fillId="0" borderId="5" xfId="0" applyNumberFormat="1" applyFont="1" applyBorder="1" applyAlignment="1" applyProtection="1">
      <alignment horizontal="center" vertical="center"/>
      <protection locked="0"/>
    </xf>
    <xf numFmtId="16" fontId="209" fillId="0" borderId="0" xfId="0" quotePrefix="1" applyNumberFormat="1" applyFont="1" applyAlignment="1" applyProtection="1">
      <alignment horizontal="right" vertical="center"/>
      <protection locked="0"/>
    </xf>
    <xf numFmtId="16" fontId="48" fillId="0" borderId="71" xfId="0" applyNumberFormat="1" applyFont="1" applyBorder="1" applyAlignment="1">
      <alignment horizontal="center" vertical="center"/>
    </xf>
    <xf numFmtId="0" fontId="236" fillId="0" borderId="0" xfId="0" applyFont="1" applyAlignment="1">
      <alignment wrapText="1"/>
    </xf>
    <xf numFmtId="16" fontId="115" fillId="0" borderId="14" xfId="0" applyNumberFormat="1" applyFont="1" applyBorder="1" applyAlignment="1" applyProtection="1">
      <alignment horizontal="left" vertical="center"/>
      <protection locked="0"/>
    </xf>
    <xf numFmtId="16" fontId="138" fillId="0" borderId="14" xfId="0" quotePrefix="1" applyNumberFormat="1" applyFont="1" applyBorder="1" applyAlignment="1" applyProtection="1">
      <alignment horizontal="left" vertical="center"/>
      <protection locked="0"/>
    </xf>
    <xf numFmtId="16" fontId="115" fillId="0" borderId="14" xfId="0" applyNumberFormat="1" applyFont="1" applyBorder="1" applyAlignment="1" applyProtection="1">
      <alignment horizontal="center" vertical="center"/>
      <protection locked="0"/>
    </xf>
    <xf numFmtId="16" fontId="115" fillId="0" borderId="33" xfId="0" applyNumberFormat="1" applyFont="1" applyBorder="1" applyAlignment="1" applyProtection="1">
      <alignment horizontal="center" vertical="center"/>
      <protection locked="0"/>
    </xf>
    <xf numFmtId="16" fontId="115" fillId="0" borderId="10" xfId="0" applyNumberFormat="1" applyFont="1" applyBorder="1" applyAlignment="1" applyProtection="1">
      <alignment horizontal="center" vertical="center"/>
      <protection locked="0"/>
    </xf>
    <xf numFmtId="16" fontId="115" fillId="0" borderId="61" xfId="0" applyNumberFormat="1" applyFont="1" applyBorder="1" applyAlignment="1" applyProtection="1">
      <alignment horizontal="left" vertical="center"/>
      <protection locked="0"/>
    </xf>
    <xf numFmtId="16" fontId="38" fillId="30" borderId="25" xfId="0" applyNumberFormat="1" applyFont="1" applyFill="1" applyBorder="1" applyAlignment="1" applyProtection="1">
      <alignment horizontal="left" vertical="center"/>
      <protection locked="0"/>
    </xf>
    <xf numFmtId="16" fontId="115" fillId="30" borderId="26" xfId="0" applyNumberFormat="1" applyFont="1" applyFill="1" applyBorder="1" applyAlignment="1" applyProtection="1">
      <alignment horizontal="center" vertical="center"/>
      <protection locked="0"/>
    </xf>
    <xf numFmtId="16" fontId="115" fillId="30" borderId="28" xfId="0" applyNumberFormat="1" applyFont="1" applyFill="1" applyBorder="1" applyAlignment="1" applyProtection="1">
      <alignment horizontal="center" vertical="center"/>
      <protection locked="0"/>
    </xf>
    <xf numFmtId="16" fontId="115" fillId="30" borderId="29" xfId="0" applyNumberFormat="1" applyFont="1" applyFill="1" applyBorder="1" applyAlignment="1" applyProtection="1">
      <alignment horizontal="left" vertical="center"/>
      <protection locked="0"/>
    </xf>
    <xf numFmtId="16" fontId="115" fillId="30" borderId="30" xfId="0" applyNumberFormat="1" applyFont="1" applyFill="1" applyBorder="1" applyAlignment="1" applyProtection="1">
      <alignment horizontal="center" vertical="center"/>
      <protection locked="0"/>
    </xf>
    <xf numFmtId="16" fontId="115" fillId="30" borderId="32" xfId="0" applyNumberFormat="1" applyFont="1" applyFill="1" applyBorder="1" applyAlignment="1" applyProtection="1">
      <alignment horizontal="center" vertical="center"/>
      <protection locked="0"/>
    </xf>
    <xf numFmtId="16" fontId="138" fillId="30" borderId="30" xfId="0" quotePrefix="1" applyNumberFormat="1" applyFont="1" applyFill="1" applyBorder="1" applyAlignment="1" applyProtection="1">
      <alignment horizontal="right" vertical="center"/>
      <protection locked="0"/>
    </xf>
    <xf numFmtId="16" fontId="38" fillId="30" borderId="26" xfId="0" quotePrefix="1" applyNumberFormat="1" applyFont="1" applyFill="1" applyBorder="1" applyAlignment="1" applyProtection="1">
      <alignment horizontal="left" vertical="center"/>
      <protection locked="0"/>
    </xf>
    <xf numFmtId="16" fontId="75" fillId="0" borderId="3" xfId="0" applyNumberFormat="1" applyFont="1" applyBorder="1" applyAlignment="1">
      <alignment horizontal="right" vertical="center"/>
    </xf>
    <xf numFmtId="16" fontId="115" fillId="0" borderId="2" xfId="0" applyNumberFormat="1" applyFont="1" applyBorder="1" applyAlignment="1">
      <alignment horizontal="center" vertical="center" wrapText="1"/>
    </xf>
    <xf numFmtId="0" fontId="234" fillId="0" borderId="0" xfId="0" applyFont="1" applyAlignment="1">
      <alignment horizontal="center" wrapText="1"/>
    </xf>
    <xf numFmtId="16" fontId="234" fillId="0" borderId="0" xfId="0" applyNumberFormat="1" applyFont="1" applyAlignment="1">
      <alignment horizontal="center" wrapText="1"/>
    </xf>
    <xf numFmtId="0" fontId="138" fillId="0" borderId="49" xfId="0" applyFont="1" applyBorder="1" applyAlignment="1">
      <alignment horizontal="center" vertical="center" wrapText="1"/>
    </xf>
    <xf numFmtId="0" fontId="138" fillId="0" borderId="25" xfId="0" applyFont="1" applyBorder="1" applyAlignment="1">
      <alignment horizontal="left" vertical="center" wrapText="1"/>
    </xf>
    <xf numFmtId="0" fontId="138" fillId="0" borderId="26" xfId="0" applyFont="1" applyBorder="1" applyAlignment="1">
      <alignment horizontal="center" vertical="center" wrapText="1"/>
    </xf>
    <xf numFmtId="0" fontId="138" fillId="0" borderId="11" xfId="0" applyFont="1" applyBorder="1" applyAlignment="1">
      <alignment horizontal="center" vertical="center" wrapText="1"/>
    </xf>
    <xf numFmtId="0" fontId="138" fillId="0" borderId="72" xfId="0" applyFont="1" applyBorder="1" applyAlignment="1">
      <alignment horizontal="left" vertical="center" wrapText="1"/>
    </xf>
    <xf numFmtId="0" fontId="138" fillId="0" borderId="5" xfId="0" applyFont="1" applyBorder="1" applyAlignment="1">
      <alignment horizontal="left" vertical="center" wrapText="1"/>
    </xf>
    <xf numFmtId="16" fontId="115" fillId="0" borderId="67" xfId="0" applyNumberFormat="1" applyFont="1" applyBorder="1" applyAlignment="1" applyProtection="1">
      <alignment horizontal="center" vertical="center"/>
      <protection locked="0"/>
    </xf>
    <xf numFmtId="16" fontId="115" fillId="8" borderId="5" xfId="0" quotePrefix="1" applyNumberFormat="1" applyFont="1" applyFill="1" applyBorder="1" applyAlignment="1" applyProtection="1">
      <alignment horizontal="center" vertical="center"/>
      <protection locked="0"/>
    </xf>
    <xf numFmtId="16" fontId="158" fillId="0" borderId="3" xfId="0" applyNumberFormat="1" applyFont="1" applyBorder="1" applyAlignment="1" applyProtection="1">
      <alignment horizontal="center" vertical="center"/>
      <protection locked="0"/>
    </xf>
    <xf numFmtId="16" fontId="115" fillId="0" borderId="75" xfId="0" applyNumberFormat="1" applyFont="1" applyBorder="1" applyAlignment="1" applyProtection="1">
      <alignment horizontal="left" vertical="center"/>
      <protection locked="0"/>
    </xf>
    <xf numFmtId="16" fontId="115" fillId="0" borderId="72" xfId="0" applyNumberFormat="1" applyFont="1" applyBorder="1" applyAlignment="1" applyProtection="1">
      <alignment horizontal="left" vertical="center"/>
      <protection locked="0"/>
    </xf>
    <xf numFmtId="1" fontId="209" fillId="0" borderId="5" xfId="0" applyNumberFormat="1" applyFont="1" applyBorder="1" applyAlignment="1" applyProtection="1">
      <alignment horizontal="center" vertical="center"/>
      <protection locked="0"/>
    </xf>
    <xf numFmtId="16" fontId="168" fillId="0" borderId="5" xfId="0" applyNumberFormat="1" applyFont="1" applyBorder="1" applyAlignment="1" applyProtection="1">
      <alignment horizontal="center" vertical="center"/>
      <protection locked="0"/>
    </xf>
    <xf numFmtId="16" fontId="115" fillId="0" borderId="15" xfId="0" quotePrefix="1" applyNumberFormat="1" applyFont="1" applyBorder="1" applyAlignment="1" applyProtection="1">
      <alignment horizontal="left" vertical="center"/>
      <protection locked="0"/>
    </xf>
    <xf numFmtId="0" fontId="138" fillId="0" borderId="26" xfId="0" applyFont="1" applyBorder="1" applyAlignment="1">
      <alignment horizontal="center" vertical="top" wrapText="1"/>
    </xf>
    <xf numFmtId="16" fontId="0" fillId="4" borderId="2" xfId="0" applyNumberFormat="1" applyFill="1" applyBorder="1" applyAlignment="1">
      <alignment horizontal="center" vertical="center"/>
    </xf>
    <xf numFmtId="16" fontId="168" fillId="0" borderId="0" xfId="0" applyNumberFormat="1" applyFont="1" applyAlignment="1">
      <alignment horizontal="left"/>
    </xf>
    <xf numFmtId="16" fontId="115" fillId="31" borderId="15" xfId="0" applyNumberFormat="1" applyFont="1" applyFill="1" applyBorder="1" applyAlignment="1" applyProtection="1">
      <alignment horizontal="left" vertical="center"/>
      <protection locked="0"/>
    </xf>
    <xf numFmtId="16" fontId="115" fillId="31" borderId="15" xfId="0" applyNumberFormat="1" applyFont="1" applyFill="1" applyBorder="1" applyAlignment="1" applyProtection="1">
      <alignment horizontal="center" vertical="center"/>
      <protection locked="0"/>
    </xf>
    <xf numFmtId="16" fontId="138" fillId="31" borderId="67" xfId="0" applyNumberFormat="1" applyFont="1" applyFill="1" applyBorder="1" applyAlignment="1" applyProtection="1">
      <alignment horizontal="center" vertical="center"/>
      <protection locked="0"/>
    </xf>
    <xf numFmtId="16" fontId="191" fillId="31" borderId="5" xfId="0" applyNumberFormat="1" applyFont="1" applyFill="1" applyBorder="1" applyAlignment="1" applyProtection="1">
      <alignment horizontal="left" vertical="center"/>
      <protection locked="0"/>
    </xf>
    <xf numFmtId="16" fontId="115" fillId="31" borderId="5" xfId="0" applyNumberFormat="1" applyFont="1" applyFill="1" applyBorder="1" applyAlignment="1" applyProtection="1">
      <alignment horizontal="center" vertical="center"/>
      <protection locked="0"/>
    </xf>
    <xf numFmtId="16" fontId="115" fillId="31" borderId="76" xfId="0" applyNumberFormat="1" applyFont="1" applyFill="1" applyBorder="1" applyAlignment="1" applyProtection="1">
      <alignment horizontal="center" vertical="center"/>
      <protection locked="0"/>
    </xf>
    <xf numFmtId="16" fontId="115" fillId="31" borderId="75" xfId="0" applyNumberFormat="1" applyFont="1" applyFill="1" applyBorder="1" applyAlignment="1" applyProtection="1">
      <alignment horizontal="left" vertical="center"/>
      <protection locked="0"/>
    </xf>
    <xf numFmtId="16" fontId="138" fillId="31" borderId="15" xfId="0" quotePrefix="1" applyNumberFormat="1" applyFont="1" applyFill="1" applyBorder="1" applyAlignment="1" applyProtection="1">
      <alignment horizontal="center" vertical="center" wrapText="1"/>
      <protection locked="0"/>
    </xf>
    <xf numFmtId="16" fontId="138" fillId="31" borderId="73" xfId="0" applyNumberFormat="1" applyFont="1" applyFill="1" applyBorder="1" applyAlignment="1" applyProtection="1">
      <alignment horizontal="right" vertical="center"/>
      <protection locked="0"/>
    </xf>
    <xf numFmtId="16" fontId="115" fillId="31" borderId="2" xfId="0" applyNumberFormat="1" applyFont="1" applyFill="1" applyBorder="1" applyAlignment="1" applyProtection="1">
      <alignment horizontal="left" vertical="center"/>
      <protection locked="0"/>
    </xf>
    <xf numFmtId="16" fontId="115" fillId="31" borderId="2" xfId="0" applyNumberFormat="1" applyFont="1" applyFill="1" applyBorder="1" applyAlignment="1" applyProtection="1">
      <alignment horizontal="center" vertical="center"/>
      <protection locked="0"/>
    </xf>
    <xf numFmtId="16" fontId="177" fillId="2" borderId="5" xfId="0" applyNumberFormat="1" applyFont="1" applyFill="1" applyBorder="1" applyAlignment="1">
      <alignment horizontal="center" vertical="center"/>
    </xf>
    <xf numFmtId="16" fontId="115" fillId="31" borderId="2" xfId="0" quotePrefix="1" applyNumberFormat="1" applyFont="1" applyFill="1" applyBorder="1" applyAlignment="1" applyProtection="1">
      <alignment horizontal="left" vertical="center"/>
      <protection locked="0"/>
    </xf>
    <xf numFmtId="16" fontId="252" fillId="0" borderId="0" xfId="0" applyNumberFormat="1" applyFont="1" applyAlignment="1" applyProtection="1">
      <alignment horizontal="right" vertical="center"/>
      <protection locked="0"/>
    </xf>
    <xf numFmtId="16" fontId="191" fillId="8" borderId="0" xfId="0" applyNumberFormat="1" applyFont="1" applyFill="1" applyAlignment="1" applyProtection="1">
      <alignment horizontal="left" vertical="center"/>
      <protection locked="0"/>
    </xf>
    <xf numFmtId="16" fontId="115" fillId="8" borderId="0" xfId="0" applyNumberFormat="1" applyFont="1" applyFill="1" applyAlignment="1" applyProtection="1">
      <alignment horizontal="center" vertical="center"/>
      <protection locked="0"/>
    </xf>
    <xf numFmtId="16" fontId="42" fillId="0" borderId="6" xfId="0" applyNumberFormat="1" applyFont="1" applyBorder="1" applyAlignment="1">
      <alignment horizontal="left" vertical="center"/>
    </xf>
    <xf numFmtId="16" fontId="42" fillId="0" borderId="11" xfId="0" applyNumberFormat="1" applyFont="1" applyBorder="1" applyAlignment="1">
      <alignment horizontal="left" vertical="center"/>
    </xf>
    <xf numFmtId="16" fontId="0" fillId="0" borderId="18" xfId="0" applyNumberFormat="1" applyBorder="1" applyAlignment="1">
      <alignment horizontal="left" vertical="center"/>
    </xf>
    <xf numFmtId="16" fontId="71" fillId="0" borderId="0" xfId="0" applyNumberFormat="1" applyFont="1" applyAlignment="1">
      <alignment horizontal="center" vertical="center"/>
    </xf>
    <xf numFmtId="0" fontId="138" fillId="0" borderId="1" xfId="0" applyFont="1" applyBorder="1" applyAlignment="1">
      <alignment horizontal="center" vertical="center" wrapText="1"/>
    </xf>
    <xf numFmtId="16" fontId="115" fillId="8" borderId="15" xfId="0" applyNumberFormat="1" applyFont="1" applyFill="1" applyBorder="1" applyAlignment="1" applyProtection="1">
      <alignment horizontal="left" vertical="center"/>
      <protection locked="0"/>
    </xf>
    <xf numFmtId="16" fontId="115" fillId="8" borderId="15" xfId="0" applyNumberFormat="1" applyFont="1" applyFill="1" applyBorder="1" applyAlignment="1" applyProtection="1">
      <alignment horizontal="center" vertical="center"/>
      <protection locked="0"/>
    </xf>
    <xf numFmtId="0" fontId="27" fillId="0" borderId="0" xfId="0" applyFont="1" applyAlignment="1" applyProtection="1">
      <alignment horizontal="left" vertical="center"/>
      <protection locked="0"/>
    </xf>
    <xf numFmtId="16" fontId="191" fillId="8" borderId="5" xfId="0" applyNumberFormat="1" applyFont="1" applyFill="1" applyBorder="1" applyAlignment="1" applyProtection="1">
      <alignment horizontal="left" vertical="center"/>
      <protection locked="0"/>
    </xf>
    <xf numFmtId="16" fontId="115" fillId="8" borderId="5" xfId="0" applyNumberFormat="1" applyFont="1" applyFill="1" applyBorder="1" applyAlignment="1" applyProtection="1">
      <alignment horizontal="center" vertical="center"/>
      <protection locked="0"/>
    </xf>
    <xf numFmtId="1" fontId="115" fillId="8" borderId="12" xfId="0" applyNumberFormat="1" applyFont="1" applyFill="1" applyBorder="1" applyAlignment="1" applyProtection="1">
      <alignment horizontal="center" vertical="center"/>
      <protection locked="0"/>
    </xf>
    <xf numFmtId="16" fontId="115" fillId="8" borderId="12" xfId="0" applyNumberFormat="1" applyFont="1" applyFill="1" applyBorder="1" applyAlignment="1" applyProtection="1">
      <alignment horizontal="center" vertical="center"/>
      <protection locked="0"/>
    </xf>
    <xf numFmtId="16" fontId="233" fillId="8" borderId="23" xfId="0" applyNumberFormat="1" applyFont="1" applyFill="1" applyBorder="1" applyAlignment="1" applyProtection="1">
      <alignment horizontal="left" vertical="center"/>
      <protection locked="0"/>
    </xf>
    <xf numFmtId="16" fontId="115" fillId="0" borderId="15" xfId="0" applyNumberFormat="1" applyFont="1" applyBorder="1" applyAlignment="1" applyProtection="1">
      <alignment horizontal="left" vertical="center"/>
      <protection locked="0"/>
    </xf>
    <xf numFmtId="16" fontId="115" fillId="0" borderId="15" xfId="0" applyNumberFormat="1" applyFont="1" applyBorder="1" applyAlignment="1" applyProtection="1">
      <alignment horizontal="center" vertical="center"/>
      <protection locked="0"/>
    </xf>
    <xf numFmtId="16" fontId="115" fillId="0" borderId="9" xfId="0" applyNumberFormat="1" applyFont="1" applyBorder="1" applyAlignment="1" applyProtection="1">
      <alignment horizontal="left" vertical="center"/>
      <protection locked="0"/>
    </xf>
    <xf numFmtId="16" fontId="115" fillId="0" borderId="7" xfId="0" applyNumberFormat="1" applyFont="1" applyBorder="1" applyAlignment="1" applyProtection="1">
      <alignment horizontal="center" vertical="center"/>
      <protection locked="0"/>
    </xf>
    <xf numFmtId="16" fontId="233" fillId="0" borderId="23" xfId="0" applyNumberFormat="1" applyFont="1" applyBorder="1" applyAlignment="1" applyProtection="1">
      <alignment horizontal="left" vertical="center"/>
      <protection locked="0"/>
    </xf>
    <xf numFmtId="1" fontId="115" fillId="0" borderId="12" xfId="0" applyNumberFormat="1" applyFont="1" applyBorder="1" applyAlignment="1" applyProtection="1">
      <alignment horizontal="center" vertical="center"/>
      <protection locked="0"/>
    </xf>
    <xf numFmtId="16" fontId="115" fillId="0" borderId="12" xfId="0" applyNumberFormat="1" applyFont="1" applyBorder="1" applyAlignment="1" applyProtection="1">
      <alignment horizontal="center" vertical="center"/>
      <protection locked="0"/>
    </xf>
    <xf numFmtId="16" fontId="248" fillId="0" borderId="23" xfId="0" applyNumberFormat="1" applyFont="1" applyBorder="1" applyAlignment="1" applyProtection="1">
      <alignment horizontal="left" vertical="center"/>
      <protection locked="0"/>
    </xf>
    <xf numFmtId="16" fontId="38" fillId="0" borderId="15" xfId="0" applyNumberFormat="1" applyFont="1" applyBorder="1" applyAlignment="1" applyProtection="1">
      <alignment horizontal="left" vertical="center"/>
      <protection locked="0"/>
    </xf>
    <xf numFmtId="16" fontId="38" fillId="0" borderId="15" xfId="0" applyNumberFormat="1" applyFont="1" applyBorder="1" applyAlignment="1" applyProtection="1">
      <alignment horizontal="center" vertical="center"/>
      <protection locked="0"/>
    </xf>
    <xf numFmtId="16" fontId="38" fillId="29" borderId="15" xfId="0" applyNumberFormat="1" applyFont="1" applyFill="1" applyBorder="1" applyAlignment="1" applyProtection="1">
      <alignment horizontal="center" vertical="center"/>
      <protection locked="0"/>
    </xf>
    <xf numFmtId="0" fontId="139" fillId="0" borderId="13" xfId="0" applyFont="1" applyBorder="1" applyAlignment="1">
      <alignment horizontal="right" vertical="top"/>
    </xf>
    <xf numFmtId="16" fontId="115" fillId="0" borderId="0" xfId="0" applyNumberFormat="1" applyFont="1" applyAlignment="1" applyProtection="1">
      <alignment horizontal="center" vertical="center"/>
      <protection locked="0"/>
    </xf>
    <xf numFmtId="16" fontId="233" fillId="0" borderId="0" xfId="0" applyNumberFormat="1" applyFont="1" applyAlignment="1" applyProtection="1">
      <alignment horizontal="left" vertical="center"/>
      <protection locked="0"/>
    </xf>
    <xf numFmtId="1" fontId="115" fillId="0" borderId="0" xfId="0" applyNumberFormat="1" applyFont="1" applyAlignment="1" applyProtection="1">
      <alignment horizontal="center" vertical="center"/>
      <protection locked="0"/>
    </xf>
    <xf numFmtId="0" fontId="38" fillId="0" borderId="49" xfId="0" applyFont="1" applyBorder="1" applyAlignment="1">
      <alignment horizontal="center" vertical="center" wrapText="1"/>
    </xf>
    <xf numFmtId="16" fontId="104" fillId="8" borderId="1" xfId="0" applyNumberFormat="1" applyFont="1" applyFill="1" applyBorder="1" applyAlignment="1">
      <alignment horizontal="left" vertical="center"/>
    </xf>
    <xf numFmtId="16" fontId="255" fillId="0" borderId="0" xfId="0" applyNumberFormat="1" applyFont="1" applyAlignment="1">
      <alignment horizontal="left" vertical="center"/>
    </xf>
    <xf numFmtId="0" fontId="255" fillId="0" borderId="0" xfId="0" applyFont="1" applyAlignment="1">
      <alignment horizontal="left"/>
    </xf>
    <xf numFmtId="0" fontId="192" fillId="0" borderId="0" xfId="0" applyFont="1"/>
    <xf numFmtId="16" fontId="255" fillId="0" borderId="0" xfId="0" applyNumberFormat="1" applyFont="1" applyAlignment="1">
      <alignment horizontal="left"/>
    </xf>
    <xf numFmtId="16" fontId="71" fillId="0" borderId="0" xfId="0" quotePrefix="1" applyNumberFormat="1" applyFont="1" applyAlignment="1">
      <alignment horizontal="left" vertical="center"/>
    </xf>
    <xf numFmtId="16" fontId="45" fillId="8" borderId="15" xfId="0" applyNumberFormat="1" applyFont="1" applyFill="1" applyBorder="1" applyAlignment="1" applyProtection="1">
      <alignment horizontal="center" vertical="center"/>
      <protection locked="0"/>
    </xf>
    <xf numFmtId="16" fontId="256" fillId="0" borderId="0" xfId="0" applyNumberFormat="1" applyFont="1" applyAlignment="1">
      <alignment horizontal="left" vertical="center"/>
    </xf>
    <xf numFmtId="16" fontId="257" fillId="0" borderId="0" xfId="0" applyNumberFormat="1" applyFont="1" applyAlignment="1">
      <alignment horizontal="left" vertical="center"/>
    </xf>
    <xf numFmtId="16" fontId="86" fillId="0" borderId="7" xfId="0" applyNumberFormat="1" applyFont="1" applyBorder="1" applyAlignment="1">
      <alignment horizontal="center" vertical="center"/>
    </xf>
    <xf numFmtId="16" fontId="234" fillId="0" borderId="1" xfId="0" applyNumberFormat="1" applyFont="1" applyBorder="1" applyAlignment="1">
      <alignment horizontal="center" wrapText="1"/>
    </xf>
    <xf numFmtId="0" fontId="42" fillId="0" borderId="0" xfId="0" applyFont="1" applyAlignment="1">
      <alignment vertical="center"/>
    </xf>
    <xf numFmtId="16" fontId="42" fillId="0" borderId="0" xfId="0" applyNumberFormat="1" applyFont="1" applyAlignment="1">
      <alignment horizontal="center" vertical="center"/>
    </xf>
    <xf numFmtId="0" fontId="39" fillId="0" borderId="14" xfId="0" applyFont="1" applyBorder="1" applyAlignment="1">
      <alignment horizontal="center" vertical="center" wrapText="1"/>
    </xf>
    <xf numFmtId="0" fontId="35" fillId="18" borderId="1" xfId="0" applyFont="1" applyFill="1" applyBorder="1" applyAlignment="1" applyProtection="1">
      <alignment vertical="center"/>
      <protection locked="0"/>
    </xf>
    <xf numFmtId="16" fontId="0" fillId="0" borderId="1" xfId="0" applyNumberFormat="1" applyBorder="1" applyAlignment="1" applyProtection="1">
      <alignment horizontal="center" vertical="center"/>
      <protection locked="0"/>
    </xf>
    <xf numFmtId="16" fontId="260" fillId="4" borderId="1" xfId="0" applyNumberFormat="1" applyFont="1" applyFill="1" applyBorder="1" applyAlignment="1" applyProtection="1">
      <alignment horizontal="center" vertical="center"/>
      <protection locked="0"/>
    </xf>
    <xf numFmtId="16" fontId="260" fillId="4" borderId="2"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center" vertical="center"/>
      <protection locked="0"/>
    </xf>
    <xf numFmtId="16" fontId="0" fillId="2" borderId="2" xfId="0" applyNumberFormat="1" applyFill="1" applyBorder="1" applyAlignment="1" applyProtection="1">
      <alignment horizontal="center" vertical="center"/>
      <protection locked="0"/>
    </xf>
    <xf numFmtId="16" fontId="0" fillId="2" borderId="1" xfId="0" applyNumberFormat="1" applyFill="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36" fillId="0" borderId="2" xfId="0" applyNumberFormat="1" applyFont="1" applyBorder="1" applyAlignment="1" applyProtection="1">
      <alignment horizontal="center" vertical="center"/>
      <protection locked="0"/>
    </xf>
    <xf numFmtId="16" fontId="261" fillId="0" borderId="0" xfId="0" applyNumberFormat="1" applyFont="1" applyAlignment="1" applyProtection="1">
      <alignment horizontal="left" vertical="center"/>
      <protection locked="0"/>
    </xf>
    <xf numFmtId="16" fontId="261" fillId="0" borderId="0" xfId="0" applyNumberFormat="1" applyFont="1" applyAlignment="1" applyProtection="1">
      <alignment horizontal="center" vertical="center"/>
      <protection locked="0"/>
    </xf>
    <xf numFmtId="0" fontId="36" fillId="0" borderId="1" xfId="0" applyFont="1" applyBorder="1" applyAlignment="1" applyProtection="1">
      <alignment horizontal="center" vertical="center" wrapText="1"/>
      <protection locked="0"/>
    </xf>
    <xf numFmtId="0" fontId="36" fillId="0" borderId="4" xfId="0" applyFont="1" applyBorder="1" applyAlignment="1" applyProtection="1">
      <alignment horizontal="right" vertical="center"/>
      <protection locked="0"/>
    </xf>
    <xf numFmtId="0" fontId="41" fillId="0" borderId="14"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16" fontId="262" fillId="0" borderId="5" xfId="0" applyNumberFormat="1" applyFont="1" applyBorder="1" applyAlignment="1" applyProtection="1">
      <alignment horizontal="center" vertical="center"/>
      <protection locked="0"/>
    </xf>
    <xf numFmtId="16" fontId="260" fillId="5" borderId="5" xfId="0" applyNumberFormat="1" applyFont="1" applyFill="1" applyBorder="1" applyAlignment="1" applyProtection="1">
      <alignment horizontal="center" vertical="center"/>
      <protection locked="0"/>
    </xf>
    <xf numFmtId="16" fontId="262" fillId="0" borderId="2" xfId="0" applyNumberFormat="1" applyFont="1" applyBorder="1" applyAlignment="1" applyProtection="1">
      <alignment horizontal="center" vertical="center"/>
      <protection locked="0"/>
    </xf>
    <xf numFmtId="16" fontId="263" fillId="4" borderId="2" xfId="0" applyNumberFormat="1" applyFont="1" applyFill="1" applyBorder="1" applyAlignment="1" applyProtection="1">
      <alignment horizontal="center" vertical="center"/>
      <protection locked="0"/>
    </xf>
    <xf numFmtId="16" fontId="35" fillId="0" borderId="1" xfId="0" applyNumberFormat="1" applyFont="1" applyBorder="1" applyAlignment="1" applyProtection="1">
      <alignment horizontal="left" vertical="center"/>
      <protection locked="0"/>
    </xf>
    <xf numFmtId="16" fontId="262" fillId="0" borderId="1" xfId="0" applyNumberFormat="1" applyFont="1" applyBorder="1" applyAlignment="1" applyProtection="1">
      <alignment horizontal="center" vertical="center"/>
      <protection locked="0"/>
    </xf>
    <xf numFmtId="16" fontId="263" fillId="4" borderId="1" xfId="0" applyNumberFormat="1" applyFont="1" applyFill="1" applyBorder="1" applyAlignment="1" applyProtection="1">
      <alignment horizontal="center" vertical="center"/>
      <protection locked="0"/>
    </xf>
    <xf numFmtId="16" fontId="263" fillId="4" borderId="5" xfId="0" applyNumberFormat="1" applyFont="1" applyFill="1" applyBorder="1" applyAlignment="1" applyProtection="1">
      <alignment horizontal="center" vertical="center"/>
      <protection locked="0"/>
    </xf>
    <xf numFmtId="16" fontId="260" fillId="4" borderId="5"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16" fontId="35" fillId="0" borderId="5" xfId="0" applyNumberFormat="1" applyFont="1" applyBorder="1" applyAlignment="1" applyProtection="1">
      <alignment horizontal="left" vertical="center"/>
      <protection locked="0"/>
    </xf>
    <xf numFmtId="16" fontId="260" fillId="4" borderId="12" xfId="0" applyNumberFormat="1" applyFont="1" applyFill="1" applyBorder="1" applyAlignment="1" applyProtection="1">
      <alignment horizontal="center" vertical="center"/>
      <protection locked="0"/>
    </xf>
    <xf numFmtId="16" fontId="0" fillId="0" borderId="15" xfId="0" applyNumberFormat="1" applyBorder="1" applyAlignment="1" applyProtection="1">
      <alignment horizontal="left" vertical="center"/>
      <protection locked="0"/>
    </xf>
    <xf numFmtId="16" fontId="0" fillId="0" borderId="12" xfId="0" applyNumberFormat="1" applyBorder="1" applyAlignment="1" applyProtection="1">
      <alignment horizontal="left" vertical="center"/>
      <protection locked="0"/>
    </xf>
    <xf numFmtId="16" fontId="71" fillId="0" borderId="0" xfId="0" applyNumberFormat="1" applyFont="1" applyAlignment="1">
      <alignment horizontal="left" vertical="center"/>
    </xf>
    <xf numFmtId="16" fontId="0" fillId="4" borderId="8" xfId="0" applyNumberFormat="1" applyFill="1" applyBorder="1" applyAlignment="1">
      <alignment horizontal="center" vertical="center"/>
    </xf>
    <xf numFmtId="0" fontId="27" fillId="0" borderId="2" xfId="0" applyFont="1" applyBorder="1" applyAlignment="1" applyProtection="1">
      <alignment horizontal="center" vertical="center" wrapText="1"/>
      <protection locked="0"/>
    </xf>
    <xf numFmtId="0" fontId="68" fillId="0" borderId="4" xfId="0" applyFont="1" applyBorder="1" applyAlignment="1" applyProtection="1">
      <alignment horizontal="center" vertical="center"/>
      <protection locked="0"/>
    </xf>
    <xf numFmtId="16" fontId="66" fillId="4" borderId="1" xfId="0" applyNumberFormat="1" applyFont="1" applyFill="1" applyBorder="1" applyAlignment="1">
      <alignment horizontal="center" vertical="center"/>
    </xf>
    <xf numFmtId="16" fontId="262" fillId="0" borderId="12" xfId="0" applyNumberFormat="1" applyFont="1" applyBorder="1" applyAlignment="1" applyProtection="1">
      <alignment horizontal="center" vertical="center"/>
      <protection locked="0"/>
    </xf>
    <xf numFmtId="16" fontId="45" fillId="4" borderId="7" xfId="0" applyNumberFormat="1" applyFont="1" applyFill="1" applyBorder="1" applyAlignment="1" applyProtection="1">
      <alignment horizontal="center" vertical="center"/>
      <protection locked="0"/>
    </xf>
    <xf numFmtId="16" fontId="264" fillId="0" borderId="6" xfId="0" applyNumberFormat="1" applyFont="1" applyBorder="1" applyAlignment="1">
      <alignment horizontal="left" vertical="center"/>
    </xf>
    <xf numFmtId="16" fontId="261" fillId="0" borderId="7" xfId="0" applyNumberFormat="1" applyFont="1" applyBorder="1" applyAlignment="1">
      <alignment horizontal="center" vertical="center"/>
    </xf>
    <xf numFmtId="16" fontId="261" fillId="0" borderId="8" xfId="0" applyNumberFormat="1" applyFont="1" applyBorder="1" applyAlignment="1">
      <alignment horizontal="center" vertical="center"/>
    </xf>
    <xf numFmtId="0" fontId="247" fillId="0" borderId="0" xfId="0" applyFont="1"/>
    <xf numFmtId="16" fontId="104" fillId="0" borderId="0" xfId="0" applyNumberFormat="1" applyFont="1"/>
    <xf numFmtId="0" fontId="249" fillId="0" borderId="0" xfId="0" applyFont="1" applyAlignment="1">
      <alignment horizontal="right" wrapText="1"/>
    </xf>
    <xf numFmtId="0" fontId="48" fillId="0" borderId="0" xfId="0" applyFont="1" applyAlignment="1">
      <alignment horizontal="right" vertical="center"/>
    </xf>
    <xf numFmtId="0" fontId="105" fillId="0" borderId="0" xfId="13" applyFont="1" applyFill="1" applyAlignment="1" applyProtection="1">
      <alignment horizontal="right" vertical="center"/>
    </xf>
    <xf numFmtId="0" fontId="84" fillId="0" borderId="0" xfId="0" applyFont="1" applyAlignment="1">
      <alignment horizontal="right" vertical="center"/>
    </xf>
    <xf numFmtId="0" fontId="0" fillId="0" borderId="0" xfId="0" applyAlignment="1">
      <alignment horizontal="right" vertical="center"/>
    </xf>
    <xf numFmtId="0" fontId="59" fillId="0" borderId="0" xfId="13" applyFont="1" applyFill="1" applyAlignment="1" applyProtection="1">
      <alignment horizontal="right"/>
    </xf>
    <xf numFmtId="0" fontId="245" fillId="0" borderId="0" xfId="0" applyFont="1" applyAlignment="1">
      <alignment horizontal="right"/>
    </xf>
    <xf numFmtId="16" fontId="124" fillId="0" borderId="0" xfId="0" applyNumberFormat="1" applyFont="1" applyAlignment="1">
      <alignment horizontal="right"/>
    </xf>
    <xf numFmtId="0" fontId="265" fillId="0" borderId="0" xfId="0" applyFont="1" applyAlignment="1">
      <alignment horizontal="right" wrapText="1"/>
    </xf>
    <xf numFmtId="16" fontId="45" fillId="0" borderId="0" xfId="0" applyNumberFormat="1" applyFont="1" applyAlignment="1">
      <alignment horizontal="right"/>
    </xf>
    <xf numFmtId="16" fontId="267" fillId="0" borderId="68" xfId="0" applyNumberFormat="1" applyFont="1" applyBorder="1" applyAlignment="1">
      <alignment horizontal="right"/>
    </xf>
    <xf numFmtId="16" fontId="266" fillId="0" borderId="0" xfId="0" applyNumberFormat="1" applyFont="1"/>
    <xf numFmtId="16" fontId="95" fillId="4" borderId="1" xfId="0" applyNumberFormat="1" applyFont="1" applyFill="1" applyBorder="1" applyAlignment="1">
      <alignment horizontal="center" vertical="center"/>
    </xf>
    <xf numFmtId="0" fontId="48" fillId="0" borderId="2" xfId="0" applyFont="1" applyBorder="1" applyAlignment="1">
      <alignment vertical="center"/>
    </xf>
    <xf numFmtId="16" fontId="198" fillId="0" borderId="0" xfId="0" applyNumberFormat="1" applyFont="1" applyAlignment="1">
      <alignment horizontal="right" vertical="center"/>
    </xf>
    <xf numFmtId="16" fontId="115" fillId="2" borderId="15" xfId="0" applyNumberFormat="1" applyFont="1" applyFill="1" applyBorder="1" applyAlignment="1" applyProtection="1">
      <alignment horizontal="left" vertical="center"/>
      <protection locked="0"/>
    </xf>
    <xf numFmtId="16" fontId="115" fillId="2" borderId="15" xfId="0" applyNumberFormat="1" applyFont="1" applyFill="1" applyBorder="1" applyAlignment="1" applyProtection="1">
      <alignment horizontal="center" vertical="center"/>
      <protection locked="0"/>
    </xf>
    <xf numFmtId="16" fontId="191" fillId="2" borderId="5" xfId="0" applyNumberFormat="1" applyFont="1" applyFill="1" applyBorder="1" applyAlignment="1" applyProtection="1">
      <alignment horizontal="left" vertical="center"/>
      <protection locked="0"/>
    </xf>
    <xf numFmtId="16" fontId="115" fillId="2" borderId="5" xfId="0" applyNumberFormat="1" applyFont="1" applyFill="1" applyBorder="1" applyAlignment="1" applyProtection="1">
      <alignment horizontal="center" vertical="center"/>
      <protection locked="0"/>
    </xf>
    <xf numFmtId="1" fontId="115" fillId="2" borderId="12" xfId="0" applyNumberFormat="1" applyFont="1" applyFill="1" applyBorder="1" applyAlignment="1" applyProtection="1">
      <alignment horizontal="center" vertical="center"/>
      <protection locked="0"/>
    </xf>
    <xf numFmtId="16" fontId="147" fillId="2" borderId="23" xfId="0" applyNumberFormat="1" applyFont="1" applyFill="1" applyBorder="1" applyAlignment="1" applyProtection="1">
      <alignment horizontal="left" vertical="center"/>
      <protection locked="0"/>
    </xf>
    <xf numFmtId="0" fontId="45" fillId="0" borderId="0" xfId="0" applyFont="1" applyAlignment="1">
      <alignment horizontal="right" vertical="center"/>
    </xf>
    <xf numFmtId="16" fontId="263" fillId="4" borderId="12" xfId="0" applyNumberFormat="1" applyFont="1" applyFill="1" applyBorder="1" applyAlignment="1" applyProtection="1">
      <alignment horizontal="center" vertical="center"/>
      <protection locked="0"/>
    </xf>
    <xf numFmtId="16" fontId="73" fillId="4" borderId="2" xfId="0" applyNumberFormat="1" applyFont="1" applyFill="1" applyBorder="1" applyAlignment="1" applyProtection="1">
      <alignment horizontal="center" vertical="center"/>
      <protection locked="0"/>
    </xf>
    <xf numFmtId="0" fontId="272" fillId="0" borderId="0" xfId="0" applyFont="1" applyAlignment="1">
      <alignment vertical="center"/>
    </xf>
    <xf numFmtId="16" fontId="38" fillId="4" borderId="15" xfId="0" applyNumberFormat="1" applyFont="1" applyFill="1" applyBorder="1" applyAlignment="1" applyProtection="1">
      <alignment horizontal="center" vertical="center"/>
      <protection locked="0"/>
    </xf>
    <xf numFmtId="0" fontId="236" fillId="0" borderId="0" xfId="0" applyFont="1" applyAlignment="1">
      <alignment horizontal="right"/>
    </xf>
    <xf numFmtId="0" fontId="236" fillId="0" borderId="0" xfId="0" applyFont="1" applyAlignment="1">
      <alignment horizontal="right" wrapText="1"/>
    </xf>
    <xf numFmtId="16" fontId="45" fillId="2" borderId="9" xfId="0" applyNumberFormat="1" applyFont="1" applyFill="1" applyBorder="1" applyAlignment="1" applyProtection="1">
      <alignment horizontal="left" vertical="center"/>
      <protection locked="0"/>
    </xf>
    <xf numFmtId="16" fontId="115" fillId="8" borderId="5" xfId="0" applyNumberFormat="1" applyFont="1" applyFill="1" applyBorder="1" applyAlignment="1" applyProtection="1">
      <alignment horizontal="left" vertical="center"/>
      <protection locked="0"/>
    </xf>
    <xf numFmtId="0" fontId="149" fillId="0" borderId="0" xfId="0" applyFont="1" applyAlignment="1">
      <alignment horizontal="right" wrapText="1"/>
    </xf>
    <xf numFmtId="16" fontId="45" fillId="0" borderId="0" xfId="0" applyNumberFormat="1" applyFont="1"/>
    <xf numFmtId="16" fontId="73" fillId="0" borderId="0" xfId="0" applyNumberFormat="1" applyFont="1"/>
    <xf numFmtId="16" fontId="273" fillId="0" borderId="0" xfId="0" applyNumberFormat="1" applyFont="1" applyAlignment="1">
      <alignment vertical="center"/>
    </xf>
    <xf numFmtId="16" fontId="271" fillId="8" borderId="23" xfId="0" applyNumberFormat="1" applyFont="1" applyFill="1" applyBorder="1" applyAlignment="1" applyProtection="1">
      <alignment horizontal="left" vertical="center"/>
      <protection locked="0"/>
    </xf>
    <xf numFmtId="16" fontId="276" fillId="0" borderId="0" xfId="0" applyNumberFormat="1" applyFont="1" applyAlignment="1">
      <alignment horizontal="right" vertical="center"/>
    </xf>
    <xf numFmtId="16" fontId="45" fillId="4" borderId="14" xfId="0" applyNumberFormat="1" applyFont="1" applyFill="1" applyBorder="1" applyAlignment="1">
      <alignment horizontal="center" vertical="center"/>
    </xf>
    <xf numFmtId="16" fontId="0" fillId="4" borderId="5" xfId="0" applyNumberFormat="1" applyFill="1" applyBorder="1" applyAlignment="1">
      <alignment horizontal="center" vertical="center"/>
    </xf>
    <xf numFmtId="16" fontId="0" fillId="4" borderId="1" xfId="0" applyNumberFormat="1" applyFill="1" applyBorder="1" applyAlignment="1" applyProtection="1">
      <alignment horizontal="center" vertical="center"/>
      <protection locked="0"/>
    </xf>
    <xf numFmtId="16" fontId="42" fillId="4" borderId="2" xfId="0" applyNumberFormat="1" applyFont="1" applyFill="1" applyBorder="1" applyAlignment="1" applyProtection="1">
      <alignment horizontal="center" vertical="center"/>
      <protection locked="0"/>
    </xf>
    <xf numFmtId="16" fontId="35" fillId="0" borderId="2" xfId="0" applyNumberFormat="1" applyFont="1" applyBorder="1" applyAlignment="1" applyProtection="1">
      <alignment horizontal="center" vertical="center"/>
      <protection locked="0"/>
    </xf>
    <xf numFmtId="16" fontId="35" fillId="0" borderId="6" xfId="0" applyNumberFormat="1" applyFont="1" applyBorder="1" applyAlignment="1">
      <alignment horizontal="left" vertical="center"/>
    </xf>
    <xf numFmtId="16" fontId="51" fillId="0" borderId="0" xfId="0" applyNumberFormat="1" applyFont="1" applyAlignment="1">
      <alignment vertical="center"/>
    </xf>
    <xf numFmtId="16" fontId="278" fillId="0" borderId="0" xfId="0" applyNumberFormat="1" applyFont="1" applyAlignment="1">
      <alignment horizontal="right" vertical="center"/>
    </xf>
    <xf numFmtId="16" fontId="138" fillId="2" borderId="15" xfId="0" quotePrefix="1" applyNumberFormat="1" applyFont="1" applyFill="1" applyBorder="1" applyAlignment="1" applyProtection="1">
      <alignment horizontal="left" vertical="center"/>
      <protection locked="0"/>
    </xf>
    <xf numFmtId="16" fontId="85" fillId="0" borderId="0" xfId="0" applyNumberFormat="1" applyFont="1" applyAlignment="1">
      <alignment horizontal="center" vertical="center" wrapText="1"/>
    </xf>
    <xf numFmtId="0" fontId="28" fillId="0" borderId="0" xfId="13" applyAlignment="1" applyProtection="1">
      <alignment vertical="center"/>
    </xf>
    <xf numFmtId="16" fontId="66" fillId="0" borderId="16" xfId="0" applyNumberFormat="1" applyFont="1" applyBorder="1" applyAlignment="1">
      <alignment horizontal="center" vertical="center"/>
    </xf>
    <xf numFmtId="16" fontId="279" fillId="0" borderId="0" xfId="0" applyNumberFormat="1" applyFont="1" applyAlignment="1">
      <alignment horizontal="right" vertical="center"/>
    </xf>
    <xf numFmtId="1" fontId="271" fillId="0" borderId="12" xfId="0" applyNumberFormat="1" applyFont="1" applyBorder="1" applyAlignment="1" applyProtection="1">
      <alignment horizontal="center" vertical="center"/>
      <protection locked="0"/>
    </xf>
    <xf numFmtId="16" fontId="271" fillId="0" borderId="12" xfId="0" applyNumberFormat="1" applyFont="1" applyBorder="1" applyAlignment="1" applyProtection="1">
      <alignment horizontal="center" vertical="center"/>
      <protection locked="0"/>
    </xf>
    <xf numFmtId="16" fontId="35" fillId="2" borderId="12" xfId="0" applyNumberFormat="1" applyFont="1" applyFill="1" applyBorder="1" applyAlignment="1" applyProtection="1">
      <alignment horizontal="center" vertical="center"/>
      <protection locked="0"/>
    </xf>
    <xf numFmtId="16" fontId="35" fillId="0" borderId="1" xfId="0" applyNumberFormat="1" applyFont="1" applyBorder="1" applyAlignment="1" applyProtection="1">
      <alignment horizontal="center" vertical="center"/>
      <protection locked="0"/>
    </xf>
    <xf numFmtId="16" fontId="189" fillId="0" borderId="0" xfId="0" applyNumberFormat="1" applyFont="1" applyAlignment="1" applyProtection="1">
      <alignment horizontal="center" vertical="top"/>
      <protection locked="0"/>
    </xf>
    <xf numFmtId="16" fontId="234" fillId="0" borderId="0" xfId="0" applyNumberFormat="1" applyFont="1" applyAlignment="1">
      <alignment horizontal="center"/>
    </xf>
    <xf numFmtId="0" fontId="64" fillId="0" borderId="1" xfId="0" applyFont="1" applyBorder="1" applyAlignment="1">
      <alignment horizontal="center" vertical="center" wrapText="1"/>
    </xf>
    <xf numFmtId="0" fontId="84" fillId="0" borderId="77" xfId="0" applyFont="1" applyBorder="1" applyAlignment="1">
      <alignment vertical="center"/>
    </xf>
    <xf numFmtId="16" fontId="84" fillId="0" borderId="7" xfId="0" applyNumberFormat="1" applyFont="1" applyBorder="1" applyAlignment="1">
      <alignment horizontal="center" vertical="center"/>
    </xf>
    <xf numFmtId="0" fontId="103" fillId="0" borderId="7" xfId="0" applyFont="1" applyBorder="1" applyAlignment="1">
      <alignment vertical="center" wrapText="1"/>
    </xf>
    <xf numFmtId="0" fontId="103" fillId="0" borderId="7" xfId="0" applyFont="1" applyBorder="1" applyAlignment="1">
      <alignment horizontal="center" vertical="center" wrapText="1"/>
    </xf>
    <xf numFmtId="16" fontId="103" fillId="0" borderId="7" xfId="0" applyNumberFormat="1" applyFont="1" applyBorder="1" applyAlignment="1">
      <alignment horizontal="center" vertical="center"/>
    </xf>
    <xf numFmtId="16" fontId="84" fillId="0" borderId="78" xfId="0" applyNumberFormat="1" applyFont="1" applyBorder="1" applyAlignment="1">
      <alignment horizontal="center" vertical="center"/>
    </xf>
    <xf numFmtId="16" fontId="84" fillId="0" borderId="12" xfId="0" applyNumberFormat="1" applyFont="1" applyBorder="1" applyAlignment="1">
      <alignment horizontal="center" vertical="center"/>
    </xf>
    <xf numFmtId="0" fontId="103" fillId="0" borderId="12" xfId="0" applyFont="1" applyBorder="1" applyAlignment="1">
      <alignment horizontal="center" vertical="center" wrapText="1"/>
    </xf>
    <xf numFmtId="16" fontId="103" fillId="0" borderId="12" xfId="0" applyNumberFormat="1" applyFont="1" applyBorder="1" applyAlignment="1">
      <alignment horizontal="center" vertical="center"/>
    </xf>
    <xf numFmtId="16" fontId="84" fillId="0" borderId="80" xfId="0" applyNumberFormat="1" applyFont="1" applyBorder="1" applyAlignment="1">
      <alignment horizontal="center" vertical="center"/>
    </xf>
    <xf numFmtId="0" fontId="64" fillId="8" borderId="10" xfId="0" applyFont="1" applyFill="1" applyBorder="1" applyAlignment="1">
      <alignment horizontal="center" vertical="center" wrapText="1"/>
    </xf>
    <xf numFmtId="0" fontId="63" fillId="8" borderId="10" xfId="0" applyFont="1" applyFill="1" applyBorder="1" applyAlignment="1">
      <alignment horizontal="center" vertical="center" wrapText="1"/>
    </xf>
    <xf numFmtId="16" fontId="35" fillId="0" borderId="2" xfId="0" applyNumberFormat="1" applyFont="1" applyBorder="1" applyAlignment="1" applyProtection="1">
      <alignment horizontal="left" vertical="center"/>
      <protection locked="0"/>
    </xf>
    <xf numFmtId="16" fontId="95" fillId="0" borderId="0" xfId="0" quotePrefix="1" applyNumberFormat="1" applyFont="1" applyAlignment="1">
      <alignment horizontal="left" vertical="center"/>
    </xf>
    <xf numFmtId="0" fontId="138" fillId="0" borderId="0" xfId="0" applyFont="1" applyAlignment="1">
      <alignment horizontal="center" vertical="top"/>
    </xf>
    <xf numFmtId="16" fontId="260" fillId="4" borderId="10" xfId="0" applyNumberFormat="1" applyFont="1" applyFill="1" applyBorder="1" applyAlignment="1" applyProtection="1">
      <alignment horizontal="center" vertical="center"/>
      <protection locked="0"/>
    </xf>
    <xf numFmtId="16" fontId="191" fillId="32" borderId="5" xfId="0" applyNumberFormat="1" applyFont="1" applyFill="1" applyBorder="1" applyAlignment="1" applyProtection="1">
      <alignment horizontal="left" vertical="center"/>
      <protection locked="0"/>
    </xf>
    <xf numFmtId="16" fontId="115" fillId="32" borderId="5" xfId="0" applyNumberFormat="1" applyFont="1" applyFill="1" applyBorder="1" applyAlignment="1" applyProtection="1">
      <alignment horizontal="center" vertical="center"/>
      <protection locked="0"/>
    </xf>
    <xf numFmtId="16" fontId="115" fillId="32" borderId="12" xfId="0" applyNumberFormat="1" applyFont="1" applyFill="1" applyBorder="1" applyAlignment="1">
      <alignment horizontal="center" vertical="center"/>
    </xf>
    <xf numFmtId="16" fontId="115" fillId="32" borderId="10" xfId="0" applyNumberFormat="1" applyFont="1" applyFill="1" applyBorder="1" applyAlignment="1">
      <alignment horizontal="center" vertical="center"/>
    </xf>
    <xf numFmtId="16" fontId="146" fillId="32" borderId="23" xfId="0" applyNumberFormat="1" applyFont="1" applyFill="1" applyBorder="1" applyAlignment="1">
      <alignment horizontal="left" vertical="center"/>
    </xf>
    <xf numFmtId="16" fontId="284" fillId="0" borderId="0" xfId="0" applyNumberFormat="1" applyFont="1"/>
    <xf numFmtId="0" fontId="29" fillId="0" borderId="0" xfId="13" applyFont="1" applyAlignment="1" applyProtection="1">
      <alignment vertical="center"/>
    </xf>
    <xf numFmtId="16" fontId="235" fillId="0" borderId="1" xfId="0" applyNumberFormat="1" applyFont="1" applyBorder="1" applyAlignment="1">
      <alignment horizontal="center"/>
    </xf>
    <xf numFmtId="16" fontId="261" fillId="4" borderId="10" xfId="0" applyNumberFormat="1" applyFont="1" applyFill="1" applyBorder="1" applyAlignment="1" applyProtection="1">
      <alignment horizontal="center" vertical="center"/>
      <protection locked="0"/>
    </xf>
    <xf numFmtId="16" fontId="35" fillId="0" borderId="10" xfId="0" applyNumberFormat="1" applyFont="1" applyBorder="1" applyAlignment="1" applyProtection="1">
      <alignment horizontal="left" vertical="center"/>
      <protection locked="0"/>
    </xf>
    <xf numFmtId="16" fontId="35" fillId="0" borderId="10" xfId="0" applyNumberFormat="1" applyFont="1" applyBorder="1" applyAlignment="1" applyProtection="1">
      <alignment horizontal="center" vertical="center"/>
      <protection locked="0"/>
    </xf>
    <xf numFmtId="0" fontId="285" fillId="0" borderId="0" xfId="0" applyFont="1" applyAlignment="1">
      <alignment horizontal="right"/>
    </xf>
    <xf numFmtId="0" fontId="286" fillId="0" borderId="0" xfId="0" applyFont="1" applyAlignment="1">
      <alignment horizontal="right"/>
    </xf>
    <xf numFmtId="0" fontId="285" fillId="0" borderId="0" xfId="0" applyFont="1" applyAlignment="1">
      <alignment horizontal="right" wrapText="1"/>
    </xf>
    <xf numFmtId="0" fontId="285" fillId="0" borderId="0" xfId="2" applyFont="1" applyAlignment="1">
      <alignment horizontal="right" vertical="center"/>
    </xf>
    <xf numFmtId="0" fontId="287" fillId="0" borderId="0" xfId="0" applyFont="1" applyAlignment="1">
      <alignment horizontal="right"/>
    </xf>
    <xf numFmtId="16" fontId="84" fillId="0" borderId="10" xfId="0" applyNumberFormat="1" applyFont="1" applyBorder="1" applyAlignment="1">
      <alignment horizontal="center" vertical="center"/>
    </xf>
    <xf numFmtId="0" fontId="103" fillId="0" borderId="10" xfId="0" applyFont="1" applyBorder="1" applyAlignment="1">
      <alignment horizontal="center" vertical="center" wrapText="1"/>
    </xf>
    <xf numFmtId="16" fontId="103" fillId="0" borderId="10" xfId="0" applyNumberFormat="1" applyFont="1" applyBorder="1" applyAlignment="1">
      <alignment horizontal="center" vertical="center"/>
    </xf>
    <xf numFmtId="16" fontId="84" fillId="0" borderId="83" xfId="0" applyNumberFormat="1" applyFont="1" applyBorder="1" applyAlignment="1">
      <alignment horizontal="center" vertical="center"/>
    </xf>
    <xf numFmtId="16" fontId="27" fillId="0" borderId="5" xfId="0" applyNumberFormat="1" applyFont="1" applyBorder="1" applyAlignment="1" applyProtection="1">
      <alignment horizontal="left" vertical="center"/>
      <protection locked="0"/>
    </xf>
    <xf numFmtId="16" fontId="27" fillId="0" borderId="5" xfId="0" applyNumberFormat="1" applyFont="1" applyBorder="1" applyAlignment="1" applyProtection="1">
      <alignment horizontal="center" vertical="center"/>
      <protection locked="0"/>
    </xf>
    <xf numFmtId="16" fontId="150" fillId="2" borderId="23" xfId="0" applyNumberFormat="1" applyFont="1" applyFill="1" applyBorder="1" applyAlignment="1">
      <alignment horizontal="left" vertical="center"/>
    </xf>
    <xf numFmtId="1" fontId="45" fillId="2" borderId="12" xfId="0" applyNumberFormat="1" applyFont="1" applyFill="1" applyBorder="1" applyAlignment="1">
      <alignment horizontal="center" vertical="center"/>
    </xf>
    <xf numFmtId="16" fontId="45" fillId="2" borderId="12" xfId="0" applyNumberFormat="1" applyFont="1" applyFill="1" applyBorder="1" applyAlignment="1">
      <alignment horizontal="center" vertical="center"/>
    </xf>
    <xf numFmtId="16" fontId="38" fillId="2" borderId="12" xfId="0" applyNumberFormat="1" applyFont="1" applyFill="1" applyBorder="1" applyAlignment="1">
      <alignment horizontal="center" vertical="center"/>
    </xf>
    <xf numFmtId="16" fontId="115" fillId="2" borderId="9" xfId="0" applyNumberFormat="1" applyFont="1" applyFill="1" applyBorder="1" applyAlignment="1">
      <alignment horizontal="left" vertical="center"/>
    </xf>
    <xf numFmtId="16" fontId="115" fillId="2" borderId="14" xfId="0" applyNumberFormat="1" applyFont="1" applyFill="1" applyBorder="1" applyAlignment="1">
      <alignment horizontal="center" vertical="center"/>
    </xf>
    <xf numFmtId="16" fontId="115" fillId="2" borderId="9" xfId="0" applyNumberFormat="1" applyFont="1" applyFill="1" applyBorder="1" applyAlignment="1">
      <alignment horizontal="center" vertical="center"/>
    </xf>
    <xf numFmtId="16" fontId="45" fillId="2" borderId="3" xfId="0" applyNumberFormat="1" applyFont="1" applyFill="1" applyBorder="1" applyAlignment="1">
      <alignment horizontal="center" vertical="center"/>
    </xf>
    <xf numFmtId="16" fontId="45" fillId="2" borderId="3" xfId="0" applyNumberFormat="1" applyFont="1" applyFill="1" applyBorder="1" applyAlignment="1" applyProtection="1">
      <alignment horizontal="left" vertical="center"/>
      <protection locked="0"/>
    </xf>
    <xf numFmtId="16" fontId="84" fillId="0" borderId="6" xfId="0" applyNumberFormat="1" applyFont="1" applyBorder="1" applyAlignment="1">
      <alignment horizontal="center" vertical="center"/>
    </xf>
    <xf numFmtId="16" fontId="115" fillId="2" borderId="10" xfId="0" applyNumberFormat="1" applyFont="1" applyFill="1" applyBorder="1" applyAlignment="1" applyProtection="1">
      <alignment horizontal="center" vertical="center"/>
      <protection locked="0"/>
    </xf>
    <xf numFmtId="16" fontId="19" fillId="0" borderId="0" xfId="2" applyNumberFormat="1" applyFont="1" applyAlignment="1">
      <alignment vertical="center" wrapText="1"/>
    </xf>
    <xf numFmtId="0" fontId="237" fillId="0" borderId="0" xfId="0" applyFont="1"/>
    <xf numFmtId="16" fontId="288" fillId="2" borderId="5" xfId="0" applyNumberFormat="1" applyFont="1" applyFill="1" applyBorder="1" applyAlignment="1" applyProtection="1">
      <alignment horizontal="left" vertical="center"/>
      <protection locked="0"/>
    </xf>
    <xf numFmtId="16" fontId="288" fillId="2" borderId="5" xfId="0" applyNumberFormat="1" applyFont="1" applyFill="1" applyBorder="1" applyAlignment="1" applyProtection="1">
      <alignment horizontal="center" vertical="center"/>
      <protection locked="0"/>
    </xf>
    <xf numFmtId="16" fontId="288" fillId="0" borderId="5" xfId="0" applyNumberFormat="1" applyFont="1" applyBorder="1" applyAlignment="1" applyProtection="1">
      <alignment horizontal="center" vertical="center"/>
      <protection locked="0"/>
    </xf>
    <xf numFmtId="0" fontId="28" fillId="0" borderId="0" xfId="13" applyFill="1" applyAlignment="1" applyProtection="1">
      <alignment vertical="center"/>
    </xf>
    <xf numFmtId="16" fontId="115" fillId="2" borderId="11" xfId="0" applyNumberFormat="1" applyFont="1" applyFill="1" applyBorder="1" applyAlignment="1">
      <alignment horizontal="left" vertical="center"/>
    </xf>
    <xf numFmtId="16" fontId="289" fillId="0" borderId="0" xfId="0" applyNumberFormat="1" applyFont="1" applyAlignment="1">
      <alignment horizontal="left" vertical="center"/>
    </xf>
    <xf numFmtId="16" fontId="290" fillId="0" borderId="0" xfId="0" applyNumberFormat="1" applyFont="1" applyAlignment="1">
      <alignment horizontal="left" vertical="center"/>
    </xf>
    <xf numFmtId="16" fontId="288" fillId="0" borderId="15" xfId="0" applyNumberFormat="1" applyFont="1" applyBorder="1" applyAlignment="1" applyProtection="1">
      <alignment horizontal="left" vertical="center"/>
      <protection locked="0"/>
    </xf>
    <xf numFmtId="16" fontId="288" fillId="0" borderId="15" xfId="0" applyNumberFormat="1" applyFont="1" applyBorder="1" applyAlignment="1" applyProtection="1">
      <alignment horizontal="center" vertical="center"/>
      <protection locked="0"/>
    </xf>
    <xf numFmtId="16" fontId="147" fillId="2" borderId="3" xfId="0" applyNumberFormat="1" applyFont="1" applyFill="1" applyBorder="1" applyAlignment="1" applyProtection="1">
      <alignment horizontal="left" vertical="center"/>
      <protection locked="0"/>
    </xf>
    <xf numFmtId="0" fontId="90" fillId="3" borderId="1" xfId="0" applyFont="1" applyFill="1" applyBorder="1" applyAlignment="1">
      <alignment horizontal="center" vertical="center" wrapText="1"/>
    </xf>
    <xf numFmtId="16" fontId="87" fillId="0" borderId="0" xfId="0" applyNumberFormat="1" applyFont="1" applyAlignment="1">
      <alignment horizontal="right" vertical="center"/>
    </xf>
    <xf numFmtId="16" fontId="84" fillId="0" borderId="15" xfId="0" applyNumberFormat="1" applyFont="1" applyBorder="1" applyAlignment="1">
      <alignment horizontal="center" vertical="center"/>
    </xf>
    <xf numFmtId="16" fontId="104" fillId="0" borderId="1" xfId="0" applyNumberFormat="1" applyFont="1" applyBorder="1" applyAlignment="1">
      <alignment horizontal="left" vertical="center"/>
    </xf>
    <xf numFmtId="16" fontId="84" fillId="0" borderId="2" xfId="0" applyNumberFormat="1" applyFont="1" applyBorder="1" applyAlignment="1">
      <alignment horizontal="center" vertical="center"/>
    </xf>
    <xf numFmtId="0" fontId="55" fillId="0" borderId="0" xfId="0" applyFont="1" applyAlignment="1">
      <alignment horizontal="center" vertical="center"/>
    </xf>
    <xf numFmtId="0" fontId="36" fillId="0" borderId="14" xfId="0" applyFont="1" applyBorder="1" applyAlignment="1">
      <alignment horizontal="center" vertical="center" wrapText="1"/>
    </xf>
    <xf numFmtId="0" fontId="90" fillId="0" borderId="14" xfId="0" applyFont="1" applyBorder="1" applyAlignment="1">
      <alignment horizontal="center" vertical="center" wrapText="1"/>
    </xf>
    <xf numFmtId="0" fontId="34" fillId="0" borderId="0" xfId="0" applyFont="1" applyAlignment="1">
      <alignment horizontal="center"/>
    </xf>
    <xf numFmtId="16" fontId="293" fillId="0" borderId="0" xfId="0" applyNumberFormat="1" applyFont="1" applyAlignment="1">
      <alignment horizontal="left" vertical="center"/>
    </xf>
    <xf numFmtId="0" fontId="86" fillId="0" borderId="0" xfId="0" applyFont="1" applyAlignment="1">
      <alignment horizontal="left"/>
    </xf>
    <xf numFmtId="16" fontId="19" fillId="0" borderId="0" xfId="1" applyNumberFormat="1" applyFont="1" applyAlignment="1">
      <alignment vertical="center" wrapText="1"/>
    </xf>
    <xf numFmtId="16" fontId="84" fillId="0" borderId="34" xfId="0" applyNumberFormat="1" applyFont="1" applyBorder="1" applyAlignment="1">
      <alignment horizontal="center" vertical="center"/>
    </xf>
    <xf numFmtId="0" fontId="81" fillId="0" borderId="0" xfId="0" applyFont="1" applyAlignment="1">
      <alignment horizontal="right"/>
    </xf>
    <xf numFmtId="0" fontId="79" fillId="0" borderId="0" xfId="0" applyFont="1" applyAlignment="1">
      <alignment horizontal="right"/>
    </xf>
    <xf numFmtId="0" fontId="87" fillId="0" borderId="0" xfId="0" applyFont="1" applyAlignment="1">
      <alignment horizontal="right" vertical="center"/>
    </xf>
    <xf numFmtId="16" fontId="294" fillId="2" borderId="5" xfId="0" applyNumberFormat="1" applyFont="1" applyFill="1" applyBorder="1" applyAlignment="1" applyProtection="1">
      <alignment horizontal="center" vertical="center"/>
      <protection locked="0"/>
    </xf>
    <xf numFmtId="16" fontId="35" fillId="0" borderId="13" xfId="0" applyNumberFormat="1" applyFont="1" applyBorder="1" applyAlignment="1">
      <alignment horizontal="center" vertical="center"/>
    </xf>
    <xf numFmtId="16" fontId="35" fillId="0" borderId="34" xfId="0" applyNumberFormat="1" applyFont="1" applyBorder="1" applyAlignment="1">
      <alignment horizontal="left" vertical="center"/>
    </xf>
    <xf numFmtId="16" fontId="35" fillId="0" borderId="76" xfId="0" applyNumberFormat="1" applyFont="1" applyBorder="1" applyAlignment="1">
      <alignment horizontal="left" vertical="center"/>
    </xf>
    <xf numFmtId="16" fontId="114" fillId="0" borderId="4" xfId="0" applyNumberFormat="1" applyFont="1" applyBorder="1" applyAlignment="1">
      <alignment horizontal="left" vertical="center"/>
    </xf>
    <xf numFmtId="16" fontId="0" fillId="0" borderId="34" xfId="0" applyNumberFormat="1" applyBorder="1" applyAlignment="1">
      <alignment horizontal="center" vertical="center"/>
    </xf>
    <xf numFmtId="168" fontId="0" fillId="0" borderId="34" xfId="0" applyNumberFormat="1" applyBorder="1" applyAlignment="1">
      <alignment horizontal="left" vertical="center"/>
    </xf>
    <xf numFmtId="16" fontId="0" fillId="3" borderId="7" xfId="0" applyNumberFormat="1" applyFill="1" applyBorder="1" applyAlignment="1">
      <alignment horizontal="center" vertical="center"/>
    </xf>
    <xf numFmtId="16" fontId="36" fillId="4" borderId="1" xfId="0" applyNumberFormat="1" applyFont="1" applyFill="1" applyBorder="1" applyAlignment="1" applyProtection="1">
      <alignment horizontal="center" vertical="center"/>
      <protection locked="0"/>
    </xf>
    <xf numFmtId="16" fontId="86" fillId="0" borderId="12" xfId="0" applyNumberFormat="1" applyFont="1" applyBorder="1" applyAlignment="1">
      <alignment horizontal="center" vertical="center"/>
    </xf>
    <xf numFmtId="16" fontId="115" fillId="4" borderId="7" xfId="0" applyNumberFormat="1" applyFont="1" applyFill="1" applyBorder="1" applyAlignment="1" applyProtection="1">
      <alignment horizontal="center" vertical="center"/>
      <protection locked="0"/>
    </xf>
    <xf numFmtId="16" fontId="73" fillId="4" borderId="14" xfId="0" applyNumberFormat="1" applyFont="1" applyFill="1" applyBorder="1" applyAlignment="1" applyProtection="1">
      <alignment horizontal="center" vertical="center"/>
      <protection locked="0"/>
    </xf>
    <xf numFmtId="16" fontId="297" fillId="0" borderId="15" xfId="0" applyNumberFormat="1" applyFont="1" applyBorder="1" applyAlignment="1" applyProtection="1">
      <alignment horizontal="left" vertical="center"/>
      <protection locked="0"/>
    </xf>
    <xf numFmtId="16" fontId="297" fillId="0" borderId="15" xfId="0" applyNumberFormat="1" applyFont="1" applyBorder="1" applyAlignment="1" applyProtection="1">
      <alignment horizontal="center" vertical="center"/>
      <protection locked="0"/>
    </xf>
    <xf numFmtId="16" fontId="298" fillId="0" borderId="15" xfId="0" applyNumberFormat="1" applyFont="1" applyBorder="1" applyAlignment="1" applyProtection="1">
      <alignment horizontal="center" vertical="center"/>
      <protection locked="0"/>
    </xf>
    <xf numFmtId="0" fontId="50" fillId="0" borderId="0" xfId="13" applyFont="1" applyAlignment="1" applyProtection="1">
      <alignment vertical="center"/>
    </xf>
    <xf numFmtId="16" fontId="90" fillId="4" borderId="1" xfId="0" applyNumberFormat="1" applyFont="1" applyFill="1" applyBorder="1" applyAlignment="1">
      <alignment horizontal="center" vertical="center"/>
    </xf>
    <xf numFmtId="0" fontId="138" fillId="17" borderId="1" xfId="0" applyFont="1" applyFill="1" applyBorder="1" applyAlignment="1">
      <alignment horizontal="center" vertical="center" wrapText="1"/>
    </xf>
    <xf numFmtId="16" fontId="115" fillId="2" borderId="0" xfId="0" applyNumberFormat="1" applyFont="1" applyFill="1" applyAlignment="1" applyProtection="1">
      <alignment horizontal="center" vertical="center"/>
      <protection locked="0"/>
    </xf>
    <xf numFmtId="0" fontId="268" fillId="0" borderId="0" xfId="0" applyFont="1"/>
    <xf numFmtId="16" fontId="237" fillId="0" borderId="19" xfId="0" applyNumberFormat="1" applyFont="1" applyBorder="1" applyAlignment="1">
      <alignment horizontal="center"/>
    </xf>
    <xf numFmtId="0" fontId="234" fillId="0" borderId="19" xfId="0" applyFont="1" applyBorder="1" applyAlignment="1">
      <alignment horizontal="center"/>
    </xf>
    <xf numFmtId="0" fontId="235" fillId="0" borderId="0" xfId="0" applyFont="1"/>
    <xf numFmtId="16" fontId="235" fillId="0" borderId="0" xfId="0" applyNumberFormat="1" applyFont="1" applyAlignment="1">
      <alignment horizontal="center"/>
    </xf>
    <xf numFmtId="0" fontId="283" fillId="0" borderId="0" xfId="0" applyFont="1"/>
    <xf numFmtId="16" fontId="158" fillId="4" borderId="7" xfId="0" applyNumberFormat="1" applyFont="1" applyFill="1" applyBorder="1" applyAlignment="1" applyProtection="1">
      <alignment horizontal="center" vertical="center"/>
      <protection locked="0"/>
    </xf>
    <xf numFmtId="16" fontId="237" fillId="0" borderId="21" xfId="0" applyNumberFormat="1" applyFont="1" applyBorder="1" applyAlignment="1">
      <alignment horizontal="center"/>
    </xf>
    <xf numFmtId="16" fontId="158" fillId="2" borderId="7" xfId="0" applyNumberFormat="1" applyFont="1" applyFill="1" applyBorder="1" applyAlignment="1" applyProtection="1">
      <alignment horizontal="center" vertical="center"/>
      <protection locked="0"/>
    </xf>
    <xf numFmtId="0" fontId="29" fillId="0" borderId="0" xfId="13" applyFont="1" applyAlignment="1" applyProtection="1"/>
    <xf numFmtId="16" fontId="38" fillId="0" borderId="9" xfId="0" applyNumberFormat="1" applyFont="1" applyBorder="1" applyAlignment="1" applyProtection="1">
      <alignment horizontal="left" vertical="center"/>
      <protection locked="0"/>
    </xf>
    <xf numFmtId="1" fontId="138" fillId="0" borderId="12" xfId="0" applyNumberFormat="1" applyFont="1" applyBorder="1" applyAlignment="1" applyProtection="1">
      <alignment horizontal="center" vertical="center"/>
      <protection locked="0"/>
    </xf>
    <xf numFmtId="16" fontId="158" fillId="0" borderId="9" xfId="0" applyNumberFormat="1" applyFont="1" applyBorder="1" applyAlignment="1" applyProtection="1">
      <alignment horizontal="left" vertical="center"/>
      <protection locked="0"/>
    </xf>
    <xf numFmtId="16" fontId="237" fillId="27" borderId="19" xfId="0" applyNumberFormat="1" applyFont="1" applyFill="1" applyBorder="1" applyAlignment="1">
      <alignment horizontal="center"/>
    </xf>
    <xf numFmtId="16" fontId="115" fillId="4" borderId="12" xfId="0" applyNumberFormat="1" applyFont="1" applyFill="1" applyBorder="1" applyAlignment="1" applyProtection="1">
      <alignment horizontal="center" vertical="center"/>
      <protection locked="0"/>
    </xf>
    <xf numFmtId="16" fontId="115" fillId="2" borderId="8" xfId="0" applyNumberFormat="1" applyFont="1" applyFill="1" applyBorder="1" applyAlignment="1" applyProtection="1">
      <alignment horizontal="center" vertical="center"/>
      <protection locked="0"/>
    </xf>
    <xf numFmtId="0" fontId="138" fillId="0" borderId="7" xfId="0" applyFont="1" applyBorder="1" applyAlignment="1">
      <alignment horizontal="center" vertical="center" wrapText="1"/>
    </xf>
    <xf numFmtId="0" fontId="79" fillId="0" borderId="0" xfId="0" applyFont="1" applyAlignment="1">
      <alignment horizontal="right" vertical="center"/>
    </xf>
    <xf numFmtId="0" fontId="269" fillId="0" borderId="0" xfId="0" applyFont="1" applyAlignment="1">
      <alignment horizontal="right" vertical="center"/>
    </xf>
    <xf numFmtId="16" fontId="48" fillId="2" borderId="13" xfId="0" applyNumberFormat="1" applyFont="1" applyFill="1" applyBorder="1" applyAlignment="1">
      <alignment horizontal="center" vertical="center"/>
    </xf>
    <xf numFmtId="16" fontId="115" fillId="0" borderId="16" xfId="0" applyNumberFormat="1" applyFont="1" applyBorder="1" applyAlignment="1">
      <alignment horizontal="center" wrapText="1"/>
    </xf>
    <xf numFmtId="16" fontId="138" fillId="0" borderId="3" xfId="0" applyNumberFormat="1" applyFont="1" applyBorder="1" applyAlignment="1" applyProtection="1">
      <alignment horizontal="left" vertical="center"/>
      <protection locked="0"/>
    </xf>
    <xf numFmtId="0" fontId="258" fillId="0" borderId="26" xfId="0" applyFont="1" applyBorder="1" applyAlignment="1">
      <alignment horizontal="center" vertical="center"/>
    </xf>
    <xf numFmtId="16" fontId="45" fillId="4" borderId="15" xfId="0" applyNumberFormat="1" applyFont="1" applyFill="1" applyBorder="1" applyAlignment="1" applyProtection="1">
      <alignment horizontal="center" vertical="center"/>
      <protection locked="0"/>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48" fillId="4" borderId="1" xfId="0" applyNumberFormat="1" applyFont="1" applyFill="1" applyBorder="1" applyAlignment="1">
      <alignment horizontal="center" vertical="center"/>
    </xf>
    <xf numFmtId="16" fontId="138" fillId="0" borderId="9" xfId="0" applyNumberFormat="1" applyFont="1" applyBorder="1" applyAlignment="1" applyProtection="1">
      <alignment horizontal="left" vertical="center"/>
      <protection locked="0"/>
    </xf>
    <xf numFmtId="16" fontId="27" fillId="0" borderId="0" xfId="0" applyNumberFormat="1" applyFont="1" applyAlignment="1" applyProtection="1">
      <alignment horizontal="left" vertical="center"/>
      <protection locked="0"/>
    </xf>
    <xf numFmtId="16" fontId="27" fillId="0" borderId="0" xfId="0" applyNumberFormat="1" applyFont="1" applyAlignment="1" applyProtection="1">
      <alignment horizontal="center" vertical="center"/>
      <protection locked="0"/>
    </xf>
    <xf numFmtId="16" fontId="67" fillId="0" borderId="0" xfId="0" applyNumberFormat="1" applyFont="1" applyAlignment="1" applyProtection="1">
      <alignment horizontal="left" vertical="center"/>
      <protection locked="0"/>
    </xf>
    <xf numFmtId="1" fontId="27" fillId="0" borderId="0" xfId="0" applyNumberFormat="1" applyFont="1" applyAlignment="1" applyProtection="1">
      <alignment horizontal="center" vertical="center"/>
      <protection locked="0"/>
    </xf>
    <xf numFmtId="16" fontId="84" fillId="0" borderId="7" xfId="0" applyNumberFormat="1" applyFont="1" applyBorder="1" applyAlignment="1" applyProtection="1">
      <alignment horizontal="center" vertical="center"/>
      <protection locked="0"/>
    </xf>
    <xf numFmtId="16" fontId="84" fillId="0" borderId="12" xfId="0" applyNumberFormat="1" applyFont="1" applyBorder="1" applyAlignment="1" applyProtection="1">
      <alignment horizontal="center" vertical="center"/>
      <protection locked="0"/>
    </xf>
    <xf numFmtId="16" fontId="223" fillId="0" borderId="12" xfId="0" applyNumberFormat="1" applyFont="1" applyBorder="1" applyAlignment="1" applyProtection="1">
      <alignment horizontal="left" vertical="center"/>
      <protection locked="0"/>
    </xf>
    <xf numFmtId="16" fontId="223" fillId="0" borderId="10" xfId="0" applyNumberFormat="1" applyFont="1" applyBorder="1" applyAlignment="1" applyProtection="1">
      <alignment horizontal="left" vertical="center"/>
      <protection locked="0"/>
    </xf>
    <xf numFmtId="16" fontId="206" fillId="2" borderId="5" xfId="0" applyNumberFormat="1" applyFont="1" applyFill="1" applyBorder="1" applyAlignment="1" applyProtection="1">
      <alignment horizontal="left" vertical="center"/>
      <protection locked="0"/>
    </xf>
    <xf numFmtId="16" fontId="206" fillId="2" borderId="5" xfId="0" applyNumberFormat="1" applyFont="1" applyFill="1" applyBorder="1" applyAlignment="1" applyProtection="1">
      <alignment horizontal="center" vertical="center"/>
      <protection locked="0"/>
    </xf>
    <xf numFmtId="16" fontId="206" fillId="0" borderId="5" xfId="0" applyNumberFormat="1" applyFont="1" applyBorder="1" applyAlignment="1" applyProtection="1">
      <alignment horizontal="center" vertical="center"/>
      <protection locked="0"/>
    </xf>
    <xf numFmtId="16" fontId="206" fillId="0" borderId="15" xfId="0" applyNumberFormat="1" applyFont="1" applyBorder="1" applyAlignment="1" applyProtection="1">
      <alignment horizontal="left" vertical="center"/>
      <protection locked="0"/>
    </xf>
    <xf numFmtId="16" fontId="206" fillId="0" borderId="15" xfId="0" applyNumberFormat="1" applyFont="1" applyBorder="1" applyAlignment="1" applyProtection="1">
      <alignment horizontal="center" vertical="center"/>
      <protection locked="0"/>
    </xf>
    <xf numFmtId="16" fontId="115" fillId="4" borderId="8" xfId="0" applyNumberFormat="1" applyFont="1" applyFill="1" applyBorder="1" applyAlignment="1" applyProtection="1">
      <alignment horizontal="center" vertical="center"/>
      <protection locked="0"/>
    </xf>
    <xf numFmtId="16" fontId="115" fillId="4" borderId="7" xfId="0" applyNumberFormat="1" applyFont="1" applyFill="1" applyBorder="1" applyAlignment="1">
      <alignment horizontal="center" wrapText="1"/>
    </xf>
    <xf numFmtId="16" fontId="115" fillId="4" borderId="2" xfId="0" applyNumberFormat="1" applyFont="1" applyFill="1" applyBorder="1" applyAlignment="1" applyProtection="1">
      <alignment horizontal="center" vertical="center"/>
      <protection locked="0"/>
    </xf>
    <xf numFmtId="16" fontId="84" fillId="0" borderId="11" xfId="0" applyNumberFormat="1" applyFont="1" applyBorder="1" applyAlignment="1">
      <alignment horizontal="center" vertical="center"/>
    </xf>
    <xf numFmtId="16" fontId="205" fillId="0" borderId="3" xfId="0" applyNumberFormat="1" applyFont="1" applyBorder="1" applyAlignment="1" applyProtection="1">
      <alignment horizontal="left" vertical="center"/>
      <protection locked="0"/>
    </xf>
    <xf numFmtId="16" fontId="38" fillId="4" borderId="8" xfId="0" applyNumberFormat="1" applyFont="1" applyFill="1" applyBorder="1" applyAlignment="1" applyProtection="1">
      <alignment horizontal="center" vertical="center"/>
      <protection locked="0"/>
    </xf>
    <xf numFmtId="16" fontId="223" fillId="0" borderId="13" xfId="0" applyNumberFormat="1" applyFont="1" applyBorder="1" applyAlignment="1" applyProtection="1">
      <alignment horizontal="left" vertical="center"/>
      <protection locked="0"/>
    </xf>
    <xf numFmtId="16" fontId="42" fillId="0" borderId="67" xfId="0" applyNumberFormat="1" applyFont="1" applyBorder="1" applyAlignment="1">
      <alignment horizontal="left" vertical="center"/>
    </xf>
    <xf numFmtId="16" fontId="38" fillId="4" borderId="7" xfId="0" applyNumberFormat="1" applyFont="1" applyFill="1" applyBorder="1" applyAlignment="1" applyProtection="1">
      <alignment horizontal="center" vertical="center"/>
      <protection locked="0"/>
    </xf>
    <xf numFmtId="1" fontId="225" fillId="2" borderId="12" xfId="0" applyNumberFormat="1" applyFont="1" applyFill="1" applyBorder="1" applyAlignment="1" applyProtection="1">
      <alignment horizontal="left" vertical="center"/>
      <protection locked="0"/>
    </xf>
    <xf numFmtId="16" fontId="147" fillId="0" borderId="3" xfId="0" applyNumberFormat="1" applyFont="1" applyBorder="1" applyAlignment="1" applyProtection="1">
      <alignment horizontal="left" vertical="center"/>
      <protection locked="0"/>
    </xf>
    <xf numFmtId="16" fontId="115" fillId="4" borderId="16" xfId="0" applyNumberFormat="1" applyFont="1" applyFill="1" applyBorder="1" applyAlignment="1">
      <alignment horizontal="center" wrapText="1"/>
    </xf>
    <xf numFmtId="16" fontId="138" fillId="2" borderId="12" xfId="0" applyNumberFormat="1" applyFont="1" applyFill="1" applyBorder="1" applyAlignment="1" applyProtection="1">
      <alignment horizontal="center" vertical="center"/>
      <protection locked="0"/>
    </xf>
    <xf numFmtId="169" fontId="158" fillId="4" borderId="7" xfId="0" applyNumberFormat="1" applyFont="1" applyFill="1" applyBorder="1" applyAlignment="1" applyProtection="1">
      <alignment horizontal="center" vertical="center"/>
      <protection locked="0"/>
    </xf>
    <xf numFmtId="169" fontId="115" fillId="2" borderId="12" xfId="0" applyNumberFormat="1" applyFont="1" applyFill="1" applyBorder="1" applyAlignment="1" applyProtection="1">
      <alignment horizontal="center" vertical="center"/>
      <protection locked="0"/>
    </xf>
    <xf numFmtId="169" fontId="115" fillId="2" borderId="7" xfId="0" applyNumberFormat="1" applyFont="1" applyFill="1" applyBorder="1" applyAlignment="1" applyProtection="1">
      <alignment horizontal="center" vertical="center"/>
      <protection locked="0"/>
    </xf>
    <xf numFmtId="169" fontId="115" fillId="0" borderId="12" xfId="0" applyNumberFormat="1" applyFont="1" applyBorder="1" applyAlignment="1" applyProtection="1">
      <alignment horizontal="center" vertical="center"/>
      <protection locked="0"/>
    </xf>
    <xf numFmtId="169" fontId="138" fillId="2" borderId="12" xfId="0" applyNumberFormat="1" applyFont="1" applyFill="1" applyBorder="1" applyAlignment="1" applyProtection="1">
      <alignment horizontal="center" vertical="center"/>
      <protection locked="0"/>
    </xf>
    <xf numFmtId="169" fontId="294" fillId="0" borderId="15" xfId="0" applyNumberFormat="1" applyFont="1" applyBorder="1" applyAlignment="1" applyProtection="1">
      <alignment horizontal="center" vertical="center"/>
      <protection locked="0"/>
    </xf>
    <xf numFmtId="169" fontId="288" fillId="0" borderId="15" xfId="0" applyNumberFormat="1" applyFont="1" applyBorder="1" applyAlignment="1" applyProtection="1">
      <alignment horizontal="center" vertical="center"/>
      <protection locked="0"/>
    </xf>
    <xf numFmtId="169" fontId="294" fillId="2" borderId="5" xfId="0" applyNumberFormat="1" applyFont="1" applyFill="1" applyBorder="1" applyAlignment="1" applyProtection="1">
      <alignment horizontal="center" vertical="center"/>
      <protection locked="0"/>
    </xf>
    <xf numFmtId="169" fontId="288" fillId="0" borderId="5" xfId="0" applyNumberFormat="1" applyFont="1" applyBorder="1" applyAlignment="1" applyProtection="1">
      <alignment horizontal="center" vertical="center"/>
      <protection locked="0"/>
    </xf>
    <xf numFmtId="169" fontId="38" fillId="0" borderId="15" xfId="0" applyNumberFormat="1" applyFont="1" applyBorder="1" applyAlignment="1" applyProtection="1">
      <alignment horizontal="center" vertical="center"/>
      <protection locked="0"/>
    </xf>
    <xf numFmtId="169" fontId="288" fillId="2" borderId="5" xfId="0" applyNumberFormat="1" applyFont="1" applyFill="1" applyBorder="1" applyAlignment="1" applyProtection="1">
      <alignment horizontal="center" vertical="center"/>
      <protection locked="0"/>
    </xf>
    <xf numFmtId="169" fontId="45" fillId="4" borderId="15" xfId="0" applyNumberFormat="1" applyFont="1" applyFill="1" applyBorder="1" applyAlignment="1" applyProtection="1">
      <alignment horizontal="center" vertical="center"/>
      <protection locked="0"/>
    </xf>
    <xf numFmtId="169" fontId="206" fillId="2" borderId="5" xfId="0" applyNumberFormat="1" applyFont="1" applyFill="1" applyBorder="1" applyAlignment="1" applyProtection="1">
      <alignment horizontal="center" vertical="center"/>
      <protection locked="0"/>
    </xf>
    <xf numFmtId="169" fontId="206" fillId="0" borderId="5" xfId="0" applyNumberFormat="1" applyFont="1" applyBorder="1" applyAlignment="1" applyProtection="1">
      <alignment horizontal="center" vertical="center"/>
      <protection locked="0"/>
    </xf>
    <xf numFmtId="0" fontId="302" fillId="0" borderId="0" xfId="0" applyFont="1" applyAlignment="1">
      <alignment horizontal="right"/>
    </xf>
    <xf numFmtId="169" fontId="115" fillId="4" borderId="7" xfId="0" applyNumberFormat="1" applyFont="1" applyFill="1" applyBorder="1" applyAlignment="1" applyProtection="1">
      <alignment horizontal="center" vertical="center"/>
      <protection locked="0"/>
    </xf>
    <xf numFmtId="16" fontId="27" fillId="2" borderId="15" xfId="0" applyNumberFormat="1" applyFont="1" applyFill="1" applyBorder="1" applyAlignment="1">
      <alignment horizontal="center" vertical="center"/>
    </xf>
    <xf numFmtId="16" fontId="27" fillId="0" borderId="5" xfId="0" applyNumberFormat="1" applyFont="1" applyBorder="1" applyAlignment="1">
      <alignment horizontal="left" vertical="center"/>
    </xf>
    <xf numFmtId="16" fontId="27" fillId="2" borderId="12" xfId="0" applyNumberFormat="1" applyFont="1" applyFill="1" applyBorder="1" applyAlignment="1">
      <alignment horizontal="center" vertical="center"/>
    </xf>
    <xf numFmtId="0" fontId="64" fillId="8" borderId="34" xfId="0" applyFont="1" applyFill="1" applyBorder="1" applyAlignment="1">
      <alignment horizontal="center" vertical="center" wrapText="1"/>
    </xf>
    <xf numFmtId="0" fontId="68" fillId="8" borderId="18" xfId="0" applyFont="1" applyFill="1" applyBorder="1" applyAlignment="1">
      <alignment horizontal="center" vertical="center"/>
    </xf>
    <xf numFmtId="16" fontId="0" fillId="4" borderId="2" xfId="0" applyNumberFormat="1" applyFill="1" applyBorder="1" applyAlignment="1" applyProtection="1">
      <alignment horizontal="center" vertical="center"/>
      <protection locked="0"/>
    </xf>
    <xf numFmtId="0" fontId="64" fillId="8" borderId="17" xfId="0" applyFont="1" applyFill="1" applyBorder="1" applyAlignment="1">
      <alignment horizontal="center" vertical="center" wrapText="1"/>
    </xf>
    <xf numFmtId="1" fontId="138" fillId="4" borderId="12" xfId="0" applyNumberFormat="1" applyFont="1" applyFill="1" applyBorder="1" applyAlignment="1" applyProtection="1">
      <alignment horizontal="center" vertical="center"/>
      <protection locked="0"/>
    </xf>
    <xf numFmtId="0" fontId="191" fillId="0" borderId="0" xfId="0" applyFont="1" applyAlignment="1">
      <alignment horizontal="left"/>
    </xf>
    <xf numFmtId="16" fontId="73" fillId="0" borderId="2" xfId="0" applyNumberFormat="1" applyFont="1" applyBorder="1" applyAlignment="1" applyProtection="1">
      <alignment horizontal="left" vertical="center"/>
      <protection locked="0"/>
    </xf>
    <xf numFmtId="16" fontId="73" fillId="0" borderId="2" xfId="0" applyNumberFormat="1" applyFont="1" applyBorder="1" applyAlignment="1" applyProtection="1">
      <alignment horizontal="center" vertical="center"/>
      <protection locked="0"/>
    </xf>
    <xf numFmtId="16" fontId="0" fillId="23" borderId="2" xfId="0" applyNumberFormat="1" applyFill="1" applyBorder="1" applyAlignment="1" applyProtection="1">
      <alignment horizontal="center" vertical="center"/>
      <protection locked="0"/>
    </xf>
    <xf numFmtId="16" fontId="248" fillId="0" borderId="3" xfId="0" applyNumberFormat="1" applyFont="1" applyBorder="1" applyAlignment="1" applyProtection="1">
      <alignment horizontal="left" vertical="center"/>
      <protection locked="0"/>
    </xf>
    <xf numFmtId="0" fontId="38" fillId="0" borderId="0" xfId="0" applyFont="1" applyAlignment="1">
      <alignment horizontal="center"/>
    </xf>
    <xf numFmtId="16" fontId="115" fillId="17" borderId="7" xfId="0" applyNumberFormat="1" applyFont="1" applyFill="1" applyBorder="1" applyAlignment="1" applyProtection="1">
      <alignment horizontal="center" vertical="center"/>
      <protection locked="0"/>
    </xf>
    <xf numFmtId="16" fontId="115" fillId="17" borderId="12" xfId="0" applyNumberFormat="1" applyFont="1" applyFill="1" applyBorder="1" applyAlignment="1" applyProtection="1">
      <alignment horizontal="center" vertical="center"/>
      <protection locked="0"/>
    </xf>
    <xf numFmtId="16" fontId="182" fillId="0" borderId="3" xfId="0" applyNumberFormat="1" applyFont="1" applyBorder="1" applyAlignment="1" applyProtection="1">
      <alignment horizontal="left" vertical="center"/>
      <protection locked="0"/>
    </xf>
    <xf numFmtId="16" fontId="158" fillId="4" borderId="16" xfId="0" applyNumberFormat="1" applyFont="1" applyFill="1" applyBorder="1" applyAlignment="1">
      <alignment horizontal="center" wrapText="1"/>
    </xf>
    <xf numFmtId="16" fontId="208" fillId="4" borderId="8" xfId="0" applyNumberFormat="1" applyFont="1" applyFill="1" applyBorder="1" applyAlignment="1" applyProtection="1">
      <alignment horizontal="center" vertical="center"/>
      <protection locked="0"/>
    </xf>
    <xf numFmtId="16" fontId="158" fillId="4" borderId="8" xfId="0" applyNumberFormat="1" applyFont="1" applyFill="1" applyBorder="1" applyAlignment="1" applyProtection="1">
      <alignment horizontal="center" vertical="center"/>
      <protection locked="0"/>
    </xf>
    <xf numFmtId="16" fontId="90" fillId="0" borderId="7" xfId="0" applyNumberFormat="1" applyFont="1" applyBorder="1" applyAlignment="1">
      <alignment horizontal="center" vertical="center"/>
    </xf>
    <xf numFmtId="16" fontId="303" fillId="0" borderId="3" xfId="0" applyNumberFormat="1" applyFont="1" applyBorder="1" applyAlignment="1">
      <alignment horizontal="left" vertical="center"/>
    </xf>
    <xf numFmtId="0" fontId="26" fillId="0" borderId="0" xfId="2" applyFont="1" applyAlignment="1">
      <alignment horizontal="right" vertical="center"/>
    </xf>
    <xf numFmtId="16" fontId="115" fillId="0" borderId="11" xfId="0" applyNumberFormat="1" applyFont="1" applyBorder="1" applyAlignment="1" applyProtection="1">
      <alignment horizontal="center" vertical="center"/>
      <protection locked="0"/>
    </xf>
    <xf numFmtId="16" fontId="0" fillId="4" borderId="5" xfId="0" applyNumberFormat="1" applyFill="1" applyBorder="1" applyAlignment="1" applyProtection="1">
      <alignment horizontal="center" vertical="center"/>
      <protection locked="0"/>
    </xf>
    <xf numFmtId="16" fontId="45" fillId="0" borderId="0" xfId="0" applyNumberFormat="1" applyFont="1" applyAlignment="1">
      <alignment horizontal="right" vertical="center"/>
    </xf>
    <xf numFmtId="16" fontId="75" fillId="0" borderId="0" xfId="0" applyNumberFormat="1" applyFont="1" applyAlignment="1">
      <alignment horizontal="center" vertical="center"/>
    </xf>
    <xf numFmtId="16" fontId="210" fillId="0" borderId="12" xfId="0" applyNumberFormat="1" applyFont="1" applyBorder="1" applyAlignment="1">
      <alignment horizontal="center" vertical="center"/>
    </xf>
    <xf numFmtId="169" fontId="158" fillId="2" borderId="12" xfId="0" applyNumberFormat="1" applyFont="1" applyFill="1" applyBorder="1" applyAlignment="1" applyProtection="1">
      <alignment horizontal="center" vertical="center"/>
      <protection locked="0"/>
    </xf>
    <xf numFmtId="16" fontId="158" fillId="2" borderId="12" xfId="0" applyNumberFormat="1" applyFont="1" applyFill="1" applyBorder="1" applyAlignment="1" applyProtection="1">
      <alignment horizontal="center" vertical="center"/>
      <protection locked="0"/>
    </xf>
    <xf numFmtId="169" fontId="158" fillId="2" borderId="7" xfId="0" applyNumberFormat="1" applyFont="1" applyFill="1" applyBorder="1" applyAlignment="1" applyProtection="1">
      <alignment horizontal="center" vertical="center"/>
      <protection locked="0"/>
    </xf>
    <xf numFmtId="16" fontId="84" fillId="0" borderId="10" xfId="0" applyNumberFormat="1" applyFont="1" applyBorder="1" applyAlignment="1" applyProtection="1">
      <alignment horizontal="center" vertical="center"/>
      <protection locked="0"/>
    </xf>
    <xf numFmtId="16" fontId="305" fillId="4" borderId="7" xfId="0" applyNumberFormat="1" applyFont="1" applyFill="1" applyBorder="1" applyAlignment="1" applyProtection="1">
      <alignment horizontal="center" vertical="center"/>
      <protection locked="0"/>
    </xf>
    <xf numFmtId="16" fontId="48" fillId="0" borderId="3" xfId="0" applyNumberFormat="1" applyFont="1" applyBorder="1" applyAlignment="1">
      <alignment horizontal="center" vertical="center"/>
    </xf>
    <xf numFmtId="0" fontId="38" fillId="0" borderId="0" xfId="0" applyFont="1" applyAlignment="1">
      <alignment horizontal="center" vertical="center"/>
    </xf>
    <xf numFmtId="16" fontId="135" fillId="17" borderId="2" xfId="0" applyNumberFormat="1" applyFont="1" applyFill="1" applyBorder="1" applyAlignment="1">
      <alignment horizontal="left" vertical="center"/>
    </xf>
    <xf numFmtId="16" fontId="135" fillId="17" borderId="2" xfId="0" applyNumberFormat="1" applyFont="1" applyFill="1" applyBorder="1" applyAlignment="1">
      <alignment horizontal="center" vertical="center"/>
    </xf>
    <xf numFmtId="16" fontId="135" fillId="17" borderId="15" xfId="0" applyNumberFormat="1" applyFont="1" applyFill="1" applyBorder="1" applyAlignment="1">
      <alignment horizontal="center" vertical="center"/>
    </xf>
    <xf numFmtId="16" fontId="208" fillId="17" borderId="9" xfId="0" applyNumberFormat="1" applyFont="1" applyFill="1" applyBorder="1" applyAlignment="1" applyProtection="1">
      <alignment horizontal="left" vertical="center"/>
      <protection locked="0"/>
    </xf>
    <xf numFmtId="16" fontId="158" fillId="17" borderId="7" xfId="0" applyNumberFormat="1" applyFont="1" applyFill="1" applyBorder="1" applyAlignment="1" applyProtection="1">
      <alignment horizontal="center" vertical="center"/>
      <protection locked="0"/>
    </xf>
    <xf numFmtId="16" fontId="135" fillId="17" borderId="5" xfId="0" applyNumberFormat="1" applyFont="1" applyFill="1" applyBorder="1" applyAlignment="1">
      <alignment horizontal="left" vertical="center"/>
    </xf>
    <xf numFmtId="16" fontId="135" fillId="17" borderId="5" xfId="0" applyNumberFormat="1" applyFont="1" applyFill="1" applyBorder="1" applyAlignment="1">
      <alignment horizontal="center" vertical="center"/>
    </xf>
    <xf numFmtId="16" fontId="135" fillId="17" borderId="12" xfId="0" applyNumberFormat="1" applyFont="1" applyFill="1" applyBorder="1" applyAlignment="1">
      <alignment horizontal="center" vertical="center"/>
    </xf>
    <xf numFmtId="16" fontId="304" fillId="17" borderId="3" xfId="0" applyNumberFormat="1" applyFont="1" applyFill="1" applyBorder="1" applyAlignment="1" applyProtection="1">
      <alignment horizontal="left" vertical="center"/>
      <protection locked="0"/>
    </xf>
    <xf numFmtId="1" fontId="158" fillId="17" borderId="12" xfId="0" applyNumberFormat="1" applyFont="1" applyFill="1" applyBorder="1" applyAlignment="1" applyProtection="1">
      <alignment horizontal="center" vertical="center"/>
      <protection locked="0"/>
    </xf>
    <xf numFmtId="16" fontId="205" fillId="17" borderId="9" xfId="0" applyNumberFormat="1" applyFont="1" applyFill="1" applyBorder="1" applyAlignment="1" applyProtection="1">
      <alignment horizontal="left" vertical="center"/>
      <protection locked="0"/>
    </xf>
    <xf numFmtId="16" fontId="27" fillId="17" borderId="5" xfId="0" applyNumberFormat="1" applyFont="1" applyFill="1" applyBorder="1" applyAlignment="1">
      <alignment horizontal="left" vertical="center"/>
    </xf>
    <xf numFmtId="16" fontId="27" fillId="17" borderId="5" xfId="0" applyNumberFormat="1" applyFont="1" applyFill="1" applyBorder="1" applyAlignment="1">
      <alignment horizontal="center" vertical="center"/>
    </xf>
    <xf numFmtId="16" fontId="27" fillId="17" borderId="2" xfId="0" applyNumberFormat="1" applyFont="1" applyFill="1" applyBorder="1" applyAlignment="1">
      <alignment horizontal="left" vertical="center"/>
    </xf>
    <xf numFmtId="0" fontId="268" fillId="0" borderId="0" xfId="0" applyFont="1" applyAlignment="1">
      <alignment horizontal="center"/>
    </xf>
    <xf numFmtId="16" fontId="115" fillId="0" borderId="13" xfId="0" applyNumberFormat="1" applyFont="1" applyBorder="1" applyAlignment="1" applyProtection="1">
      <alignment horizontal="center" vertical="center"/>
      <protection locked="0"/>
    </xf>
    <xf numFmtId="1" fontId="138" fillId="0" borderId="10" xfId="0" applyNumberFormat="1" applyFont="1" applyBorder="1" applyAlignment="1" applyProtection="1">
      <alignment horizontal="center" vertical="center"/>
      <protection locked="0"/>
    </xf>
    <xf numFmtId="16" fontId="262" fillId="0" borderId="10" xfId="0" applyNumberFormat="1" applyFont="1" applyBorder="1" applyAlignment="1" applyProtection="1">
      <alignment horizontal="center" vertical="center"/>
      <protection locked="0"/>
    </xf>
    <xf numFmtId="0" fontId="241" fillId="0" borderId="3" xfId="0" applyFont="1" applyBorder="1" applyAlignment="1">
      <alignment horizontal="center" wrapText="1"/>
    </xf>
    <xf numFmtId="0" fontId="241" fillId="0" borderId="12" xfId="0" applyFont="1" applyBorder="1" applyAlignment="1">
      <alignment horizontal="center" wrapText="1"/>
    </xf>
    <xf numFmtId="16" fontId="26" fillId="0" borderId="2" xfId="0" applyNumberFormat="1" applyFont="1" applyBorder="1" applyAlignment="1">
      <alignment horizontal="center" vertical="center"/>
    </xf>
    <xf numFmtId="1" fontId="38" fillId="21" borderId="12" xfId="0" applyNumberFormat="1" applyFont="1" applyFill="1" applyBorder="1" applyAlignment="1" applyProtection="1">
      <alignment horizontal="center" vertical="center"/>
      <protection locked="0"/>
    </xf>
    <xf numFmtId="16" fontId="115" fillId="21" borderId="12" xfId="0" applyNumberFormat="1" applyFont="1" applyFill="1" applyBorder="1" applyAlignment="1" applyProtection="1">
      <alignment horizontal="center" vertical="center"/>
      <protection locked="0"/>
    </xf>
    <xf numFmtId="16" fontId="26" fillId="0" borderId="5" xfId="0" applyNumberFormat="1" applyFont="1" applyBorder="1" applyAlignment="1">
      <alignment horizontal="center" vertical="center"/>
    </xf>
    <xf numFmtId="16" fontId="115" fillId="3" borderId="16" xfId="0" applyNumberFormat="1" applyFont="1" applyFill="1" applyBorder="1" applyAlignment="1">
      <alignment horizontal="center" wrapText="1"/>
    </xf>
    <xf numFmtId="16" fontId="115" fillId="3" borderId="8" xfId="0" applyNumberFormat="1" applyFont="1" applyFill="1" applyBorder="1" applyAlignment="1" applyProtection="1">
      <alignment horizontal="center" vertical="center"/>
      <protection locked="0"/>
    </xf>
    <xf numFmtId="16" fontId="307" fillId="21" borderId="3" xfId="0" applyNumberFormat="1" applyFont="1" applyFill="1" applyBorder="1" applyAlignment="1" applyProtection="1">
      <alignment horizontal="right" vertical="center"/>
      <protection locked="0"/>
    </xf>
    <xf numFmtId="0" fontId="196" fillId="0" borderId="2" xfId="0" applyFont="1" applyBorder="1" applyAlignment="1">
      <alignment horizontal="center" wrapText="1"/>
    </xf>
    <xf numFmtId="0" fontId="196" fillId="0" borderId="19" xfId="0" applyFont="1" applyBorder="1" applyAlignment="1">
      <alignment horizontal="center" wrapText="1"/>
    </xf>
    <xf numFmtId="16" fontId="261"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16" fontId="36" fillId="0" borderId="0" xfId="0" applyNumberFormat="1" applyFont="1" applyAlignment="1">
      <alignment horizontal="left" vertical="center"/>
    </xf>
    <xf numFmtId="16" fontId="138" fillId="0" borderId="16" xfId="0" applyNumberFormat="1" applyFont="1" applyBorder="1" applyAlignment="1">
      <alignment horizontal="center" wrapText="1"/>
    </xf>
    <xf numFmtId="0" fontId="26" fillId="6" borderId="1" xfId="0" applyFont="1" applyFill="1" applyBorder="1" applyAlignment="1">
      <alignment horizontal="center" vertical="center" wrapText="1"/>
    </xf>
    <xf numFmtId="0" fontId="26" fillId="0" borderId="5" xfId="0" applyFont="1" applyBorder="1" applyAlignment="1">
      <alignment horizontal="center" vertical="center" wrapText="1"/>
    </xf>
    <xf numFmtId="16" fontId="138" fillId="21" borderId="3" xfId="0" applyNumberFormat="1" applyFont="1" applyFill="1" applyBorder="1" applyAlignment="1" applyProtection="1">
      <alignment horizontal="right" vertical="center"/>
      <protection locked="0"/>
    </xf>
    <xf numFmtId="16" fontId="115" fillId="21" borderId="3" xfId="0" applyNumberFormat="1" applyFont="1" applyFill="1" applyBorder="1" applyAlignment="1" applyProtection="1">
      <alignment horizontal="right" vertical="center"/>
      <protection locked="0"/>
    </xf>
    <xf numFmtId="16" fontId="45" fillId="2" borderId="7" xfId="0" applyNumberFormat="1" applyFont="1" applyFill="1" applyBorder="1" applyAlignment="1" applyProtection="1">
      <alignment horizontal="center" vertical="center"/>
      <protection locked="0"/>
    </xf>
    <xf numFmtId="16" fontId="115" fillId="2" borderId="16" xfId="0" applyNumberFormat="1" applyFont="1" applyFill="1" applyBorder="1" applyAlignment="1">
      <alignment horizontal="center" wrapText="1"/>
    </xf>
    <xf numFmtId="16" fontId="45" fillId="4" borderId="15" xfId="0" applyNumberFormat="1" applyFont="1" applyFill="1" applyBorder="1" applyAlignment="1">
      <alignment horizontal="center" vertical="center"/>
    </xf>
    <xf numFmtId="0" fontId="296" fillId="0" borderId="9" xfId="0" applyFont="1" applyBorder="1"/>
    <xf numFmtId="0" fontId="296" fillId="0" borderId="0" xfId="0" applyFont="1"/>
    <xf numFmtId="0" fontId="237" fillId="0" borderId="0" xfId="0" applyFont="1" applyAlignment="1">
      <alignment horizontal="center"/>
    </xf>
    <xf numFmtId="16" fontId="138" fillId="4" borderId="7" xfId="0" applyNumberFormat="1" applyFont="1" applyFill="1" applyBorder="1" applyAlignment="1" applyProtection="1">
      <alignment horizontal="center" vertical="center"/>
      <protection locked="0"/>
    </xf>
    <xf numFmtId="1" fontId="38" fillId="4" borderId="12" xfId="0" applyNumberFormat="1" applyFont="1" applyFill="1" applyBorder="1" applyAlignment="1" applyProtection="1">
      <alignment horizontal="center" vertical="center"/>
      <protection locked="0"/>
    </xf>
    <xf numFmtId="16" fontId="138" fillId="4" borderId="16" xfId="0" applyNumberFormat="1" applyFont="1" applyFill="1" applyBorder="1" applyAlignment="1">
      <alignment horizontal="center" wrapText="1"/>
    </xf>
    <xf numFmtId="0" fontId="234" fillId="0" borderId="2" xfId="0" applyFont="1" applyBorder="1"/>
    <xf numFmtId="0" fontId="280" fillId="0" borderId="0" xfId="0" applyFont="1" applyAlignment="1">
      <alignment horizontal="center"/>
    </xf>
    <xf numFmtId="0" fontId="229" fillId="0" borderId="1" xfId="0" applyFont="1" applyBorder="1"/>
    <xf numFmtId="0" fontId="229" fillId="0" borderId="2" xfId="0" applyFont="1" applyBorder="1"/>
    <xf numFmtId="0" fontId="229" fillId="0" borderId="21" xfId="0" applyFont="1" applyBorder="1" applyAlignment="1">
      <alignment horizontal="center"/>
    </xf>
    <xf numFmtId="0" fontId="229" fillId="0" borderId="19" xfId="0" applyFont="1" applyBorder="1" applyAlignment="1">
      <alignment horizontal="center"/>
    </xf>
    <xf numFmtId="16" fontId="229" fillId="0" borderId="19" xfId="0" applyNumberFormat="1" applyFont="1" applyBorder="1" applyAlignment="1">
      <alignment horizontal="center"/>
    </xf>
    <xf numFmtId="0" fontId="244" fillId="0" borderId="0" xfId="0" applyFont="1" applyAlignment="1">
      <alignment horizontal="right" wrapText="1"/>
    </xf>
    <xf numFmtId="16" fontId="73" fillId="4" borderId="1" xfId="0" applyNumberFormat="1" applyFont="1" applyFill="1" applyBorder="1" applyAlignment="1" applyProtection="1">
      <alignment horizontal="center" vertical="center"/>
      <protection locked="0"/>
    </xf>
    <xf numFmtId="0" fontId="138" fillId="0" borderId="17" xfId="0" applyFont="1" applyBorder="1" applyAlignment="1">
      <alignment horizontal="center" vertical="center" wrapText="1"/>
    </xf>
    <xf numFmtId="16" fontId="73" fillId="4" borderId="12" xfId="0" applyNumberFormat="1" applyFont="1" applyFill="1" applyBorder="1" applyAlignment="1" applyProtection="1">
      <alignment horizontal="center" vertical="center"/>
      <protection locked="0"/>
    </xf>
    <xf numFmtId="16" fontId="38" fillId="0" borderId="2" xfId="0" applyNumberFormat="1" applyFont="1" applyBorder="1" applyAlignment="1">
      <alignment horizontal="left" vertical="center"/>
    </xf>
    <xf numFmtId="16" fontId="229" fillId="0" borderId="21" xfId="0" applyNumberFormat="1" applyFont="1" applyBorder="1" applyAlignment="1">
      <alignment horizontal="center"/>
    </xf>
    <xf numFmtId="0" fontId="68" fillId="8" borderId="2" xfId="0" applyFont="1" applyFill="1" applyBorder="1" applyAlignment="1">
      <alignment horizontal="center" vertical="center"/>
    </xf>
    <xf numFmtId="16" fontId="103" fillId="0" borderId="20" xfId="0" applyNumberFormat="1" applyFont="1" applyBorder="1" applyAlignment="1">
      <alignment horizontal="center" vertical="center"/>
    </xf>
    <xf numFmtId="0" fontId="63" fillId="8" borderId="2" xfId="0" applyFont="1" applyFill="1" applyBorder="1" applyAlignment="1">
      <alignment horizontal="center" vertical="center" wrapText="1"/>
    </xf>
    <xf numFmtId="0" fontId="64" fillId="8" borderId="33" xfId="0" applyFont="1" applyFill="1" applyBorder="1" applyAlignment="1">
      <alignment horizontal="center" vertical="center" wrapText="1"/>
    </xf>
    <xf numFmtId="0" fontId="64" fillId="8" borderId="16" xfId="0" applyFont="1" applyFill="1" applyBorder="1" applyAlignment="1">
      <alignment horizontal="center" vertical="center" wrapText="1"/>
    </xf>
    <xf numFmtId="16" fontId="27" fillId="0" borderId="79" xfId="0" applyNumberFormat="1" applyFont="1" applyBorder="1" applyAlignment="1">
      <alignment horizontal="left" vertical="center"/>
    </xf>
    <xf numFmtId="16" fontId="189" fillId="0" borderId="0" xfId="0" applyNumberFormat="1" applyFont="1" applyAlignment="1" applyProtection="1">
      <alignment horizontal="center" vertical="center"/>
      <protection locked="0"/>
    </xf>
    <xf numFmtId="170" fontId="48" fillId="2" borderId="0" xfId="0" applyNumberFormat="1" applyFont="1" applyFill="1" applyAlignment="1">
      <alignment horizontal="center" vertical="center"/>
    </xf>
    <xf numFmtId="16" fontId="235" fillId="0" borderId="19" xfId="0" applyNumberFormat="1" applyFont="1" applyBorder="1" applyAlignment="1">
      <alignment horizontal="center"/>
    </xf>
    <xf numFmtId="0" fontId="235" fillId="0" borderId="2" xfId="0" applyFont="1" applyBorder="1"/>
    <xf numFmtId="0" fontId="235" fillId="0" borderId="19" xfId="0" applyFont="1" applyBorder="1" applyAlignment="1">
      <alignment horizontal="center"/>
    </xf>
    <xf numFmtId="0" fontId="234" fillId="0" borderId="1" xfId="0" applyFont="1" applyBorder="1"/>
    <xf numFmtId="16" fontId="73" fillId="4" borderId="2" xfId="0" applyNumberFormat="1" applyFont="1" applyFill="1" applyBorder="1" applyAlignment="1" applyProtection="1">
      <alignment horizontal="center" vertical="center" wrapText="1"/>
      <protection locked="0"/>
    </xf>
    <xf numFmtId="16" fontId="73" fillId="4" borderId="5" xfId="0" applyNumberFormat="1" applyFont="1" applyFill="1" applyBorder="1" applyAlignment="1" applyProtection="1">
      <alignment horizontal="center" vertical="center" wrapText="1"/>
      <protection locked="0"/>
    </xf>
    <xf numFmtId="16" fontId="237" fillId="27" borderId="21" xfId="0" applyNumberFormat="1" applyFont="1" applyFill="1" applyBorder="1" applyAlignment="1">
      <alignment horizontal="center"/>
    </xf>
    <xf numFmtId="16" fontId="234" fillId="37" borderId="21" xfId="0" applyNumberFormat="1" applyFont="1" applyFill="1" applyBorder="1" applyAlignment="1">
      <alignment horizontal="center"/>
    </xf>
    <xf numFmtId="16" fontId="299" fillId="37" borderId="21" xfId="0" applyNumberFormat="1" applyFont="1" applyFill="1" applyBorder="1" applyAlignment="1">
      <alignment horizontal="center"/>
    </xf>
    <xf numFmtId="16" fontId="234" fillId="23" borderId="21" xfId="0" applyNumberFormat="1" applyFont="1" applyFill="1" applyBorder="1" applyAlignment="1">
      <alignment horizontal="center"/>
    </xf>
    <xf numFmtId="16" fontId="299" fillId="23" borderId="21" xfId="0" applyNumberFormat="1" applyFont="1" applyFill="1" applyBorder="1" applyAlignment="1">
      <alignment horizontal="center"/>
    </xf>
    <xf numFmtId="16" fontId="237" fillId="0" borderId="1" xfId="0" applyNumberFormat="1" applyFont="1" applyBorder="1" applyAlignment="1">
      <alignment horizontal="center"/>
    </xf>
    <xf numFmtId="0" fontId="234" fillId="0" borderId="1" xfId="0" applyFont="1" applyBorder="1" applyAlignment="1">
      <alignment horizontal="center"/>
    </xf>
    <xf numFmtId="16" fontId="234" fillId="0" borderId="1" xfId="0" applyNumberFormat="1" applyFont="1" applyBorder="1" applyAlignment="1">
      <alignment horizontal="center"/>
    </xf>
    <xf numFmtId="16" fontId="299" fillId="0" borderId="1" xfId="0" applyNumberFormat="1" applyFont="1" applyBorder="1" applyAlignment="1">
      <alignment horizontal="center"/>
    </xf>
    <xf numFmtId="16" fontId="234" fillId="10" borderId="1" xfId="0" applyNumberFormat="1" applyFont="1" applyFill="1" applyBorder="1" applyAlignment="1">
      <alignment horizontal="center"/>
    </xf>
    <xf numFmtId="16" fontId="299" fillId="10" borderId="1" xfId="0" applyNumberFormat="1" applyFont="1" applyFill="1" applyBorder="1" applyAlignment="1">
      <alignment horizontal="center"/>
    </xf>
    <xf numFmtId="0" fontId="234" fillId="10" borderId="14" xfId="0" applyFont="1" applyFill="1" applyBorder="1"/>
    <xf numFmtId="0" fontId="234" fillId="10" borderId="14" xfId="0" applyFont="1" applyFill="1" applyBorder="1" applyAlignment="1">
      <alignment horizontal="center"/>
    </xf>
    <xf numFmtId="16" fontId="237" fillId="10" borderId="14" xfId="0" applyNumberFormat="1" applyFont="1" applyFill="1" applyBorder="1" applyAlignment="1">
      <alignment horizontal="center"/>
    </xf>
    <xf numFmtId="16" fontId="234" fillId="10" borderId="14" xfId="0" applyNumberFormat="1" applyFont="1" applyFill="1" applyBorder="1" applyAlignment="1">
      <alignment horizontal="center"/>
    </xf>
    <xf numFmtId="16" fontId="299" fillId="10" borderId="14" xfId="0" applyNumberFormat="1" applyFont="1" applyFill="1" applyBorder="1" applyAlignment="1">
      <alignment horizontal="center"/>
    </xf>
    <xf numFmtId="0" fontId="234" fillId="10" borderId="1" xfId="0" applyFont="1" applyFill="1" applyBorder="1"/>
    <xf numFmtId="0" fontId="234" fillId="10" borderId="1" xfId="0" applyFont="1" applyFill="1" applyBorder="1" applyAlignment="1">
      <alignment horizontal="center"/>
    </xf>
    <xf numFmtId="0" fontId="235" fillId="26" borderId="1" xfId="0" applyFont="1" applyFill="1" applyBorder="1"/>
    <xf numFmtId="0" fontId="235" fillId="26" borderId="21" xfId="0" applyFont="1" applyFill="1" applyBorder="1" applyAlignment="1">
      <alignment horizontal="center"/>
    </xf>
    <xf numFmtId="0" fontId="234" fillId="26" borderId="2" xfId="0" applyFont="1" applyFill="1" applyBorder="1"/>
    <xf numFmtId="0" fontId="234" fillId="26" borderId="19" xfId="0" applyFont="1" applyFill="1" applyBorder="1" applyAlignment="1">
      <alignment horizontal="center"/>
    </xf>
    <xf numFmtId="16" fontId="235" fillId="26" borderId="19" xfId="0" applyNumberFormat="1" applyFont="1" applyFill="1" applyBorder="1" applyAlignment="1">
      <alignment horizontal="center"/>
    </xf>
    <xf numFmtId="16" fontId="234" fillId="26" borderId="21" xfId="0" applyNumberFormat="1" applyFont="1" applyFill="1" applyBorder="1" applyAlignment="1">
      <alignment horizontal="center"/>
    </xf>
    <xf numFmtId="16" fontId="299" fillId="26" borderId="21" xfId="0" applyNumberFormat="1" applyFont="1" applyFill="1" applyBorder="1" applyAlignment="1">
      <alignment horizontal="center"/>
    </xf>
    <xf numFmtId="0" fontId="229" fillId="0" borderId="1" xfId="0" applyFont="1" applyBorder="1" applyAlignment="1">
      <alignment horizontal="center"/>
    </xf>
    <xf numFmtId="0" fontId="229" fillId="22" borderId="1" xfId="0" applyFont="1" applyFill="1" applyBorder="1"/>
    <xf numFmtId="0" fontId="229" fillId="22" borderId="1" xfId="0" applyFont="1" applyFill="1" applyBorder="1" applyAlignment="1">
      <alignment horizontal="center"/>
    </xf>
    <xf numFmtId="16" fontId="237" fillId="22" borderId="1" xfId="0" applyNumberFormat="1" applyFont="1" applyFill="1" applyBorder="1" applyAlignment="1">
      <alignment horizontal="center"/>
    </xf>
    <xf numFmtId="0" fontId="229" fillId="38" borderId="2" xfId="0" applyFont="1" applyFill="1" applyBorder="1"/>
    <xf numFmtId="0" fontId="229" fillId="38" borderId="19" xfId="0" applyFont="1" applyFill="1" applyBorder="1" applyAlignment="1">
      <alignment horizontal="center"/>
    </xf>
    <xf numFmtId="16" fontId="229" fillId="38" borderId="19" xfId="0" applyNumberFormat="1" applyFont="1" applyFill="1" applyBorder="1" applyAlignment="1">
      <alignment horizontal="center"/>
    </xf>
    <xf numFmtId="16" fontId="237" fillId="38" borderId="19" xfId="0" applyNumberFormat="1" applyFont="1" applyFill="1" applyBorder="1" applyAlignment="1">
      <alignment horizontal="center"/>
    </xf>
    <xf numFmtId="16" fontId="35" fillId="0" borderId="12" xfId="0" applyNumberFormat="1" applyFont="1" applyBorder="1" applyAlignment="1" applyProtection="1">
      <alignment horizontal="left" vertical="center"/>
      <protection locked="0"/>
    </xf>
    <xf numFmtId="16" fontId="45" fillId="0" borderId="5" xfId="0" applyNumberFormat="1" applyFont="1" applyBorder="1" applyAlignment="1">
      <alignment horizontal="left" vertical="center"/>
    </xf>
    <xf numFmtId="0" fontId="0" fillId="10" borderId="1" xfId="0" applyFill="1" applyBorder="1" applyAlignment="1">
      <alignment horizontal="center"/>
    </xf>
    <xf numFmtId="16" fontId="263" fillId="0" borderId="7" xfId="0" applyNumberFormat="1" applyFont="1" applyBorder="1" applyAlignment="1">
      <alignment horizontal="center" vertical="center"/>
    </xf>
    <xf numFmtId="16" fontId="210" fillId="0" borderId="13" xfId="0" applyNumberFormat="1" applyFont="1" applyBorder="1" applyAlignment="1">
      <alignment horizontal="center" vertical="center"/>
    </xf>
    <xf numFmtId="0" fontId="237" fillId="10" borderId="1" xfId="0" applyFont="1" applyFill="1" applyBorder="1"/>
    <xf numFmtId="0" fontId="234" fillId="10" borderId="1" xfId="0" applyFont="1" applyFill="1" applyBorder="1" applyAlignment="1">
      <alignment horizontal="center" wrapText="1"/>
    </xf>
    <xf numFmtId="16" fontId="234" fillId="10" borderId="1" xfId="0" applyNumberFormat="1" applyFont="1" applyFill="1" applyBorder="1" applyAlignment="1">
      <alignment horizontal="center" wrapText="1"/>
    </xf>
    <xf numFmtId="16" fontId="48" fillId="23" borderId="2" xfId="0" applyNumberFormat="1" applyFont="1" applyFill="1" applyBorder="1" applyAlignment="1">
      <alignment horizontal="center" vertical="center"/>
    </xf>
    <xf numFmtId="0" fontId="299" fillId="10" borderId="1" xfId="0" applyFont="1" applyFill="1" applyBorder="1"/>
    <xf numFmtId="0" fontId="237" fillId="0" borderId="1" xfId="0" applyFont="1" applyBorder="1"/>
    <xf numFmtId="16" fontId="234" fillId="0" borderId="21" xfId="0" applyNumberFormat="1" applyFont="1" applyBorder="1" applyAlignment="1">
      <alignment horizontal="center"/>
    </xf>
    <xf numFmtId="0" fontId="234" fillId="0" borderId="1" xfId="0" applyFont="1" applyBorder="1" applyAlignment="1">
      <alignment horizontal="center" wrapText="1"/>
    </xf>
    <xf numFmtId="16" fontId="299" fillId="0" borderId="21" xfId="0" applyNumberFormat="1" applyFont="1" applyBorder="1" applyAlignment="1">
      <alignment horizontal="center"/>
    </xf>
    <xf numFmtId="0" fontId="198" fillId="10" borderId="1" xfId="0" applyFont="1" applyFill="1" applyBorder="1"/>
    <xf numFmtId="0" fontId="313" fillId="0" borderId="1" xfId="0" applyFont="1" applyBorder="1"/>
    <xf numFmtId="16" fontId="237" fillId="4" borderId="19" xfId="0" applyNumberFormat="1" applyFont="1" applyFill="1" applyBorder="1" applyAlignment="1">
      <alignment horizontal="center"/>
    </xf>
    <xf numFmtId="16" fontId="234" fillId="4" borderId="21" xfId="0" applyNumberFormat="1" applyFont="1" applyFill="1" applyBorder="1" applyAlignment="1">
      <alignment horizontal="center"/>
    </xf>
    <xf numFmtId="16" fontId="299" fillId="4" borderId="21" xfId="0" applyNumberFormat="1" applyFont="1" applyFill="1" applyBorder="1" applyAlignment="1">
      <alignment horizontal="center"/>
    </xf>
    <xf numFmtId="16" fontId="234" fillId="4" borderId="1" xfId="0" applyNumberFormat="1" applyFont="1" applyFill="1" applyBorder="1" applyAlignment="1">
      <alignment horizontal="center" wrapText="1"/>
    </xf>
    <xf numFmtId="16" fontId="314" fillId="38" borderId="19" xfId="0" applyNumberFormat="1" applyFont="1" applyFill="1" applyBorder="1" applyAlignment="1">
      <alignment horizontal="center"/>
    </xf>
    <xf numFmtId="16" fontId="73" fillId="23" borderId="2" xfId="0" applyNumberFormat="1" applyFont="1" applyFill="1" applyBorder="1" applyAlignment="1" applyProtection="1">
      <alignment horizontal="center" vertical="center"/>
      <protection locked="0"/>
    </xf>
    <xf numFmtId="16" fontId="314" fillId="0" borderId="1" xfId="0" applyNumberFormat="1" applyFont="1" applyBorder="1" applyAlignment="1">
      <alignment horizontal="center"/>
    </xf>
    <xf numFmtId="16" fontId="235" fillId="0" borderId="1" xfId="0" applyNumberFormat="1" applyFont="1" applyBorder="1" applyAlignment="1">
      <alignment horizontal="center" wrapText="1"/>
    </xf>
    <xf numFmtId="16" fontId="235" fillId="10" borderId="1" xfId="0" applyNumberFormat="1" applyFont="1" applyFill="1" applyBorder="1" applyAlignment="1">
      <alignment horizontal="center" wrapText="1"/>
    </xf>
    <xf numFmtId="16" fontId="259" fillId="0" borderId="0" xfId="0" applyNumberFormat="1" applyFont="1" applyAlignment="1" applyProtection="1">
      <alignment horizontal="center" vertical="center"/>
      <protection locked="0"/>
    </xf>
    <xf numFmtId="16" fontId="53" fillId="2" borderId="7" xfId="0" applyNumberFormat="1" applyFont="1" applyFill="1" applyBorder="1" applyAlignment="1">
      <alignment horizontal="center" vertical="center"/>
    </xf>
    <xf numFmtId="16" fontId="235" fillId="10" borderId="1" xfId="0" applyNumberFormat="1" applyFont="1" applyFill="1" applyBorder="1" applyAlignment="1">
      <alignment horizontal="center"/>
    </xf>
    <xf numFmtId="0" fontId="281" fillId="0" borderId="0" xfId="0" applyFont="1" applyAlignment="1">
      <alignment wrapText="1"/>
    </xf>
    <xf numFmtId="16" fontId="75" fillId="4" borderId="2" xfId="0" applyNumberFormat="1" applyFont="1" applyFill="1" applyBorder="1" applyAlignment="1">
      <alignment horizontal="center" vertical="center"/>
    </xf>
    <xf numFmtId="0" fontId="315" fillId="10" borderId="1" xfId="0" applyFont="1" applyFill="1" applyBorder="1"/>
    <xf numFmtId="16" fontId="105" fillId="0" borderId="0" xfId="13" applyNumberFormat="1" applyFont="1" applyAlignment="1" applyProtection="1"/>
    <xf numFmtId="0" fontId="235" fillId="0" borderId="4" xfId="0" applyFont="1" applyBorder="1" applyAlignment="1">
      <alignment horizontal="center" wrapText="1"/>
    </xf>
    <xf numFmtId="0" fontId="234" fillId="0" borderId="4" xfId="0" applyFont="1" applyBorder="1" applyAlignment="1">
      <alignment horizontal="center"/>
    </xf>
    <xf numFmtId="0" fontId="234" fillId="0" borderId="4" xfId="0" applyFont="1" applyBorder="1" applyAlignment="1">
      <alignment horizontal="center" wrapText="1"/>
    </xf>
    <xf numFmtId="0" fontId="240" fillId="0" borderId="0" xfId="0" applyFont="1" applyAlignment="1">
      <alignment horizontal="center" wrapText="1"/>
    </xf>
    <xf numFmtId="0" fontId="243" fillId="0" borderId="3" xfId="0" applyFont="1" applyBorder="1" applyAlignment="1">
      <alignment horizontal="center" wrapText="1"/>
    </xf>
    <xf numFmtId="0" fontId="311" fillId="0" borderId="0" xfId="0" applyFont="1" applyAlignment="1">
      <alignment horizontal="center"/>
    </xf>
    <xf numFmtId="16" fontId="237" fillId="4" borderId="1" xfId="0" applyNumberFormat="1" applyFont="1" applyFill="1" applyBorder="1" applyAlignment="1">
      <alignment horizontal="center"/>
    </xf>
    <xf numFmtId="16" fontId="234" fillId="4" borderId="1" xfId="0" applyNumberFormat="1" applyFont="1" applyFill="1" applyBorder="1" applyAlignment="1">
      <alignment horizontal="center"/>
    </xf>
    <xf numFmtId="16" fontId="299" fillId="4" borderId="1" xfId="0" applyNumberFormat="1" applyFont="1" applyFill="1" applyBorder="1" applyAlignment="1">
      <alignment horizontal="center"/>
    </xf>
    <xf numFmtId="0" fontId="238" fillId="0" borderId="20" xfId="0" applyFont="1" applyBorder="1" applyAlignment="1">
      <alignment horizontal="center" vertical="center" wrapText="1"/>
    </xf>
    <xf numFmtId="0" fontId="200" fillId="0" borderId="11" xfId="0" applyFont="1" applyBorder="1" applyAlignment="1">
      <alignment horizontal="center" vertical="center" wrapText="1"/>
    </xf>
    <xf numFmtId="16" fontId="234" fillId="10" borderId="20" xfId="0" applyNumberFormat="1" applyFont="1" applyFill="1" applyBorder="1" applyAlignment="1">
      <alignment horizontal="center" wrapText="1"/>
    </xf>
    <xf numFmtId="16" fontId="234" fillId="0" borderId="20" xfId="0" applyNumberFormat="1" applyFont="1" applyBorder="1" applyAlignment="1">
      <alignment horizontal="center" wrapText="1"/>
    </xf>
    <xf numFmtId="16" fontId="234" fillId="4" borderId="20" xfId="0" applyNumberFormat="1" applyFont="1" applyFill="1" applyBorder="1" applyAlignment="1">
      <alignment horizontal="center" wrapText="1"/>
    </xf>
    <xf numFmtId="16" fontId="237" fillId="0" borderId="0" xfId="0" applyNumberFormat="1" applyFont="1" applyAlignment="1">
      <alignment horizontal="center"/>
    </xf>
    <xf numFmtId="0" fontId="196" fillId="0" borderId="92" xfId="0" applyFont="1" applyBorder="1" applyAlignment="1">
      <alignment horizontal="center" wrapText="1"/>
    </xf>
    <xf numFmtId="0" fontId="196" fillId="0" borderId="13" xfId="0" applyFont="1" applyBorder="1" applyAlignment="1">
      <alignment horizontal="center" wrapText="1"/>
    </xf>
    <xf numFmtId="0" fontId="231" fillId="0" borderId="91" xfId="0" applyFont="1" applyBorder="1"/>
    <xf numFmtId="0" fontId="50" fillId="0" borderId="0" xfId="13" applyFont="1" applyAlignment="1" applyProtection="1"/>
    <xf numFmtId="16" fontId="82" fillId="0" borderId="0" xfId="0" applyNumberFormat="1" applyFont="1" applyAlignment="1">
      <alignment horizontal="center"/>
    </xf>
    <xf numFmtId="16" fontId="314" fillId="22" borderId="1" xfId="0" applyNumberFormat="1" applyFont="1" applyFill="1" applyBorder="1" applyAlignment="1">
      <alignment horizontal="center"/>
    </xf>
    <xf numFmtId="16" fontId="73" fillId="4" borderId="10" xfId="0" applyNumberFormat="1" applyFont="1" applyFill="1" applyBorder="1" applyAlignment="1" applyProtection="1">
      <alignment horizontal="center" vertical="center"/>
      <protection locked="0"/>
    </xf>
    <xf numFmtId="16" fontId="0" fillId="4" borderId="12" xfId="0" applyNumberFormat="1" applyFill="1" applyBorder="1" applyAlignment="1" applyProtection="1">
      <alignment horizontal="center" vertical="center"/>
      <protection locked="0"/>
    </xf>
    <xf numFmtId="16" fontId="234" fillId="0" borderId="93" xfId="0" applyNumberFormat="1" applyFont="1" applyBorder="1" applyAlignment="1">
      <alignment horizontal="center"/>
    </xf>
    <xf numFmtId="0" fontId="300" fillId="0" borderId="0" xfId="0" applyFont="1" applyAlignment="1">
      <alignment horizontal="right" vertical="center"/>
    </xf>
    <xf numFmtId="0" fontId="223" fillId="0" borderId="0" xfId="0" applyFont="1" applyAlignment="1">
      <alignment horizontal="right" vertical="center"/>
    </xf>
    <xf numFmtId="16" fontId="312" fillId="0" borderId="2" xfId="0" applyNumberFormat="1" applyFont="1" applyBorder="1" applyAlignment="1">
      <alignment horizontal="left" vertical="center"/>
    </xf>
    <xf numFmtId="16" fontId="312" fillId="0" borderId="2" xfId="0" applyNumberFormat="1" applyFont="1" applyBorder="1" applyAlignment="1">
      <alignment horizontal="center" vertical="center"/>
    </xf>
    <xf numFmtId="16" fontId="316" fillId="0" borderId="0" xfId="0" applyNumberFormat="1" applyFont="1" applyAlignment="1">
      <alignment horizontal="center"/>
    </xf>
    <xf numFmtId="16" fontId="317" fillId="0" borderId="0" xfId="0" applyNumberFormat="1" applyFont="1" applyAlignment="1">
      <alignment horizontal="center"/>
    </xf>
    <xf numFmtId="16" fontId="305" fillId="4" borderId="12" xfId="0" applyNumberFormat="1" applyFont="1" applyFill="1" applyBorder="1" applyAlignment="1" applyProtection="1">
      <alignment horizontal="center" vertical="center"/>
      <protection locked="0"/>
    </xf>
    <xf numFmtId="16" fontId="70" fillId="0" borderId="2" xfId="0" applyNumberFormat="1" applyFont="1" applyBorder="1" applyAlignment="1">
      <alignment horizontal="left" vertical="center"/>
    </xf>
    <xf numFmtId="16" fontId="48" fillId="0" borderId="62" xfId="0" applyNumberFormat="1" applyFont="1" applyBorder="1" applyAlignment="1">
      <alignment horizontal="center" vertical="center"/>
    </xf>
    <xf numFmtId="16" fontId="160" fillId="0" borderId="1" xfId="0" applyNumberFormat="1" applyFont="1" applyBorder="1" applyAlignment="1">
      <alignment horizontal="center"/>
    </xf>
    <xf numFmtId="0" fontId="159" fillId="0" borderId="1" xfId="0" applyFont="1" applyBorder="1" applyAlignment="1">
      <alignment horizontal="center"/>
    </xf>
    <xf numFmtId="0" fontId="160" fillId="0" borderId="1" xfId="0" applyFont="1" applyBorder="1"/>
    <xf numFmtId="0" fontId="160" fillId="0" borderId="1" xfId="0" applyFont="1" applyBorder="1" applyAlignment="1">
      <alignment horizontal="center"/>
    </xf>
    <xf numFmtId="16" fontId="163" fillId="0" borderId="1" xfId="0" applyNumberFormat="1" applyFont="1" applyBorder="1" applyAlignment="1">
      <alignment horizontal="center"/>
    </xf>
    <xf numFmtId="16" fontId="160" fillId="4" borderId="1" xfId="0" applyNumberFormat="1" applyFont="1" applyFill="1" applyBorder="1" applyAlignment="1">
      <alignment horizontal="center"/>
    </xf>
    <xf numFmtId="16" fontId="318" fillId="0" borderId="1" xfId="0" applyNumberFormat="1" applyFont="1" applyBorder="1" applyAlignment="1">
      <alignment horizontal="center"/>
    </xf>
    <xf numFmtId="16" fontId="159" fillId="0" borderId="1" xfId="0" applyNumberFormat="1" applyFont="1" applyBorder="1" applyAlignment="1">
      <alignment horizontal="center"/>
    </xf>
    <xf numFmtId="0" fontId="160" fillId="41" borderId="1" xfId="0" applyFont="1" applyFill="1" applyBorder="1"/>
    <xf numFmtId="0" fontId="160" fillId="41" borderId="1" xfId="0" applyFont="1" applyFill="1" applyBorder="1" applyAlignment="1">
      <alignment horizontal="center"/>
    </xf>
    <xf numFmtId="16" fontId="159" fillId="41" borderId="1" xfId="0" applyNumberFormat="1" applyFont="1" applyFill="1" applyBorder="1" applyAlignment="1">
      <alignment horizontal="center"/>
    </xf>
    <xf numFmtId="16" fontId="160" fillId="41" borderId="1" xfId="0" applyNumberFormat="1" applyFont="1" applyFill="1" applyBorder="1" applyAlignment="1">
      <alignment horizontal="center"/>
    </xf>
    <xf numFmtId="16" fontId="318" fillId="41" borderId="1" xfId="0" applyNumberFormat="1" applyFont="1" applyFill="1" applyBorder="1" applyAlignment="1">
      <alignment horizontal="center"/>
    </xf>
    <xf numFmtId="0" fontId="159" fillId="22" borderId="1" xfId="0" applyFont="1" applyFill="1" applyBorder="1"/>
    <xf numFmtId="0" fontId="159" fillId="22" borderId="1" xfId="0" applyFont="1" applyFill="1" applyBorder="1" applyAlignment="1">
      <alignment horizontal="center"/>
    </xf>
    <xf numFmtId="16" fontId="163" fillId="22" borderId="1" xfId="0" applyNumberFormat="1" applyFont="1" applyFill="1" applyBorder="1" applyAlignment="1">
      <alignment horizontal="center"/>
    </xf>
    <xf numFmtId="16" fontId="159" fillId="22" borderId="1" xfId="0" applyNumberFormat="1" applyFont="1" applyFill="1" applyBorder="1" applyAlignment="1">
      <alignment horizontal="center"/>
    </xf>
    <xf numFmtId="0" fontId="159" fillId="0" borderId="1" xfId="0" applyFont="1" applyBorder="1"/>
    <xf numFmtId="0" fontId="162" fillId="0" borderId="1" xfId="0" applyFont="1" applyBorder="1"/>
    <xf numFmtId="0" fontId="160" fillId="0" borderId="1" xfId="0" applyFont="1" applyBorder="1" applyAlignment="1">
      <alignment horizontal="center" wrapText="1"/>
    </xf>
    <xf numFmtId="16" fontId="163" fillId="0" borderId="1" xfId="0" applyNumberFormat="1" applyFont="1" applyBorder="1" applyAlignment="1">
      <alignment horizontal="center" wrapText="1"/>
    </xf>
    <xf numFmtId="16" fontId="160" fillId="0" borderId="1" xfId="0" applyNumberFormat="1" applyFont="1" applyBorder="1" applyAlignment="1">
      <alignment horizontal="center" wrapText="1"/>
    </xf>
    <xf numFmtId="16" fontId="160" fillId="0" borderId="20" xfId="0" applyNumberFormat="1" applyFont="1" applyBorder="1" applyAlignment="1">
      <alignment horizontal="center" wrapText="1"/>
    </xf>
    <xf numFmtId="0" fontId="159" fillId="42" borderId="1" xfId="0" applyFont="1" applyFill="1" applyBorder="1"/>
    <xf numFmtId="0" fontId="160" fillId="42" borderId="1" xfId="0" applyFont="1" applyFill="1" applyBorder="1" applyAlignment="1">
      <alignment horizontal="center" wrapText="1"/>
    </xf>
    <xf numFmtId="16" fontId="160" fillId="42" borderId="1" xfId="0" applyNumberFormat="1" applyFont="1" applyFill="1" applyBorder="1" applyAlignment="1">
      <alignment horizontal="center" wrapText="1"/>
    </xf>
    <xf numFmtId="16" fontId="160" fillId="42" borderId="20" xfId="0" applyNumberFormat="1" applyFont="1" applyFill="1" applyBorder="1" applyAlignment="1">
      <alignment horizontal="center" wrapText="1"/>
    </xf>
    <xf numFmtId="16" fontId="95" fillId="0" borderId="0" xfId="0" applyNumberFormat="1" applyFont="1" applyAlignment="1">
      <alignment horizontal="center" vertical="center"/>
    </xf>
    <xf numFmtId="16" fontId="314" fillId="0" borderId="0" xfId="0" applyNumberFormat="1" applyFont="1" applyAlignment="1">
      <alignment horizontal="center"/>
    </xf>
    <xf numFmtId="16" fontId="319" fillId="4" borderId="1" xfId="0" applyNumberFormat="1" applyFont="1" applyFill="1" applyBorder="1" applyAlignment="1">
      <alignment horizontal="center"/>
    </xf>
    <xf numFmtId="0" fontId="150" fillId="0" borderId="0" xfId="0" applyFont="1"/>
    <xf numFmtId="0" fontId="320" fillId="0" borderId="0" xfId="0" applyFont="1"/>
    <xf numFmtId="0" fontId="86" fillId="0" borderId="0" xfId="0" applyFont="1"/>
    <xf numFmtId="16" fontId="163" fillId="42" borderId="1" xfId="0" applyNumberFormat="1" applyFont="1" applyFill="1" applyBorder="1" applyAlignment="1">
      <alignment horizontal="center" wrapText="1"/>
    </xf>
    <xf numFmtId="16" fontId="163" fillId="41" borderId="1" xfId="0" applyNumberFormat="1" applyFont="1" applyFill="1" applyBorder="1" applyAlignment="1">
      <alignment horizontal="center"/>
    </xf>
    <xf numFmtId="16" fontId="321" fillId="0" borderId="1" xfId="0" applyNumberFormat="1" applyFont="1" applyBorder="1" applyAlignment="1">
      <alignment horizontal="center"/>
    </xf>
    <xf numFmtId="0" fontId="159" fillId="0" borderId="0" xfId="0" applyFont="1" applyAlignment="1">
      <alignment vertical="center"/>
    </xf>
    <xf numFmtId="16" fontId="321" fillId="0" borderId="0" xfId="0" applyNumberFormat="1" applyFont="1" applyAlignment="1">
      <alignment horizontal="center" vertical="center"/>
    </xf>
    <xf numFmtId="16" fontId="321" fillId="41" borderId="1" xfId="0" applyNumberFormat="1" applyFont="1" applyFill="1" applyBorder="1" applyAlignment="1">
      <alignment horizontal="center"/>
    </xf>
    <xf numFmtId="0" fontId="308" fillId="0" borderId="0" xfId="0" applyFont="1" applyAlignment="1">
      <alignment horizontal="right"/>
    </xf>
    <xf numFmtId="0" fontId="159" fillId="22" borderId="14" xfId="0" applyFont="1" applyFill="1" applyBorder="1"/>
    <xf numFmtId="0" fontId="159" fillId="22" borderId="14" xfId="0" applyFont="1" applyFill="1" applyBorder="1" applyAlignment="1">
      <alignment horizontal="center"/>
    </xf>
    <xf numFmtId="16" fontId="159" fillId="22" borderId="14" xfId="0" applyNumberFormat="1" applyFont="1" applyFill="1" applyBorder="1" applyAlignment="1">
      <alignment horizontal="center"/>
    </xf>
    <xf numFmtId="0" fontId="159" fillId="0" borderId="0" xfId="0" applyFont="1"/>
    <xf numFmtId="0" fontId="159" fillId="0" borderId="0" xfId="0" applyFont="1" applyAlignment="1">
      <alignment horizontal="center"/>
    </xf>
    <xf numFmtId="16" fontId="159" fillId="0" borderId="0" xfId="0" applyNumberFormat="1" applyFont="1" applyAlignment="1">
      <alignment horizontal="center"/>
    </xf>
    <xf numFmtId="0" fontId="322" fillId="41" borderId="1" xfId="0" applyFont="1" applyFill="1" applyBorder="1"/>
    <xf numFmtId="0" fontId="322" fillId="41" borderId="1" xfId="0" applyFont="1" applyFill="1" applyBorder="1" applyAlignment="1">
      <alignment horizontal="center"/>
    </xf>
    <xf numFmtId="16" fontId="322" fillId="41" borderId="1" xfId="0" applyNumberFormat="1" applyFont="1" applyFill="1" applyBorder="1" applyAlignment="1">
      <alignment horizontal="center"/>
    </xf>
    <xf numFmtId="0" fontId="318" fillId="0" borderId="1" xfId="0" applyFont="1" applyBorder="1" applyAlignment="1">
      <alignment vertical="center"/>
    </xf>
    <xf numFmtId="16" fontId="318" fillId="0" borderId="1" xfId="0" applyNumberFormat="1" applyFont="1" applyBorder="1" applyAlignment="1">
      <alignment horizontal="center" vertical="center"/>
    </xf>
    <xf numFmtId="0" fontId="318" fillId="10" borderId="1" xfId="0" applyFont="1" applyFill="1" applyBorder="1"/>
    <xf numFmtId="0" fontId="322" fillId="10" borderId="1" xfId="0" applyFont="1" applyFill="1" applyBorder="1" applyAlignment="1">
      <alignment horizontal="center" wrapText="1"/>
    </xf>
    <xf numFmtId="16" fontId="323" fillId="10" borderId="1" xfId="0" applyNumberFormat="1" applyFont="1" applyFill="1" applyBorder="1" applyAlignment="1">
      <alignment horizontal="center" wrapText="1"/>
    </xf>
    <xf numFmtId="16" fontId="322" fillId="10" borderId="1" xfId="0" applyNumberFormat="1" applyFont="1" applyFill="1" applyBorder="1" applyAlignment="1">
      <alignment horizontal="center" wrapText="1"/>
    </xf>
    <xf numFmtId="16" fontId="322" fillId="10" borderId="20" xfId="0" applyNumberFormat="1" applyFont="1" applyFill="1" applyBorder="1" applyAlignment="1">
      <alignment horizontal="center" wrapText="1"/>
    </xf>
    <xf numFmtId="0" fontId="318" fillId="0" borderId="1" xfId="0" applyFont="1" applyBorder="1"/>
    <xf numFmtId="0" fontId="322" fillId="0" borderId="1" xfId="0" applyFont="1" applyBorder="1" applyAlignment="1">
      <alignment horizontal="center" wrapText="1"/>
    </xf>
    <xf numFmtId="16" fontId="322" fillId="0" borderId="1" xfId="0" applyNumberFormat="1" applyFont="1" applyBorder="1" applyAlignment="1">
      <alignment horizontal="center" wrapText="1"/>
    </xf>
    <xf numFmtId="0" fontId="325" fillId="0" borderId="1" xfId="0" applyFont="1" applyBorder="1" applyAlignment="1" applyProtection="1">
      <alignment vertical="center"/>
      <protection locked="0"/>
    </xf>
    <xf numFmtId="16" fontId="318" fillId="0" borderId="1" xfId="0" applyNumberFormat="1" applyFont="1" applyBorder="1" applyAlignment="1" applyProtection="1">
      <alignment horizontal="center" vertical="center"/>
      <protection locked="0"/>
    </xf>
    <xf numFmtId="16" fontId="323" fillId="0" borderId="1" xfId="0" applyNumberFormat="1" applyFont="1" applyBorder="1" applyAlignment="1" applyProtection="1">
      <alignment horizontal="center" vertical="center"/>
      <protection locked="0"/>
    </xf>
    <xf numFmtId="0" fontId="318" fillId="0" borderId="1" xfId="0" applyFont="1" applyBorder="1" applyAlignment="1" applyProtection="1">
      <alignment vertical="center"/>
      <protection locked="0"/>
    </xf>
    <xf numFmtId="0" fontId="325" fillId="40" borderId="1" xfId="0" applyFont="1" applyFill="1" applyBorder="1" applyAlignment="1" applyProtection="1">
      <alignment vertical="center"/>
      <protection locked="0"/>
    </xf>
    <xf numFmtId="16" fontId="318" fillId="40" borderId="1" xfId="0" applyNumberFormat="1" applyFont="1" applyFill="1" applyBorder="1" applyAlignment="1" applyProtection="1">
      <alignment horizontal="center" vertical="center"/>
      <protection locked="0"/>
    </xf>
    <xf numFmtId="16" fontId="38" fillId="0" borderId="0" xfId="0" applyNumberFormat="1" applyFont="1" applyAlignment="1">
      <alignment vertical="top"/>
    </xf>
    <xf numFmtId="16" fontId="318" fillId="4" borderId="1" xfId="0" applyNumberFormat="1" applyFont="1" applyFill="1" applyBorder="1" applyAlignment="1" applyProtection="1">
      <alignment horizontal="center" vertical="center"/>
      <protection locked="0"/>
    </xf>
    <xf numFmtId="16" fontId="323" fillId="40" borderId="1" xfId="0" applyNumberFormat="1" applyFont="1" applyFill="1" applyBorder="1" applyAlignment="1" applyProtection="1">
      <alignment horizontal="center" vertical="center"/>
      <protection locked="0"/>
    </xf>
    <xf numFmtId="16" fontId="323" fillId="0" borderId="1" xfId="0" applyNumberFormat="1" applyFont="1" applyBorder="1" applyAlignment="1">
      <alignment horizontal="center" wrapText="1"/>
    </xf>
    <xf numFmtId="16" fontId="323" fillId="41" borderId="1" xfId="0" applyNumberFormat="1" applyFont="1" applyFill="1" applyBorder="1" applyAlignment="1">
      <alignment horizontal="center"/>
    </xf>
    <xf numFmtId="16" fontId="95" fillId="0" borderId="0" xfId="0" applyNumberFormat="1" applyFont="1" applyAlignment="1">
      <alignment horizontal="center"/>
    </xf>
    <xf numFmtId="16" fontId="0" fillId="8" borderId="1" xfId="0" applyNumberFormat="1" applyFill="1" applyBorder="1" applyAlignment="1">
      <alignment horizontal="left" vertical="center"/>
    </xf>
    <xf numFmtId="16" fontId="318" fillId="0" borderId="0" xfId="0" applyNumberFormat="1" applyFont="1" applyAlignment="1">
      <alignment horizontal="center"/>
    </xf>
    <xf numFmtId="0" fontId="161" fillId="0" borderId="1" xfId="0" applyFont="1" applyBorder="1"/>
    <xf numFmtId="16" fontId="159" fillId="4" borderId="1" xfId="0" applyNumberFormat="1" applyFont="1" applyFill="1" applyBorder="1" applyAlignment="1">
      <alignment horizontal="center"/>
    </xf>
    <xf numFmtId="0" fontId="84" fillId="0" borderId="7" xfId="0" applyFont="1" applyBorder="1" applyAlignment="1">
      <alignment vertical="center" wrapText="1"/>
    </xf>
    <xf numFmtId="16" fontId="124" fillId="0" borderId="0" xfId="0" applyNumberFormat="1" applyFont="1" applyAlignment="1">
      <alignment horizontal="center" vertical="center"/>
    </xf>
    <xf numFmtId="16" fontId="266" fillId="0" borderId="0" xfId="0" applyNumberFormat="1" applyFont="1" applyAlignment="1">
      <alignment horizontal="center" vertical="center"/>
    </xf>
    <xf numFmtId="16" fontId="270" fillId="0" borderId="0" xfId="0" applyNumberFormat="1" applyFont="1" applyAlignment="1">
      <alignment horizontal="center" vertical="center"/>
    </xf>
    <xf numFmtId="0" fontId="265" fillId="0" borderId="0" xfId="0" applyFont="1" applyAlignment="1">
      <alignment horizontal="center" vertical="center" wrapText="1"/>
    </xf>
    <xf numFmtId="0" fontId="327" fillId="0" borderId="1" xfId="0" applyFont="1" applyBorder="1"/>
    <xf numFmtId="16" fontId="324" fillId="4" borderId="1" xfId="0" applyNumberFormat="1" applyFont="1" applyFill="1" applyBorder="1" applyAlignment="1">
      <alignment horizontal="center" wrapText="1"/>
    </xf>
    <xf numFmtId="16" fontId="324" fillId="10" borderId="1" xfId="0" applyNumberFormat="1" applyFont="1" applyFill="1" applyBorder="1" applyAlignment="1">
      <alignment horizontal="center" wrapText="1"/>
    </xf>
    <xf numFmtId="16" fontId="323" fillId="0" borderId="1" xfId="0" applyNumberFormat="1" applyFont="1" applyBorder="1" applyAlignment="1">
      <alignment horizontal="center" vertical="center"/>
    </xf>
    <xf numFmtId="0" fontId="159" fillId="0" borderId="1" xfId="0" applyFont="1" applyBorder="1" applyAlignment="1">
      <alignment vertical="center"/>
    </xf>
    <xf numFmtId="16" fontId="159" fillId="0" borderId="1" xfId="0" applyNumberFormat="1" applyFont="1" applyBorder="1" applyAlignment="1">
      <alignment horizontal="center" vertical="center"/>
    </xf>
    <xf numFmtId="16" fontId="329" fillId="4" borderId="1" xfId="0" applyNumberFormat="1" applyFont="1" applyFill="1" applyBorder="1" applyAlignment="1">
      <alignment horizontal="center" vertical="center"/>
    </xf>
    <xf numFmtId="0" fontId="162" fillId="41" borderId="1" xfId="0" applyFont="1" applyFill="1" applyBorder="1" applyAlignment="1">
      <alignment vertical="center"/>
    </xf>
    <xf numFmtId="16" fontId="162" fillId="41" borderId="1" xfId="0" applyNumberFormat="1" applyFont="1" applyFill="1" applyBorder="1" applyAlignment="1">
      <alignment horizontal="center" vertical="center"/>
    </xf>
    <xf numFmtId="16" fontId="325" fillId="41" borderId="1" xfId="0" applyNumberFormat="1" applyFont="1" applyFill="1" applyBorder="1" applyAlignment="1">
      <alignment horizontal="center"/>
    </xf>
    <xf numFmtId="16" fontId="27" fillId="4" borderId="15" xfId="0" applyNumberFormat="1" applyFont="1" applyFill="1" applyBorder="1" applyAlignment="1">
      <alignment horizontal="center" vertical="center"/>
    </xf>
    <xf numFmtId="16" fontId="27" fillId="4" borderId="12" xfId="0" applyNumberFormat="1" applyFont="1" applyFill="1" applyBorder="1" applyAlignment="1">
      <alignment horizontal="center" vertical="center"/>
    </xf>
    <xf numFmtId="16" fontId="48" fillId="2" borderId="11" xfId="0" applyNumberFormat="1" applyFont="1" applyFill="1" applyBorder="1" applyAlignment="1">
      <alignment horizontal="center" vertical="center"/>
    </xf>
    <xf numFmtId="16" fontId="210" fillId="0" borderId="10" xfId="0" applyNumberFormat="1" applyFont="1" applyBorder="1" applyAlignment="1">
      <alignment horizontal="center" vertical="center"/>
    </xf>
    <xf numFmtId="0" fontId="159" fillId="0" borderId="14" xfId="0" applyFont="1" applyBorder="1"/>
    <xf numFmtId="0" fontId="159" fillId="0" borderId="14" xfId="0" applyFont="1" applyBorder="1" applyAlignment="1">
      <alignment horizontal="center"/>
    </xf>
    <xf numFmtId="16" fontId="159" fillId="0" borderId="14" xfId="0" applyNumberFormat="1" applyFont="1" applyBorder="1" applyAlignment="1">
      <alignment horizontal="center"/>
    </xf>
    <xf numFmtId="0" fontId="35" fillId="4" borderId="0" xfId="0" applyFont="1" applyFill="1"/>
    <xf numFmtId="16" fontId="255" fillId="0" borderId="0" xfId="0" applyNumberFormat="1" applyFont="1" applyAlignment="1">
      <alignment horizontal="center" vertical="center"/>
    </xf>
    <xf numFmtId="16" fontId="45" fillId="0" borderId="0" xfId="0" applyNumberFormat="1" applyFont="1" applyAlignment="1" applyProtection="1">
      <alignment horizontal="center" vertical="center"/>
      <protection locked="0"/>
    </xf>
    <xf numFmtId="16" fontId="330" fillId="0" borderId="0" xfId="0" applyNumberFormat="1" applyFont="1" applyAlignment="1">
      <alignment horizontal="center" vertical="center" wrapText="1"/>
    </xf>
    <xf numFmtId="0" fontId="38" fillId="4" borderId="0" xfId="0" applyFont="1" applyFill="1" applyAlignment="1">
      <alignment horizontal="center" vertical="center"/>
    </xf>
    <xf numFmtId="16" fontId="325" fillId="0" borderId="1" xfId="0" applyNumberFormat="1" applyFont="1" applyBorder="1" applyAlignment="1">
      <alignment horizontal="center" wrapText="1"/>
    </xf>
    <xf numFmtId="0" fontId="299" fillId="0" borderId="1" xfId="0" applyFont="1" applyBorder="1"/>
    <xf numFmtId="0" fontId="89" fillId="0" borderId="0" xfId="0" applyFont="1" applyAlignment="1">
      <alignment horizontal="left" vertical="top"/>
    </xf>
    <xf numFmtId="16" fontId="217" fillId="0" borderId="0" xfId="0" applyNumberFormat="1" applyFont="1" applyAlignment="1">
      <alignment horizontal="left" vertical="center"/>
    </xf>
    <xf numFmtId="16" fontId="27" fillId="2" borderId="0" xfId="0" applyNumberFormat="1" applyFont="1" applyFill="1" applyAlignment="1">
      <alignment horizontal="center" vertical="center"/>
    </xf>
    <xf numFmtId="16" fontId="26" fillId="2" borderId="0" xfId="0" applyNumberFormat="1" applyFont="1" applyFill="1" applyAlignment="1">
      <alignment horizontal="center" vertical="center"/>
    </xf>
    <xf numFmtId="0" fontId="38" fillId="0" borderId="0" xfId="0" applyFont="1" applyAlignment="1">
      <alignment vertical="top"/>
    </xf>
    <xf numFmtId="0" fontId="26" fillId="0" borderId="5" xfId="0" applyFont="1" applyBorder="1" applyAlignment="1">
      <alignment horizontal="center" vertical="top"/>
    </xf>
    <xf numFmtId="0" fontId="26" fillId="0" borderId="5" xfId="0" applyFont="1" applyBorder="1" applyAlignment="1">
      <alignment horizontal="center" vertical="top" wrapText="1"/>
    </xf>
    <xf numFmtId="0" fontId="65" fillId="0" borderId="18" xfId="0" applyFont="1" applyBorder="1" applyAlignment="1">
      <alignment horizontal="center" vertical="top"/>
    </xf>
    <xf numFmtId="16" fontId="38" fillId="2" borderId="2" xfId="0" applyNumberFormat="1" applyFont="1" applyFill="1" applyBorder="1" applyAlignment="1">
      <alignment horizontal="center" vertical="center"/>
    </xf>
    <xf numFmtId="16" fontId="26" fillId="0" borderId="7" xfId="0" applyNumberFormat="1" applyFont="1" applyBorder="1" applyAlignment="1">
      <alignment horizontal="center" vertical="center"/>
    </xf>
    <xf numFmtId="16" fontId="26" fillId="0" borderId="12" xfId="0" applyNumberFormat="1" applyFont="1" applyBorder="1" applyAlignment="1">
      <alignment horizontal="center" vertical="center"/>
    </xf>
    <xf numFmtId="16" fontId="66" fillId="2" borderId="5" xfId="0" applyNumberFormat="1" applyFont="1" applyFill="1" applyBorder="1" applyAlignment="1">
      <alignment horizontal="center" vertical="center"/>
    </xf>
    <xf numFmtId="16" fontId="27" fillId="0" borderId="15" xfId="0" applyNumberFormat="1" applyFont="1" applyBorder="1" applyAlignment="1">
      <alignment horizontal="left" vertical="center"/>
    </xf>
    <xf numFmtId="16" fontId="66" fillId="2" borderId="2" xfId="0" applyNumberFormat="1" applyFont="1" applyFill="1" applyBorder="1" applyAlignment="1">
      <alignment horizontal="center" vertical="center"/>
    </xf>
    <xf numFmtId="16" fontId="26" fillId="0" borderId="15" xfId="0" applyNumberFormat="1" applyFont="1" applyBorder="1" applyAlignment="1">
      <alignment horizontal="center" vertical="center"/>
    </xf>
    <xf numFmtId="16" fontId="191" fillId="0" borderId="12" xfId="0" applyNumberFormat="1" applyFont="1" applyBorder="1" applyAlignment="1">
      <alignment horizontal="center" vertical="center"/>
    </xf>
    <xf numFmtId="16" fontId="45" fillId="0" borderId="15" xfId="0" applyNumberFormat="1" applyFont="1" applyBorder="1" applyAlignment="1">
      <alignment horizontal="left" vertical="center"/>
    </xf>
    <xf numFmtId="16" fontId="45" fillId="0" borderId="5" xfId="0" applyNumberFormat="1" applyFont="1" applyBorder="1" applyAlignment="1">
      <alignment horizontal="center" vertical="center"/>
    </xf>
    <xf numFmtId="16" fontId="66" fillId="2" borderId="15" xfId="0" applyNumberFormat="1" applyFont="1" applyFill="1" applyBorder="1" applyAlignment="1">
      <alignment horizontal="center" vertical="center"/>
    </xf>
    <xf numFmtId="16" fontId="27" fillId="2" borderId="18" xfId="0" applyNumberFormat="1" applyFont="1" applyFill="1" applyBorder="1" applyAlignment="1">
      <alignment horizontal="center" vertical="center"/>
    </xf>
    <xf numFmtId="16" fontId="45" fillId="0" borderId="12" xfId="0" applyNumberFormat="1" applyFont="1" applyBorder="1" applyAlignment="1">
      <alignment horizontal="left" vertical="center"/>
    </xf>
    <xf numFmtId="16" fontId="66" fillId="2" borderId="12" xfId="0" applyNumberFormat="1" applyFont="1" applyFill="1" applyBorder="1" applyAlignment="1">
      <alignment horizontal="center" vertical="center"/>
    </xf>
    <xf numFmtId="16" fontId="27" fillId="0" borderId="10" xfId="0" applyNumberFormat="1" applyFont="1" applyBorder="1" applyAlignment="1">
      <alignment horizontal="left" vertical="center"/>
    </xf>
    <xf numFmtId="16" fontId="27" fillId="2" borderId="10" xfId="0" applyNumberFormat="1" applyFont="1" applyFill="1" applyBorder="1" applyAlignment="1">
      <alignment horizontal="center" vertical="center"/>
    </xf>
    <xf numFmtId="16" fontId="26" fillId="0" borderId="10" xfId="0" applyNumberFormat="1" applyFont="1" applyBorder="1" applyAlignment="1">
      <alignment horizontal="center" vertical="center"/>
    </xf>
    <xf numFmtId="16" fontId="45" fillId="2" borderId="2" xfId="0" applyNumberFormat="1" applyFont="1" applyFill="1" applyBorder="1" applyAlignment="1">
      <alignment horizontal="center" vertical="center"/>
    </xf>
    <xf numFmtId="16" fontId="45" fillId="2" borderId="5" xfId="0" applyNumberFormat="1" applyFont="1" applyFill="1" applyBorder="1" applyAlignment="1">
      <alignment horizontal="center" vertical="center"/>
    </xf>
    <xf numFmtId="16" fontId="26" fillId="0" borderId="71" xfId="0" applyNumberFormat="1" applyFont="1" applyBorder="1" applyAlignment="1">
      <alignment horizontal="center" vertical="center"/>
    </xf>
    <xf numFmtId="16" fontId="27" fillId="0" borderId="71" xfId="0" applyNumberFormat="1" applyFont="1" applyBorder="1" applyAlignment="1">
      <alignment horizontal="center" vertical="center"/>
    </xf>
    <xf numFmtId="16" fontId="38" fillId="0" borderId="7" xfId="0" applyNumberFormat="1" applyFont="1" applyBorder="1" applyAlignment="1">
      <alignment horizontal="center" vertical="center"/>
    </xf>
    <xf numFmtId="16" fontId="27" fillId="4" borderId="10" xfId="0" applyNumberFormat="1" applyFont="1" applyFill="1" applyBorder="1" applyAlignment="1">
      <alignment horizontal="center" vertical="center"/>
    </xf>
    <xf numFmtId="16" fontId="38" fillId="0" borderId="5" xfId="0" applyNumberFormat="1" applyFont="1" applyBorder="1" applyAlignment="1">
      <alignment horizontal="left" vertical="center"/>
    </xf>
    <xf numFmtId="16" fontId="38" fillId="0" borderId="5" xfId="0" applyNumberFormat="1" applyFont="1" applyBorder="1" applyAlignment="1">
      <alignment horizontal="center" vertical="center"/>
    </xf>
    <xf numFmtId="16" fontId="135" fillId="0" borderId="2" xfId="0" applyNumberFormat="1" applyFont="1" applyBorder="1" applyAlignment="1">
      <alignment horizontal="left" vertical="center"/>
    </xf>
    <xf numFmtId="16" fontId="135" fillId="0" borderId="2" xfId="0" applyNumberFormat="1" applyFont="1" applyBorder="1" applyAlignment="1">
      <alignment horizontal="center" vertical="center"/>
    </xf>
    <xf numFmtId="16" fontId="26" fillId="0" borderId="0" xfId="0" applyNumberFormat="1" applyFont="1" applyAlignment="1">
      <alignment horizontal="center" vertical="center"/>
    </xf>
    <xf numFmtId="0" fontId="331" fillId="0" borderId="0" xfId="0" applyFont="1" applyAlignment="1">
      <alignment vertical="center"/>
    </xf>
    <xf numFmtId="0" fontId="332" fillId="0" borderId="0" xfId="13" applyFont="1" applyFill="1" applyAlignment="1" applyProtection="1">
      <alignment vertical="center"/>
    </xf>
    <xf numFmtId="0" fontId="76" fillId="0" borderId="0" xfId="13" applyFont="1" applyAlignment="1" applyProtection="1">
      <alignment vertical="center"/>
    </xf>
    <xf numFmtId="0" fontId="333" fillId="0" borderId="0" xfId="0" applyFont="1" applyAlignment="1">
      <alignment vertical="center"/>
    </xf>
    <xf numFmtId="0" fontId="19" fillId="0" borderId="0" xfId="0" applyFont="1" applyAlignment="1">
      <alignment vertical="center"/>
    </xf>
    <xf numFmtId="16" fontId="334" fillId="0" borderId="68" xfId="0" applyNumberFormat="1" applyFont="1" applyBorder="1" applyAlignment="1">
      <alignment horizontal="right"/>
    </xf>
    <xf numFmtId="0" fontId="335" fillId="0" borderId="0" xfId="0" applyFont="1" applyAlignment="1">
      <alignment horizontal="right" wrapText="1"/>
    </xf>
    <xf numFmtId="16" fontId="187" fillId="0" borderId="0" xfId="0" applyNumberFormat="1" applyFont="1"/>
    <xf numFmtId="0" fontId="192" fillId="0" borderId="0" xfId="0" applyFont="1" applyAlignment="1">
      <alignment vertical="center"/>
    </xf>
    <xf numFmtId="0" fontId="277" fillId="0" borderId="0" xfId="0" applyFont="1"/>
    <xf numFmtId="170" fontId="27" fillId="2" borderId="0" xfId="0" applyNumberFormat="1" applyFont="1" applyFill="1" applyAlignment="1">
      <alignment horizontal="center" vertical="center"/>
    </xf>
    <xf numFmtId="0" fontId="38" fillId="0" borderId="19" xfId="0" applyFont="1" applyBorder="1" applyAlignment="1">
      <alignment vertical="top"/>
    </xf>
    <xf numFmtId="16" fontId="38" fillId="0" borderId="10" xfId="0" applyNumberFormat="1" applyFont="1" applyBorder="1" applyAlignment="1">
      <alignment horizontal="center" vertical="center"/>
    </xf>
    <xf numFmtId="16" fontId="115" fillId="39" borderId="10" xfId="0" applyNumberFormat="1" applyFont="1" applyFill="1" applyBorder="1" applyAlignment="1">
      <alignment horizontal="center" vertical="center"/>
    </xf>
    <xf numFmtId="16" fontId="138" fillId="39" borderId="7" xfId="0" applyNumberFormat="1" applyFont="1" applyFill="1" applyBorder="1" applyAlignment="1">
      <alignment horizontal="center" vertical="center"/>
    </xf>
    <xf numFmtId="16" fontId="115" fillId="39" borderId="7" xfId="0" applyNumberFormat="1" applyFont="1" applyFill="1" applyBorder="1" applyAlignment="1">
      <alignment horizontal="center" vertical="center"/>
    </xf>
    <xf numFmtId="16" fontId="138" fillId="39" borderId="12" xfId="0" applyNumberFormat="1" applyFont="1" applyFill="1" applyBorder="1" applyAlignment="1">
      <alignment horizontal="center" vertical="center"/>
    </xf>
    <xf numFmtId="16" fontId="115" fillId="39" borderId="12" xfId="0" applyNumberFormat="1" applyFont="1" applyFill="1" applyBorder="1" applyAlignment="1">
      <alignment horizontal="center" vertical="center"/>
    </xf>
    <xf numFmtId="0" fontId="332" fillId="0" borderId="0" xfId="13" applyFont="1" applyAlignment="1" applyProtection="1">
      <alignment vertical="center"/>
    </xf>
    <xf numFmtId="0" fontId="68" fillId="0" borderId="5" xfId="0" applyFont="1" applyBorder="1" applyAlignment="1">
      <alignment horizontal="center" vertical="center"/>
    </xf>
    <xf numFmtId="16" fontId="234" fillId="20" borderId="93" xfId="0" applyNumberFormat="1" applyFont="1" applyFill="1" applyBorder="1" applyAlignment="1">
      <alignment horizontal="center"/>
    </xf>
    <xf numFmtId="0" fontId="336" fillId="0" borderId="1" xfId="0" applyFont="1" applyBorder="1"/>
    <xf numFmtId="0" fontId="200" fillId="0" borderId="5" xfId="0" applyFont="1" applyBorder="1" applyAlignment="1">
      <alignment horizontal="center" vertical="center" wrapText="1"/>
    </xf>
    <xf numFmtId="16" fontId="38" fillId="4" borderId="15" xfId="0" applyNumberFormat="1" applyFont="1" applyFill="1" applyBorder="1" applyAlignment="1">
      <alignment horizontal="center" vertical="center"/>
    </xf>
    <xf numFmtId="0" fontId="329" fillId="0" borderId="1" xfId="0" applyFont="1" applyBorder="1" applyAlignment="1">
      <alignment horizontal="center" vertical="center"/>
    </xf>
    <xf numFmtId="0" fontId="328" fillId="0" borderId="1" xfId="0" applyFont="1" applyBorder="1" applyAlignment="1">
      <alignment horizontal="center" vertical="center"/>
    </xf>
    <xf numFmtId="0" fontId="329" fillId="0" borderId="1" xfId="0" applyFont="1" applyBorder="1" applyAlignment="1">
      <alignment horizontal="center" vertical="center" wrapText="1"/>
    </xf>
    <xf numFmtId="16" fontId="163" fillId="22" borderId="14" xfId="0" applyNumberFormat="1" applyFont="1" applyFill="1" applyBorder="1" applyAlignment="1">
      <alignment horizontal="center"/>
    </xf>
    <xf numFmtId="16" fontId="234" fillId="0" borderId="93" xfId="0" applyNumberFormat="1" applyFont="1" applyBorder="1" applyAlignment="1">
      <alignment horizontal="center" wrapText="1"/>
    </xf>
    <xf numFmtId="16" fontId="321" fillId="4" borderId="1" xfId="0" applyNumberFormat="1" applyFont="1" applyFill="1" applyBorder="1" applyAlignment="1">
      <alignment horizontal="center" vertical="center"/>
    </xf>
    <xf numFmtId="16" fontId="38" fillId="0" borderId="0" xfId="0" applyNumberFormat="1" applyFont="1"/>
    <xf numFmtId="16" fontId="163" fillId="41" borderId="1" xfId="0" applyNumberFormat="1" applyFont="1" applyFill="1" applyBorder="1" applyAlignment="1">
      <alignment horizontal="center" vertical="center"/>
    </xf>
    <xf numFmtId="16" fontId="324" fillId="0" borderId="1" xfId="0" applyNumberFormat="1" applyFont="1" applyBorder="1" applyAlignment="1">
      <alignment horizontal="center" wrapText="1"/>
    </xf>
    <xf numFmtId="0" fontId="338" fillId="0" borderId="0" xfId="0" applyFont="1"/>
    <xf numFmtId="0" fontId="339" fillId="10" borderId="1" xfId="0" applyFont="1" applyFill="1" applyBorder="1"/>
    <xf numFmtId="16" fontId="322" fillId="4" borderId="1" xfId="0" applyNumberFormat="1" applyFont="1" applyFill="1" applyBorder="1" applyAlignment="1">
      <alignment horizontal="center" wrapText="1"/>
    </xf>
    <xf numFmtId="0" fontId="336" fillId="10" borderId="1" xfId="0" applyFont="1" applyFill="1" applyBorder="1"/>
    <xf numFmtId="0" fontId="38" fillId="0" borderId="0" xfId="0" applyFont="1" applyAlignment="1">
      <alignment horizontal="left" vertical="center"/>
    </xf>
    <xf numFmtId="16" fontId="340" fillId="10" borderId="1" xfId="0" applyNumberFormat="1" applyFont="1" applyFill="1" applyBorder="1" applyAlignment="1">
      <alignment horizontal="center" wrapText="1"/>
    </xf>
    <xf numFmtId="16" fontId="163" fillId="0" borderId="14" xfId="0" applyNumberFormat="1" applyFont="1" applyBorder="1" applyAlignment="1">
      <alignment horizontal="center"/>
    </xf>
    <xf numFmtId="16" fontId="66" fillId="4" borderId="10" xfId="0" applyNumberFormat="1" applyFont="1" applyFill="1" applyBorder="1" applyAlignment="1">
      <alignment horizontal="center" vertical="center"/>
    </xf>
    <xf numFmtId="16" fontId="66" fillId="4" borderId="12" xfId="0" applyNumberFormat="1" applyFont="1" applyFill="1" applyBorder="1" applyAlignment="1">
      <alignment horizontal="center" vertical="center"/>
    </xf>
    <xf numFmtId="0" fontId="64" fillId="4" borderId="0" xfId="0" applyFont="1" applyFill="1" applyAlignment="1">
      <alignment horizontal="center" vertical="center"/>
    </xf>
    <xf numFmtId="16" fontId="48" fillId="0" borderId="76" xfId="0" applyNumberFormat="1" applyFont="1" applyBorder="1" applyAlignment="1">
      <alignment horizontal="center" vertical="center"/>
    </xf>
    <xf numFmtId="16" fontId="255" fillId="0" borderId="0" xfId="0" applyNumberFormat="1" applyFont="1" applyAlignment="1">
      <alignment horizontal="center"/>
    </xf>
    <xf numFmtId="0" fontId="0" fillId="44" borderId="94" xfId="0" applyFill="1" applyBorder="1" applyAlignment="1">
      <alignment vertical="center"/>
    </xf>
    <xf numFmtId="0" fontId="161" fillId="0" borderId="95" xfId="0" applyFont="1" applyBorder="1" applyAlignment="1">
      <alignment horizontal="center" vertical="center" wrapText="1"/>
    </xf>
    <xf numFmtId="0" fontId="162" fillId="22" borderId="1" xfId="0" applyFont="1" applyFill="1" applyBorder="1"/>
    <xf numFmtId="0" fontId="27" fillId="0" borderId="14" xfId="0" applyFont="1" applyBorder="1" applyAlignment="1">
      <alignment vertical="center"/>
    </xf>
    <xf numFmtId="0" fontId="27" fillId="0" borderId="21" xfId="0" applyFont="1" applyBorder="1" applyAlignment="1">
      <alignment horizontal="center" vertical="center"/>
    </xf>
    <xf numFmtId="0" fontId="178" fillId="0" borderId="5" xfId="0" applyFont="1" applyBorder="1" applyAlignment="1">
      <alignment horizontal="center" vertical="center"/>
    </xf>
    <xf numFmtId="16" fontId="163" fillId="0" borderId="1" xfId="0" applyNumberFormat="1" applyFont="1" applyBorder="1" applyAlignment="1">
      <alignment horizontal="center" vertical="center"/>
    </xf>
    <xf numFmtId="16" fontId="86" fillId="4" borderId="15" xfId="0" applyNumberFormat="1" applyFont="1" applyFill="1" applyBorder="1" applyAlignment="1">
      <alignment horizontal="center" vertical="center"/>
    </xf>
    <xf numFmtId="16" fontId="318" fillId="0" borderId="14" xfId="0" applyNumberFormat="1" applyFont="1" applyBorder="1" applyAlignment="1" applyProtection="1">
      <alignment horizontal="center" vertical="center"/>
      <protection locked="0"/>
    </xf>
    <xf numFmtId="16" fontId="318" fillId="40" borderId="14" xfId="0" applyNumberFormat="1" applyFont="1" applyFill="1" applyBorder="1" applyAlignment="1" applyProtection="1">
      <alignment horizontal="center" vertical="center"/>
      <protection locked="0"/>
    </xf>
    <xf numFmtId="16" fontId="105" fillId="0" borderId="0" xfId="13" applyNumberFormat="1" applyFont="1" applyFill="1" applyBorder="1" applyAlignment="1" applyProtection="1"/>
    <xf numFmtId="16" fontId="267" fillId="0" borderId="0" xfId="0" applyNumberFormat="1" applyFont="1" applyAlignment="1">
      <alignment horizontal="right"/>
    </xf>
    <xf numFmtId="0" fontId="70" fillId="0" borderId="2" xfId="0" applyFont="1" applyBorder="1" applyAlignment="1">
      <alignment vertical="center"/>
    </xf>
    <xf numFmtId="16" fontId="341" fillId="4" borderId="1" xfId="0" applyNumberFormat="1" applyFont="1" applyFill="1" applyBorder="1" applyAlignment="1">
      <alignment horizontal="center" wrapText="1"/>
    </xf>
    <xf numFmtId="16" fontId="328" fillId="4" borderId="1" xfId="0" applyNumberFormat="1" applyFont="1" applyFill="1" applyBorder="1" applyAlignment="1" applyProtection="1">
      <alignment horizontal="center" vertical="center"/>
      <protection locked="0"/>
    </xf>
    <xf numFmtId="0" fontId="177" fillId="0" borderId="0" xfId="0" quotePrefix="1" applyFont="1" applyAlignment="1">
      <alignment horizontal="left" vertical="center"/>
    </xf>
    <xf numFmtId="0" fontId="0" fillId="0" borderId="94" xfId="0" applyBorder="1" applyAlignment="1">
      <alignment vertical="center"/>
    </xf>
    <xf numFmtId="0" fontId="318" fillId="41" borderId="1" xfId="0" applyFont="1" applyFill="1" applyBorder="1" applyAlignment="1">
      <alignment vertical="center"/>
    </xf>
    <xf numFmtId="16" fontId="318" fillId="41" borderId="1" xfId="0" applyNumberFormat="1" applyFont="1" applyFill="1" applyBorder="1" applyAlignment="1">
      <alignment horizontal="center" vertical="center"/>
    </xf>
    <xf numFmtId="16" fontId="321" fillId="0" borderId="1" xfId="0" applyNumberFormat="1" applyFont="1" applyBorder="1" applyAlignment="1">
      <alignment horizontal="center" vertical="center"/>
    </xf>
    <xf numFmtId="16" fontId="321" fillId="41" borderId="1" xfId="0" applyNumberFormat="1" applyFont="1" applyFill="1" applyBorder="1" applyAlignment="1">
      <alignment horizontal="center" vertical="center"/>
    </xf>
    <xf numFmtId="0" fontId="318" fillId="41" borderId="14" xfId="0" applyFont="1" applyFill="1" applyBorder="1" applyAlignment="1">
      <alignment vertical="center"/>
    </xf>
    <xf numFmtId="16" fontId="318" fillId="41" borderId="14" xfId="0" applyNumberFormat="1" applyFont="1" applyFill="1" applyBorder="1" applyAlignment="1">
      <alignment horizontal="center" vertical="center"/>
    </xf>
    <xf numFmtId="16" fontId="321" fillId="41" borderId="14" xfId="0" applyNumberFormat="1" applyFont="1" applyFill="1" applyBorder="1" applyAlignment="1">
      <alignment horizontal="center" vertical="center"/>
    </xf>
    <xf numFmtId="16" fontId="318" fillId="41" borderId="14" xfId="0" applyNumberFormat="1" applyFont="1" applyFill="1" applyBorder="1" applyAlignment="1">
      <alignment horizontal="center"/>
    </xf>
    <xf numFmtId="0" fontId="36" fillId="0" borderId="12" xfId="0" applyFont="1" applyBorder="1" applyAlignment="1">
      <alignment horizontal="center" vertical="center" wrapText="1"/>
    </xf>
    <xf numFmtId="0" fontId="36"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323" fillId="41" borderId="1" xfId="0" applyNumberFormat="1" applyFont="1" applyFill="1" applyBorder="1" applyAlignment="1">
      <alignment horizontal="center" vertical="center"/>
    </xf>
    <xf numFmtId="0" fontId="325" fillId="10" borderId="1" xfId="0" applyFont="1" applyFill="1" applyBorder="1" applyAlignment="1">
      <alignment vertical="center"/>
    </xf>
    <xf numFmtId="0" fontId="325" fillId="0" borderId="1" xfId="0" applyFont="1" applyBorder="1" applyAlignment="1">
      <alignment vertical="center"/>
    </xf>
    <xf numFmtId="0" fontId="344" fillId="0" borderId="0" xfId="1" applyFont="1" applyAlignment="1">
      <alignment vertical="center"/>
    </xf>
    <xf numFmtId="16" fontId="262" fillId="0" borderId="1" xfId="0" applyNumberFormat="1" applyFont="1" applyBorder="1" applyAlignment="1">
      <alignment horizontal="left" vertical="center"/>
    </xf>
    <xf numFmtId="0" fontId="0" fillId="0" borderId="14" xfId="0" applyBorder="1" applyAlignment="1">
      <alignment vertical="center"/>
    </xf>
    <xf numFmtId="16" fontId="323" fillId="0" borderId="14" xfId="0" applyNumberFormat="1" applyFont="1" applyBorder="1" applyAlignment="1" applyProtection="1">
      <alignment horizontal="center" vertical="center"/>
      <protection locked="0"/>
    </xf>
    <xf numFmtId="16" fontId="285" fillId="0" borderId="0" xfId="0" applyNumberFormat="1" applyFont="1" applyAlignment="1">
      <alignment horizontal="right"/>
    </xf>
    <xf numFmtId="0" fontId="318" fillId="10" borderId="1" xfId="0" applyFont="1" applyFill="1" applyBorder="1" applyAlignment="1">
      <alignment vertical="center"/>
    </xf>
    <xf numFmtId="16" fontId="86" fillId="0" borderId="15" xfId="0" applyNumberFormat="1" applyFont="1" applyBorder="1" applyAlignment="1">
      <alignment horizontal="center" vertical="center"/>
    </xf>
    <xf numFmtId="16" fontId="115" fillId="0" borderId="16" xfId="0" applyNumberFormat="1" applyFont="1" applyBorder="1" applyAlignment="1" applyProtection="1">
      <alignment horizontal="center" wrapText="1"/>
      <protection locked="0"/>
    </xf>
    <xf numFmtId="16" fontId="27" fillId="0" borderId="2" xfId="0" applyNumberFormat="1" applyFont="1" applyBorder="1" applyAlignment="1" applyProtection="1">
      <alignment horizontal="left" vertical="center"/>
      <protection locked="0"/>
    </xf>
    <xf numFmtId="16" fontId="27" fillId="0" borderId="2" xfId="0" applyNumberFormat="1" applyFont="1" applyBorder="1" applyAlignment="1" applyProtection="1">
      <alignment horizontal="center" vertical="center"/>
      <protection locked="0"/>
    </xf>
    <xf numFmtId="16" fontId="27" fillId="2" borderId="15" xfId="0" applyNumberFormat="1" applyFont="1" applyFill="1" applyBorder="1" applyAlignment="1" applyProtection="1">
      <alignment horizontal="center" vertical="center"/>
      <protection locked="0"/>
    </xf>
    <xf numFmtId="16" fontId="26" fillId="0" borderId="2" xfId="0" applyNumberFormat="1" applyFont="1" applyBorder="1" applyAlignment="1" applyProtection="1">
      <alignment horizontal="center" vertical="center"/>
      <protection locked="0"/>
    </xf>
    <xf numFmtId="16" fontId="27" fillId="2" borderId="12" xfId="0" applyNumberFormat="1" applyFont="1" applyFill="1" applyBorder="1" applyAlignment="1" applyProtection="1">
      <alignment horizontal="center" vertical="center"/>
      <protection locked="0"/>
    </xf>
    <xf numFmtId="0" fontId="296" fillId="0" borderId="9" xfId="0" applyFont="1" applyBorder="1" applyProtection="1">
      <protection locked="0"/>
    </xf>
    <xf numFmtId="16" fontId="115" fillId="28" borderId="16" xfId="0" applyNumberFormat="1" applyFont="1" applyFill="1" applyBorder="1" applyAlignment="1" applyProtection="1">
      <alignment horizontal="center" wrapText="1"/>
      <protection locked="0"/>
    </xf>
    <xf numFmtId="16" fontId="115" fillId="24" borderId="16" xfId="0" applyNumberFormat="1" applyFont="1" applyFill="1" applyBorder="1" applyAlignment="1" applyProtection="1">
      <alignment horizontal="center" wrapText="1"/>
      <protection locked="0"/>
    </xf>
    <xf numFmtId="0" fontId="139" fillId="0" borderId="5" xfId="0" applyFont="1" applyBorder="1" applyAlignment="1" applyProtection="1">
      <alignment horizontal="center" vertical="top"/>
      <protection locked="0"/>
    </xf>
    <xf numFmtId="16" fontId="27" fillId="2" borderId="5" xfId="0" applyNumberFormat="1" applyFont="1" applyFill="1" applyBorder="1" applyAlignment="1" applyProtection="1">
      <alignment horizontal="center" vertical="center"/>
      <protection locked="0"/>
    </xf>
    <xf numFmtId="16" fontId="27" fillId="0" borderId="74" xfId="0" applyNumberFormat="1" applyFont="1" applyBorder="1" applyAlignment="1" applyProtection="1">
      <alignment horizontal="center" vertical="center"/>
      <protection locked="0"/>
    </xf>
    <xf numFmtId="16" fontId="26" fillId="0" borderId="0" xfId="0" applyNumberFormat="1" applyFont="1" applyAlignment="1" applyProtection="1">
      <alignment horizontal="center" vertical="center"/>
      <protection locked="0"/>
    </xf>
    <xf numFmtId="16" fontId="27" fillId="2" borderId="0" xfId="0" applyNumberFormat="1" applyFont="1" applyFill="1" applyAlignment="1" applyProtection="1">
      <alignment horizontal="center" vertical="center"/>
      <protection locked="0"/>
    </xf>
    <xf numFmtId="0" fontId="27" fillId="0" borderId="0" xfId="0" applyFont="1" applyProtection="1">
      <protection locked="0"/>
    </xf>
    <xf numFmtId="0" fontId="68" fillId="0" borderId="5" xfId="0" applyFont="1" applyBorder="1" applyAlignment="1" applyProtection="1">
      <alignment horizontal="center" vertical="center"/>
      <protection locked="0"/>
    </xf>
    <xf numFmtId="16" fontId="38" fillId="2" borderId="15" xfId="0" applyNumberFormat="1" applyFont="1" applyFill="1" applyBorder="1" applyAlignment="1" applyProtection="1">
      <alignment horizontal="center" vertical="center"/>
      <protection locked="0"/>
    </xf>
    <xf numFmtId="0" fontId="137" fillId="0" borderId="0" xfId="0" applyFont="1" applyAlignment="1" applyProtection="1">
      <alignment horizontal="center" vertical="top"/>
      <protection locked="0"/>
    </xf>
    <xf numFmtId="0" fontId="138" fillId="0" borderId="16" xfId="0" applyFont="1" applyBorder="1" applyAlignment="1" applyProtection="1">
      <alignment horizontal="center" vertical="top"/>
      <protection locked="0"/>
    </xf>
    <xf numFmtId="0" fontId="138" fillId="0" borderId="14" xfId="0" applyFont="1" applyBorder="1" applyAlignment="1" applyProtection="1">
      <alignment horizontal="center" vertical="center" wrapText="1"/>
      <protection locked="0"/>
    </xf>
    <xf numFmtId="0" fontId="38" fillId="0" borderId="49" xfId="0" applyFont="1" applyBorder="1" applyAlignment="1" applyProtection="1">
      <alignment horizontal="center" vertical="center" wrapText="1"/>
      <protection locked="0"/>
    </xf>
    <xf numFmtId="0" fontId="138" fillId="0" borderId="25" xfId="0" applyFont="1" applyBorder="1" applyAlignment="1" applyProtection="1">
      <alignment horizontal="left" vertical="center" wrapText="1"/>
      <protection locked="0"/>
    </xf>
    <xf numFmtId="0" fontId="138" fillId="0" borderId="26" xfId="0" applyFont="1" applyBorder="1" applyAlignment="1" applyProtection="1">
      <alignment horizontal="center" vertical="center" wrapText="1"/>
      <protection locked="0"/>
    </xf>
    <xf numFmtId="0" fontId="138" fillId="0" borderId="26" xfId="0" applyFont="1" applyBorder="1" applyAlignment="1" applyProtection="1">
      <alignment horizontal="center" vertical="top" wrapText="1"/>
      <protection locked="0"/>
    </xf>
    <xf numFmtId="0" fontId="138" fillId="0" borderId="3" xfId="0" applyFont="1" applyBorder="1" applyAlignment="1" applyProtection="1">
      <alignment horizontal="center" vertical="top"/>
      <protection locked="0"/>
    </xf>
    <xf numFmtId="0" fontId="139" fillId="0" borderId="13" xfId="0" applyFont="1" applyBorder="1" applyAlignment="1" applyProtection="1">
      <alignment horizontal="right" vertical="top"/>
      <protection locked="0"/>
    </xf>
    <xf numFmtId="0" fontId="138" fillId="0" borderId="12" xfId="0" applyFont="1" applyBorder="1" applyAlignment="1" applyProtection="1">
      <alignment horizontal="center" vertical="center" wrapText="1"/>
      <protection locked="0"/>
    </xf>
    <xf numFmtId="0" fontId="38" fillId="0" borderId="11" xfId="0" applyFont="1" applyBorder="1" applyAlignment="1" applyProtection="1">
      <alignment horizontal="center" vertical="center" wrapText="1"/>
      <protection locked="0"/>
    </xf>
    <xf numFmtId="0" fontId="138" fillId="0" borderId="72" xfId="0" applyFont="1" applyBorder="1" applyAlignment="1" applyProtection="1">
      <alignment horizontal="left" vertical="center" wrapText="1"/>
      <protection locked="0"/>
    </xf>
    <xf numFmtId="0" fontId="138" fillId="0" borderId="5" xfId="0" applyFont="1" applyBorder="1" applyAlignment="1" applyProtection="1">
      <alignment horizontal="left" vertical="center" wrapText="1"/>
      <protection locked="0"/>
    </xf>
    <xf numFmtId="0" fontId="27" fillId="0" borderId="0" xfId="0" applyFont="1" applyAlignment="1" applyProtection="1">
      <alignment vertical="center"/>
      <protection locked="0"/>
    </xf>
    <xf numFmtId="0" fontId="27" fillId="0" borderId="14" xfId="0" applyFont="1" applyBorder="1" applyAlignment="1">
      <alignment horizontal="center" vertical="center"/>
    </xf>
    <xf numFmtId="16" fontId="27" fillId="2" borderId="14" xfId="0" applyNumberFormat="1" applyFont="1" applyFill="1" applyBorder="1" applyAlignment="1">
      <alignment horizontal="center" vertical="center"/>
    </xf>
    <xf numFmtId="0" fontId="26" fillId="6" borderId="12" xfId="0" applyFont="1" applyFill="1" applyBorder="1" applyAlignment="1">
      <alignment horizontal="center" vertical="center" wrapText="1"/>
    </xf>
    <xf numFmtId="0" fontId="65" fillId="6" borderId="12" xfId="0" applyFont="1" applyFill="1" applyBorder="1" applyAlignment="1">
      <alignment horizontal="center" vertical="top"/>
    </xf>
    <xf numFmtId="0" fontId="26" fillId="6" borderId="96" xfId="0" applyFont="1" applyFill="1" applyBorder="1" applyAlignment="1">
      <alignment horizontal="center" vertical="top" wrapText="1"/>
    </xf>
    <xf numFmtId="0" fontId="237" fillId="0" borderId="1" xfId="0" applyFont="1" applyBorder="1" applyAlignment="1">
      <alignment wrapText="1"/>
    </xf>
    <xf numFmtId="0" fontId="17" fillId="0" borderId="0" xfId="0" applyFont="1" applyProtection="1">
      <protection locked="0"/>
    </xf>
    <xf numFmtId="16" fontId="38" fillId="2" borderId="7" xfId="0" applyNumberFormat="1" applyFont="1" applyFill="1" applyBorder="1" applyAlignment="1" applyProtection="1">
      <alignment horizontal="center" vertical="center"/>
      <protection locked="0"/>
    </xf>
    <xf numFmtId="0" fontId="0" fillId="0" borderId="0" xfId="0" applyProtection="1">
      <protection locked="0"/>
    </xf>
    <xf numFmtId="0" fontId="38" fillId="0" borderId="15" xfId="0" applyFont="1" applyBorder="1" applyAlignment="1" applyProtection="1">
      <alignment horizontal="center" vertical="top" wrapText="1"/>
      <protection locked="0"/>
    </xf>
    <xf numFmtId="0" fontId="139" fillId="0" borderId="0" xfId="0" applyFont="1" applyAlignment="1" applyProtection="1">
      <alignment horizontal="center" vertical="top"/>
      <protection locked="0"/>
    </xf>
    <xf numFmtId="16" fontId="115" fillId="2" borderId="11" xfId="0" applyNumberFormat="1" applyFont="1" applyFill="1" applyBorder="1" applyAlignment="1" applyProtection="1">
      <alignment horizontal="center" vertical="center"/>
      <protection locked="0"/>
    </xf>
    <xf numFmtId="0" fontId="325" fillId="40" borderId="14" xfId="0" applyFont="1" applyFill="1" applyBorder="1" applyAlignment="1" applyProtection="1">
      <alignment vertical="center"/>
      <protection locked="0"/>
    </xf>
    <xf numFmtId="16" fontId="321" fillId="4" borderId="1" xfId="0" applyNumberFormat="1" applyFont="1" applyFill="1" applyBorder="1" applyAlignment="1">
      <alignment horizontal="center" vertical="center" wrapText="1"/>
    </xf>
    <xf numFmtId="16" fontId="306" fillId="4" borderId="1" xfId="0" applyNumberFormat="1" applyFont="1" applyFill="1" applyBorder="1" applyAlignment="1">
      <alignment horizontal="center" vertical="center" wrapText="1"/>
    </xf>
    <xf numFmtId="0" fontId="318" fillId="0" borderId="14" xfId="0" applyFont="1" applyBorder="1" applyAlignment="1">
      <alignment vertical="center"/>
    </xf>
    <xf numFmtId="16" fontId="318" fillId="0" borderId="14" xfId="0" applyNumberFormat="1" applyFont="1" applyBorder="1" applyAlignment="1">
      <alignment horizontal="center" vertical="center"/>
    </xf>
    <xf numFmtId="16" fontId="321" fillId="0" borderId="14" xfId="0" applyNumberFormat="1" applyFont="1" applyBorder="1" applyAlignment="1">
      <alignment horizontal="center" vertical="center"/>
    </xf>
    <xf numFmtId="16" fontId="318" fillId="0" borderId="14" xfId="0" applyNumberFormat="1" applyFont="1" applyBorder="1" applyAlignment="1">
      <alignment horizontal="center"/>
    </xf>
    <xf numFmtId="0" fontId="345" fillId="22" borderId="0" xfId="0" applyFont="1" applyFill="1" applyAlignment="1">
      <alignment horizontal="center" vertical="center"/>
    </xf>
    <xf numFmtId="0" fontId="192" fillId="10" borderId="0" xfId="0" applyFont="1" applyFill="1" applyAlignment="1">
      <alignment horizontal="center" vertical="center"/>
    </xf>
    <xf numFmtId="0" fontId="168" fillId="40" borderId="0" xfId="2" applyFont="1" applyFill="1" applyAlignment="1" applyProtection="1">
      <alignment horizontal="center" vertical="center"/>
      <protection locked="0"/>
    </xf>
    <xf numFmtId="0" fontId="27" fillId="41" borderId="0" xfId="0" applyFont="1" applyFill="1" applyAlignment="1">
      <alignment horizontal="center" vertical="center"/>
    </xf>
    <xf numFmtId="16" fontId="53" fillId="0" borderId="2" xfId="0" applyNumberFormat="1" applyFont="1" applyBorder="1" applyAlignment="1">
      <alignment horizontal="left" vertical="center"/>
    </xf>
    <xf numFmtId="16" fontId="330" fillId="0" borderId="0" xfId="0" applyNumberFormat="1" applyFont="1" applyAlignment="1">
      <alignment horizontal="left"/>
    </xf>
    <xf numFmtId="16" fontId="38" fillId="4" borderId="1" xfId="0" applyNumberFormat="1" applyFont="1" applyFill="1" applyBorder="1" applyAlignment="1" applyProtection="1">
      <alignment horizontal="center" vertical="center"/>
      <protection locked="0"/>
    </xf>
    <xf numFmtId="16" fontId="138" fillId="0" borderId="1" xfId="0" applyNumberFormat="1" applyFont="1" applyBorder="1" applyAlignment="1" applyProtection="1">
      <alignment horizontal="center" vertical="center"/>
      <protection locked="0"/>
    </xf>
    <xf numFmtId="16" fontId="115" fillId="4" borderId="1" xfId="0" applyNumberFormat="1" applyFont="1" applyFill="1" applyBorder="1" applyAlignment="1" applyProtection="1">
      <alignment horizontal="center" vertical="center"/>
      <protection locked="0"/>
    </xf>
    <xf numFmtId="16" fontId="115" fillId="0" borderId="1" xfId="0" applyNumberFormat="1" applyFont="1" applyBorder="1" applyAlignment="1" applyProtection="1">
      <alignment horizontal="center" vertical="center"/>
      <protection locked="0"/>
    </xf>
    <xf numFmtId="0" fontId="76" fillId="0" borderId="0" xfId="13" applyFont="1" applyAlignment="1" applyProtection="1"/>
    <xf numFmtId="0" fontId="29" fillId="0" borderId="0" xfId="0" applyFont="1" applyAlignment="1">
      <alignment vertical="top"/>
    </xf>
    <xf numFmtId="0" fontId="27" fillId="0" borderId="0" xfId="0" applyFont="1" applyAlignment="1">
      <alignment vertical="top"/>
    </xf>
    <xf numFmtId="0" fontId="27" fillId="0" borderId="0" xfId="13" applyFont="1" applyFill="1" applyAlignment="1" applyProtection="1">
      <alignment horizontal="left"/>
    </xf>
    <xf numFmtId="0" fontId="346" fillId="0" borderId="0" xfId="0" applyFont="1"/>
    <xf numFmtId="0" fontId="189" fillId="0" borderId="0" xfId="2" applyFont="1" applyAlignment="1">
      <alignment vertical="center"/>
    </xf>
    <xf numFmtId="0" fontId="168" fillId="0" borderId="0" xfId="0" applyFont="1" applyAlignment="1">
      <alignment vertical="center"/>
    </xf>
    <xf numFmtId="0" fontId="29" fillId="0" borderId="0" xfId="13" applyFont="1" applyFill="1" applyAlignment="1" applyProtection="1">
      <alignment horizontal="left" vertical="center"/>
    </xf>
    <xf numFmtId="0" fontId="29" fillId="0" borderId="0" xfId="13" applyFont="1" applyFill="1" applyAlignment="1" applyProtection="1">
      <alignment horizontal="left"/>
    </xf>
    <xf numFmtId="0" fontId="138" fillId="0" borderId="11" xfId="0" applyFont="1" applyBorder="1" applyAlignment="1" applyProtection="1">
      <alignment horizontal="center" vertical="center" wrapText="1"/>
      <protection locked="0"/>
    </xf>
    <xf numFmtId="0" fontId="190" fillId="0" borderId="0" xfId="0" applyFont="1" applyProtection="1">
      <protection locked="0"/>
    </xf>
    <xf numFmtId="16" fontId="187" fillId="0" borderId="0" xfId="0" applyNumberFormat="1" applyFont="1" applyAlignment="1">
      <alignment horizontal="right"/>
    </xf>
    <xf numFmtId="0" fontId="0" fillId="0" borderId="0" xfId="0" applyAlignment="1">
      <alignment horizontal="right" vertical="top"/>
    </xf>
    <xf numFmtId="0" fontId="17" fillId="0" borderId="0" xfId="0" applyFont="1" applyAlignment="1">
      <alignment horizontal="right" vertical="top"/>
    </xf>
    <xf numFmtId="0" fontId="17" fillId="0" borderId="0" xfId="0" applyFont="1" applyAlignment="1">
      <alignment horizontal="left" vertical="top"/>
    </xf>
    <xf numFmtId="0" fontId="121" fillId="0" borderId="0" xfId="0" applyFont="1"/>
    <xf numFmtId="0" fontId="84" fillId="0" borderId="0" xfId="0" applyFont="1" applyAlignment="1">
      <alignment horizontal="left"/>
    </xf>
    <xf numFmtId="0" fontId="84" fillId="0" borderId="0" xfId="0" applyFont="1" applyAlignment="1">
      <alignment horizontal="center" vertical="center"/>
    </xf>
    <xf numFmtId="0" fontId="347" fillId="0" borderId="0" xfId="0" applyFont="1" applyAlignment="1">
      <alignment horizontal="right" vertical="center"/>
    </xf>
    <xf numFmtId="0" fontId="191" fillId="0" borderId="0" xfId="2" applyFont="1" applyAlignment="1">
      <alignment vertical="center"/>
    </xf>
    <xf numFmtId="0" fontId="84" fillId="0" borderId="1" xfId="0" applyFont="1" applyBorder="1"/>
    <xf numFmtId="0" fontId="84" fillId="0" borderId="1" xfId="0" applyFont="1" applyBorder="1" applyAlignment="1">
      <alignment horizontal="center"/>
    </xf>
    <xf numFmtId="16" fontId="84" fillId="0" borderId="1" xfId="13" applyNumberFormat="1" applyFont="1" applyFill="1" applyBorder="1" applyAlignment="1" applyProtection="1">
      <alignment horizontal="center"/>
    </xf>
    <xf numFmtId="0" fontId="95" fillId="0" borderId="1" xfId="0" applyFont="1" applyBorder="1"/>
    <xf numFmtId="16" fontId="312" fillId="2" borderId="15" xfId="0" applyNumberFormat="1" applyFont="1" applyFill="1" applyBorder="1" applyAlignment="1">
      <alignment horizontal="center" vertical="center"/>
    </xf>
    <xf numFmtId="0" fontId="45" fillId="0" borderId="0" xfId="0" applyFont="1"/>
    <xf numFmtId="16" fontId="84" fillId="0" borderId="1" xfId="13" applyNumberFormat="1" applyFont="1" applyBorder="1" applyAlignment="1" applyProtection="1">
      <alignment horizontal="center"/>
    </xf>
    <xf numFmtId="16" fontId="321" fillId="4" borderId="1" xfId="0" applyNumberFormat="1" applyFont="1" applyFill="1" applyBorder="1" applyAlignment="1" applyProtection="1">
      <alignment horizontal="center" vertical="center"/>
      <protection locked="0"/>
    </xf>
    <xf numFmtId="16" fontId="115" fillId="2" borderId="14" xfId="0" applyNumberFormat="1" applyFont="1" applyFill="1" applyBorder="1" applyAlignment="1" applyProtection="1">
      <alignment horizontal="center" vertical="center"/>
      <protection locked="0"/>
    </xf>
    <xf numFmtId="0" fontId="318" fillId="40" borderId="1" xfId="0" applyFont="1" applyFill="1" applyBorder="1" applyAlignment="1" applyProtection="1">
      <alignment vertical="center"/>
      <protection locked="0"/>
    </xf>
    <xf numFmtId="0" fontId="138" fillId="0" borderId="37" xfId="0" applyFont="1" applyBorder="1" applyAlignment="1">
      <alignment horizontal="center" vertical="center" wrapText="1"/>
    </xf>
    <xf numFmtId="0" fontId="142" fillId="0" borderId="0" xfId="0" applyFont="1" applyAlignment="1">
      <alignment horizontal="right"/>
    </xf>
    <xf numFmtId="0" fontId="142" fillId="0" borderId="0" xfId="0" applyFont="1" applyAlignment="1">
      <alignment horizontal="right" vertical="center"/>
    </xf>
    <xf numFmtId="0" fontId="191" fillId="0" borderId="0" xfId="2" applyFont="1" applyAlignment="1">
      <alignment horizontal="right" vertical="center"/>
    </xf>
    <xf numFmtId="16" fontId="330" fillId="0" borderId="0" xfId="0" applyNumberFormat="1" applyFont="1" applyAlignment="1">
      <alignment horizontal="center" vertical="center"/>
    </xf>
    <xf numFmtId="0" fontId="22" fillId="0" borderId="1" xfId="1" applyFont="1" applyBorder="1" applyAlignment="1" applyProtection="1">
      <alignment vertical="center" wrapText="1"/>
      <protection locked="0"/>
    </xf>
    <xf numFmtId="0" fontId="22" fillId="0" borderId="1" xfId="1" applyFont="1" applyBorder="1" applyAlignment="1" applyProtection="1">
      <alignment vertical="center"/>
      <protection locked="0"/>
    </xf>
    <xf numFmtId="0" fontId="112" fillId="0" borderId="1" xfId="1" applyFont="1" applyBorder="1" applyAlignment="1" applyProtection="1">
      <alignment vertical="center" wrapText="1"/>
      <protection locked="0"/>
    </xf>
    <xf numFmtId="0" fontId="19" fillId="0" borderId="1" xfId="1" applyFont="1" applyBorder="1" applyAlignment="1" applyProtection="1">
      <alignment vertical="center"/>
      <protection locked="0"/>
    </xf>
    <xf numFmtId="0" fontId="22" fillId="0" borderId="2" xfId="1" applyFont="1" applyBorder="1" applyAlignment="1" applyProtection="1">
      <alignment vertical="center" wrapText="1"/>
      <protection locked="0"/>
    </xf>
    <xf numFmtId="0" fontId="23" fillId="0" borderId="0" xfId="0" applyFont="1" applyAlignment="1" applyProtection="1">
      <alignment horizontal="center" vertical="center"/>
      <protection locked="0"/>
    </xf>
    <xf numFmtId="0" fontId="22" fillId="0" borderId="0" xfId="0" applyFont="1" applyAlignment="1" applyProtection="1">
      <alignment vertical="center"/>
      <protection locked="0"/>
    </xf>
    <xf numFmtId="0" fontId="22" fillId="0" borderId="0" xfId="0" applyFont="1" applyAlignment="1" applyProtection="1">
      <alignment horizontal="center" vertical="center"/>
      <protection locked="0"/>
    </xf>
    <xf numFmtId="0" fontId="22" fillId="0" borderId="0" xfId="0" applyFont="1" applyAlignment="1" applyProtection="1">
      <alignment horizontal="left" vertical="center"/>
      <protection locked="0"/>
    </xf>
    <xf numFmtId="0" fontId="132" fillId="0" borderId="0" xfId="13" applyFont="1" applyFill="1" applyAlignment="1" applyProtection="1">
      <alignment horizontal="left" vertical="center"/>
      <protection locked="0"/>
    </xf>
    <xf numFmtId="0" fontId="132" fillId="0" borderId="0" xfId="13" applyFont="1" applyAlignment="1" applyProtection="1">
      <alignment horizontal="left" vertical="center"/>
      <protection locked="0"/>
    </xf>
    <xf numFmtId="0" fontId="19" fillId="0" borderId="0" xfId="1" applyFont="1" applyAlignment="1" applyProtection="1">
      <alignment horizontal="center" vertical="center"/>
      <protection locked="0"/>
    </xf>
    <xf numFmtId="0" fontId="20" fillId="0" borderId="0" xfId="1" applyFont="1" applyAlignment="1" applyProtection="1">
      <alignment horizontal="left" vertical="center" wrapText="1"/>
      <protection locked="0"/>
    </xf>
    <xf numFmtId="0" fontId="23" fillId="0" borderId="0" xfId="0" applyFont="1" applyAlignment="1" applyProtection="1">
      <alignment horizontal="left" vertical="center"/>
      <protection locked="0"/>
    </xf>
    <xf numFmtId="0" fontId="22" fillId="0" borderId="0" xfId="0" applyFont="1" applyAlignment="1" applyProtection="1">
      <alignment horizontal="right" vertical="center"/>
      <protection locked="0"/>
    </xf>
    <xf numFmtId="0" fontId="22" fillId="0" borderId="0" xfId="0" quotePrefix="1" applyFont="1" applyAlignment="1" applyProtection="1">
      <alignment horizontal="center" vertical="center"/>
      <protection locked="0"/>
    </xf>
    <xf numFmtId="0" fontId="309" fillId="0" borderId="0" xfId="13" applyFont="1" applyFill="1" applyAlignment="1" applyProtection="1">
      <alignment horizontal="left" vertical="center"/>
      <protection locked="0"/>
    </xf>
    <xf numFmtId="0" fontId="310" fillId="0" borderId="0" xfId="0" applyFont="1" applyProtection="1">
      <protection locked="0"/>
    </xf>
    <xf numFmtId="0" fontId="309" fillId="0" borderId="0" xfId="0" applyFont="1" applyProtection="1">
      <protection locked="0"/>
    </xf>
    <xf numFmtId="0" fontId="19" fillId="0" borderId="0" xfId="1" applyFont="1" applyAlignment="1" applyProtection="1">
      <alignment vertical="center"/>
      <protection locked="0"/>
    </xf>
    <xf numFmtId="16" fontId="19" fillId="0" borderId="0" xfId="1" applyNumberFormat="1" applyFont="1" applyAlignment="1" applyProtection="1">
      <alignment vertical="center"/>
      <protection locked="0"/>
    </xf>
    <xf numFmtId="0" fontId="97" fillId="0" borderId="0" xfId="1" applyFont="1" applyAlignment="1" applyProtection="1">
      <alignment vertical="center"/>
      <protection locked="0"/>
    </xf>
    <xf numFmtId="0" fontId="38" fillId="0" borderId="26" xfId="0" applyFont="1" applyBorder="1" applyAlignment="1" applyProtection="1">
      <alignment horizontal="center" vertical="center" wrapText="1"/>
      <protection locked="0"/>
    </xf>
    <xf numFmtId="0" fontId="103" fillId="0" borderId="1" xfId="0" applyFont="1" applyBorder="1"/>
    <xf numFmtId="0" fontId="138" fillId="0" borderId="17" xfId="0" applyFont="1" applyBorder="1" applyAlignment="1" applyProtection="1">
      <alignment horizontal="center" vertical="center" wrapText="1"/>
      <protection locked="0"/>
    </xf>
    <xf numFmtId="0" fontId="138" fillId="0" borderId="65" xfId="0" applyFont="1" applyBorder="1" applyAlignment="1" applyProtection="1">
      <alignment horizontal="left" vertical="center" wrapText="1"/>
      <protection locked="0"/>
    </xf>
    <xf numFmtId="0" fontId="138" fillId="0" borderId="65" xfId="0" applyFont="1" applyBorder="1" applyAlignment="1" applyProtection="1">
      <alignment horizontal="center" vertical="center" wrapText="1"/>
      <protection locked="0"/>
    </xf>
    <xf numFmtId="0" fontId="138" fillId="0" borderId="65" xfId="0" applyFont="1" applyBorder="1" applyAlignment="1" applyProtection="1">
      <alignment horizontal="center" vertical="top" wrapText="1"/>
      <protection locked="0"/>
    </xf>
    <xf numFmtId="0" fontId="138" fillId="0" borderId="43" xfId="0" applyFont="1" applyBorder="1" applyAlignment="1" applyProtection="1">
      <alignment horizontal="center" vertical="top" wrapText="1"/>
      <protection locked="0"/>
    </xf>
    <xf numFmtId="0" fontId="137" fillId="0" borderId="5" xfId="0" applyFont="1" applyBorder="1" applyAlignment="1" applyProtection="1">
      <alignment horizontal="center" vertical="top"/>
      <protection locked="0"/>
    </xf>
    <xf numFmtId="0" fontId="138" fillId="0" borderId="12" xfId="0" applyFont="1" applyBorder="1" applyAlignment="1" applyProtection="1">
      <alignment horizontal="left" vertical="center" wrapText="1"/>
      <protection locked="0"/>
    </xf>
    <xf numFmtId="0" fontId="137" fillId="0" borderId="12" xfId="0" applyFont="1" applyBorder="1" applyAlignment="1" applyProtection="1">
      <alignment horizontal="center" vertical="top"/>
      <protection locked="0"/>
    </xf>
    <xf numFmtId="0" fontId="137" fillId="0" borderId="63" xfId="0" applyFont="1" applyBorder="1" applyAlignment="1" applyProtection="1">
      <alignment horizontal="center" vertical="top"/>
      <protection locked="0"/>
    </xf>
    <xf numFmtId="16" fontId="115" fillId="2" borderId="9" xfId="0" applyNumberFormat="1" applyFont="1" applyFill="1" applyBorder="1" applyAlignment="1" applyProtection="1">
      <alignment horizontal="center" vertical="center"/>
      <protection locked="0"/>
    </xf>
    <xf numFmtId="16" fontId="115" fillId="2" borderId="11" xfId="0" applyNumberFormat="1" applyFont="1" applyFill="1" applyBorder="1" applyAlignment="1" applyProtection="1">
      <alignment horizontal="left" vertical="center"/>
      <protection locked="0"/>
    </xf>
    <xf numFmtId="0" fontId="26" fillId="0" borderId="0" xfId="0" applyFont="1" applyAlignment="1" applyProtection="1">
      <alignment vertical="center"/>
      <protection locked="0"/>
    </xf>
    <xf numFmtId="0" fontId="26" fillId="0" borderId="0" xfId="0" applyFont="1" applyAlignment="1" applyProtection="1">
      <alignment horizontal="left" vertical="center"/>
      <protection locked="0"/>
    </xf>
    <xf numFmtId="0" fontId="68" fillId="0" borderId="0" xfId="0" applyFont="1" applyAlignment="1" applyProtection="1">
      <alignment vertical="center"/>
      <protection locked="0"/>
    </xf>
    <xf numFmtId="16" fontId="84" fillId="3" borderId="0" xfId="0" applyNumberFormat="1" applyFont="1" applyFill="1"/>
    <xf numFmtId="0" fontId="36" fillId="3" borderId="0" xfId="0" applyFont="1" applyFill="1" applyAlignment="1">
      <alignment horizontal="left"/>
    </xf>
    <xf numFmtId="0" fontId="220" fillId="0" borderId="0" xfId="0" applyFont="1"/>
    <xf numFmtId="0" fontId="234" fillId="24" borderId="16" xfId="0" applyFont="1" applyFill="1" applyBorder="1"/>
    <xf numFmtId="0" fontId="218" fillId="0" borderId="3" xfId="0" applyFont="1" applyBorder="1"/>
    <xf numFmtId="0" fontId="219" fillId="0" borderId="13" xfId="0" applyFont="1" applyBorder="1"/>
    <xf numFmtId="0" fontId="237" fillId="24" borderId="13" xfId="0" applyFont="1" applyFill="1" applyBorder="1"/>
    <xf numFmtId="0" fontId="241" fillId="24" borderId="13" xfId="0" applyFont="1" applyFill="1" applyBorder="1" applyAlignment="1">
      <alignment horizontal="center"/>
    </xf>
    <xf numFmtId="16" fontId="22" fillId="0" borderId="1" xfId="1" applyNumberFormat="1" applyFont="1" applyBorder="1" applyAlignment="1" applyProtection="1">
      <alignment horizontal="left" vertical="center"/>
      <protection locked="0"/>
    </xf>
    <xf numFmtId="16" fontId="115" fillId="2" borderId="0" xfId="0" applyNumberFormat="1" applyFont="1" applyFill="1" applyAlignment="1" applyProtection="1">
      <alignment horizontal="left" vertical="center"/>
      <protection locked="0"/>
    </xf>
    <xf numFmtId="16" fontId="115" fillId="2" borderId="3" xfId="0" applyNumberFormat="1" applyFont="1" applyFill="1" applyBorder="1" applyAlignment="1" applyProtection="1">
      <alignment horizontal="center" vertical="center"/>
      <protection locked="0"/>
    </xf>
    <xf numFmtId="16" fontId="115" fillId="2" borderId="12" xfId="0" applyNumberFormat="1" applyFont="1" applyFill="1" applyBorder="1" applyAlignment="1" applyProtection="1">
      <alignment horizontal="left" vertical="center"/>
      <protection locked="0"/>
    </xf>
    <xf numFmtId="16" fontId="26" fillId="2" borderId="15" xfId="0" applyNumberFormat="1" applyFont="1" applyFill="1" applyBorder="1" applyAlignment="1" applyProtection="1">
      <alignment horizontal="center" vertical="center"/>
      <protection locked="0"/>
    </xf>
    <xf numFmtId="16" fontId="323" fillId="41" borderId="14" xfId="0" applyNumberFormat="1" applyFont="1" applyFill="1" applyBorder="1" applyAlignment="1">
      <alignment horizontal="center" vertical="center"/>
    </xf>
    <xf numFmtId="16" fontId="328" fillId="0" borderId="1" xfId="0" applyNumberFormat="1" applyFont="1" applyBorder="1" applyAlignment="1" applyProtection="1">
      <alignment horizontal="center" vertical="center"/>
      <protection locked="0"/>
    </xf>
    <xf numFmtId="0" fontId="348" fillId="3" borderId="0" xfId="0" applyFont="1" applyFill="1" applyAlignment="1">
      <alignment horizontal="left"/>
    </xf>
    <xf numFmtId="0" fontId="349" fillId="3" borderId="0" xfId="0" applyFont="1" applyFill="1"/>
    <xf numFmtId="0" fontId="348" fillId="3" borderId="0" xfId="0" applyFont="1" applyFill="1" applyAlignment="1" applyProtection="1">
      <alignment horizontal="left"/>
      <protection locked="0"/>
    </xf>
    <xf numFmtId="0" fontId="349" fillId="3" borderId="0" xfId="0" applyFont="1" applyFill="1" applyProtection="1">
      <protection locked="0"/>
    </xf>
    <xf numFmtId="16" fontId="84" fillId="4" borderId="1" xfId="13" applyNumberFormat="1" applyFont="1" applyFill="1" applyBorder="1" applyAlignment="1" applyProtection="1">
      <alignment horizontal="center"/>
    </xf>
    <xf numFmtId="0" fontId="237" fillId="0" borderId="0" xfId="0" applyFont="1" applyAlignment="1">
      <alignment wrapText="1"/>
    </xf>
    <xf numFmtId="0" fontId="237" fillId="0" borderId="0" xfId="0" applyFont="1" applyAlignment="1">
      <alignment horizontal="center" wrapText="1"/>
    </xf>
    <xf numFmtId="16" fontId="237" fillId="0" borderId="0" xfId="0" applyNumberFormat="1" applyFont="1" applyAlignment="1">
      <alignment horizontal="center" wrapText="1"/>
    </xf>
    <xf numFmtId="16" fontId="0" fillId="0" borderId="9" xfId="0" applyNumberFormat="1" applyBorder="1" applyAlignment="1">
      <alignment horizontal="center" vertical="center"/>
    </xf>
    <xf numFmtId="16" fontId="303" fillId="0" borderId="11" xfId="0" applyNumberFormat="1" applyFont="1" applyBorder="1" applyAlignment="1">
      <alignment horizontal="left" vertical="center"/>
    </xf>
    <xf numFmtId="16" fontId="303" fillId="0" borderId="34" xfId="0" applyNumberFormat="1" applyFont="1" applyBorder="1" applyAlignment="1">
      <alignment horizontal="left" vertical="center"/>
    </xf>
    <xf numFmtId="0" fontId="192" fillId="10" borderId="0" xfId="0" applyFont="1" applyFill="1"/>
    <xf numFmtId="169" fontId="189" fillId="2" borderId="5" xfId="0" applyNumberFormat="1" applyFont="1" applyFill="1" applyBorder="1" applyAlignment="1" applyProtection="1">
      <alignment horizontal="center" vertical="center"/>
      <protection locked="0"/>
    </xf>
    <xf numFmtId="16" fontId="321" fillId="4" borderId="1" xfId="0" applyNumberFormat="1" applyFont="1" applyFill="1" applyBorder="1" applyAlignment="1">
      <alignment horizontal="center" wrapText="1"/>
    </xf>
    <xf numFmtId="0" fontId="35" fillId="0" borderId="14" xfId="0" applyFont="1" applyBorder="1" applyAlignment="1">
      <alignment vertical="center"/>
    </xf>
    <xf numFmtId="16" fontId="84" fillId="0" borderId="80" xfId="0" quotePrefix="1" applyNumberFormat="1" applyFont="1" applyBorder="1" applyAlignment="1">
      <alignment horizontal="center" vertical="center"/>
    </xf>
    <xf numFmtId="16" fontId="35" fillId="0" borderId="16" xfId="0" applyNumberFormat="1" applyFont="1" applyBorder="1" applyAlignment="1">
      <alignment horizontal="center"/>
    </xf>
    <xf numFmtId="0" fontId="64" fillId="0" borderId="17" xfId="0" applyFont="1" applyBorder="1" applyAlignment="1">
      <alignment horizontal="center" vertical="center" wrapText="1"/>
    </xf>
    <xf numFmtId="0" fontId="64" fillId="0" borderId="10" xfId="0" applyFont="1" applyBorder="1" applyAlignment="1">
      <alignment horizontal="center" vertical="center" wrapText="1"/>
    </xf>
    <xf numFmtId="0" fontId="63" fillId="0" borderId="10" xfId="0" applyFont="1" applyBorder="1" applyAlignment="1">
      <alignment horizontal="center" vertical="center" wrapText="1"/>
    </xf>
    <xf numFmtId="0" fontId="64" fillId="0" borderId="34" xfId="0" applyFont="1" applyBorder="1" applyAlignment="1">
      <alignment horizontal="center" vertical="center" wrapText="1"/>
    </xf>
    <xf numFmtId="0" fontId="68" fillId="0" borderId="18" xfId="0" applyFont="1" applyBorder="1" applyAlignment="1">
      <alignment horizontal="center" vertical="center"/>
    </xf>
    <xf numFmtId="16" fontId="328" fillId="40" borderId="1" xfId="0" applyNumberFormat="1" applyFont="1" applyFill="1" applyBorder="1" applyAlignment="1" applyProtection="1">
      <alignment horizontal="center" vertical="center"/>
      <protection locked="0"/>
    </xf>
    <xf numFmtId="16" fontId="323" fillId="0" borderId="14" xfId="0" applyNumberFormat="1" applyFont="1" applyBorder="1" applyAlignment="1">
      <alignment horizontal="center" vertical="center"/>
    </xf>
    <xf numFmtId="0" fontId="137" fillId="0" borderId="97" xfId="0" applyFont="1" applyBorder="1" applyAlignment="1">
      <alignment horizontal="center" vertical="top"/>
    </xf>
    <xf numFmtId="16" fontId="350" fillId="0" borderId="0" xfId="0" applyNumberFormat="1" applyFont="1" applyAlignment="1">
      <alignment horizontal="center"/>
    </xf>
    <xf numFmtId="16" fontId="104" fillId="4" borderId="1" xfId="0" applyNumberFormat="1" applyFont="1" applyFill="1" applyBorder="1" applyAlignment="1">
      <alignment horizontal="center" vertical="center"/>
    </xf>
    <xf numFmtId="16" fontId="328" fillId="0" borderId="14" xfId="0" applyNumberFormat="1" applyFont="1" applyBorder="1" applyAlignment="1" applyProtection="1">
      <alignment horizontal="center" vertical="center"/>
      <protection locked="0"/>
    </xf>
    <xf numFmtId="16" fontId="84" fillId="2" borderId="12" xfId="0" applyNumberFormat="1" applyFont="1" applyFill="1" applyBorder="1" applyAlignment="1" applyProtection="1">
      <alignment horizontal="center" vertical="center"/>
      <protection locked="0"/>
    </xf>
    <xf numFmtId="0" fontId="22" fillId="0" borderId="2" xfId="1" applyFont="1" applyBorder="1" applyAlignment="1" applyProtection="1">
      <alignment vertical="center"/>
      <protection locked="0"/>
    </xf>
    <xf numFmtId="16" fontId="27" fillId="0" borderId="76" xfId="0" applyNumberFormat="1" applyFont="1" applyBorder="1" applyAlignment="1" applyProtection="1">
      <alignment horizontal="center" vertical="center"/>
      <protection locked="0"/>
    </xf>
    <xf numFmtId="16" fontId="27" fillId="2" borderId="11" xfId="0" applyNumberFormat="1" applyFont="1" applyFill="1" applyBorder="1" applyAlignment="1" applyProtection="1">
      <alignment horizontal="center" vertical="center"/>
      <protection locked="0"/>
    </xf>
    <xf numFmtId="16" fontId="115" fillId="2" borderId="16" xfId="0" applyNumberFormat="1" applyFont="1" applyFill="1" applyBorder="1" applyAlignment="1" applyProtection="1">
      <alignment horizontal="center" vertical="center"/>
      <protection locked="0"/>
    </xf>
    <xf numFmtId="1" fontId="115" fillId="2" borderId="7" xfId="0" applyNumberFormat="1" applyFont="1" applyFill="1" applyBorder="1" applyAlignment="1" applyProtection="1">
      <alignment horizontal="center" vertical="center"/>
      <protection locked="0"/>
    </xf>
    <xf numFmtId="16" fontId="115" fillId="2" borderId="13" xfId="0" applyNumberFormat="1" applyFont="1" applyFill="1" applyBorder="1" applyAlignment="1" applyProtection="1">
      <alignment horizontal="center" vertical="center"/>
      <protection locked="0"/>
    </xf>
    <xf numFmtId="16" fontId="84" fillId="34" borderId="1" xfId="0" applyNumberFormat="1" applyFont="1" applyFill="1" applyBorder="1" applyAlignment="1">
      <alignment horizontal="center" vertical="center"/>
    </xf>
    <xf numFmtId="16" fontId="103" fillId="34" borderId="1" xfId="0" applyNumberFormat="1" applyFont="1" applyFill="1" applyBorder="1" applyAlignment="1">
      <alignment horizontal="center" vertical="center"/>
    </xf>
    <xf numFmtId="16" fontId="115" fillId="2" borderId="16" xfId="0" applyNumberFormat="1" applyFont="1" applyFill="1" applyBorder="1" applyAlignment="1" applyProtection="1">
      <alignment horizontal="left" vertical="center"/>
      <protection locked="0"/>
    </xf>
    <xf numFmtId="0" fontId="137" fillId="0" borderId="0" xfId="0" applyFont="1" applyProtection="1">
      <protection locked="0"/>
    </xf>
    <xf numFmtId="0" fontId="138" fillId="0" borderId="16" xfId="0" applyFont="1" applyBorder="1" applyProtection="1">
      <protection locked="0"/>
    </xf>
    <xf numFmtId="0" fontId="138" fillId="0" borderId="33" xfId="0" applyFont="1" applyBorder="1" applyAlignment="1" applyProtection="1">
      <alignment wrapText="1"/>
      <protection locked="0"/>
    </xf>
    <xf numFmtId="0" fontId="138" fillId="0" borderId="22" xfId="0" applyFont="1" applyBorder="1" applyAlignment="1" applyProtection="1">
      <alignment wrapText="1"/>
      <protection locked="0"/>
    </xf>
    <xf numFmtId="0" fontId="138" fillId="0" borderId="65" xfId="0" applyFont="1" applyBorder="1" applyAlignment="1" applyProtection="1">
      <alignment wrapText="1"/>
      <protection locked="0"/>
    </xf>
    <xf numFmtId="0" fontId="138" fillId="46" borderId="88" xfId="0" applyFont="1" applyFill="1" applyBorder="1" applyAlignment="1" applyProtection="1">
      <alignment vertical="center" wrapText="1"/>
      <protection locked="0"/>
    </xf>
    <xf numFmtId="0" fontId="138" fillId="0" borderId="82" xfId="0" applyFont="1" applyBorder="1" applyAlignment="1" applyProtection="1">
      <alignment vertical="center" wrapText="1"/>
      <protection locked="0"/>
    </xf>
    <xf numFmtId="0" fontId="138" fillId="0" borderId="3" xfId="0" applyFont="1" applyBorder="1" applyProtection="1">
      <protection locked="0"/>
    </xf>
    <xf numFmtId="0" fontId="138" fillId="0" borderId="13" xfId="0" applyFont="1" applyBorder="1" applyAlignment="1" applyProtection="1">
      <alignment wrapText="1"/>
      <protection locked="0"/>
    </xf>
    <xf numFmtId="0" fontId="137" fillId="0" borderId="33" xfId="0" applyFont="1" applyBorder="1" applyProtection="1">
      <protection locked="0"/>
    </xf>
    <xf numFmtId="0" fontId="137" fillId="0" borderId="13" xfId="0" applyFont="1" applyBorder="1" applyProtection="1">
      <protection locked="0"/>
    </xf>
    <xf numFmtId="0" fontId="137" fillId="0" borderId="98" xfId="0" applyFont="1" applyBorder="1" applyProtection="1">
      <protection locked="0"/>
    </xf>
    <xf numFmtId="0" fontId="115" fillId="24" borderId="0" xfId="0" applyFont="1" applyFill="1" applyProtection="1">
      <protection locked="0"/>
    </xf>
    <xf numFmtId="0" fontId="115" fillId="24" borderId="14" xfId="0" applyFont="1" applyFill="1" applyBorder="1" applyAlignment="1" applyProtection="1">
      <alignment horizontal="center"/>
      <protection locked="0"/>
    </xf>
    <xf numFmtId="16" fontId="115" fillId="24" borderId="0" xfId="0" applyNumberFormat="1" applyFont="1" applyFill="1" applyAlignment="1" applyProtection="1">
      <alignment horizontal="center"/>
      <protection locked="0"/>
    </xf>
    <xf numFmtId="0" fontId="115" fillId="24" borderId="3" xfId="0" applyFont="1" applyFill="1" applyBorder="1" applyProtection="1">
      <protection locked="0"/>
    </xf>
    <xf numFmtId="0" fontId="115" fillId="24" borderId="12" xfId="0" applyFont="1" applyFill="1" applyBorder="1" applyAlignment="1" applyProtection="1">
      <alignment horizontal="center"/>
      <protection locked="0"/>
    </xf>
    <xf numFmtId="0" fontId="115" fillId="24" borderId="13" xfId="0" applyFont="1" applyFill="1" applyBorder="1" applyAlignment="1" applyProtection="1">
      <alignment horizontal="center"/>
      <protection locked="0"/>
    </xf>
    <xf numFmtId="16" fontId="115" fillId="24" borderId="8" xfId="0" applyNumberFormat="1" applyFont="1" applyFill="1" applyBorder="1" applyAlignment="1" applyProtection="1">
      <alignment horizontal="center"/>
      <protection locked="0"/>
    </xf>
    <xf numFmtId="0" fontId="73" fillId="0" borderId="14" xfId="0" applyFont="1" applyBorder="1" applyAlignment="1">
      <alignment vertical="center"/>
    </xf>
    <xf numFmtId="0" fontId="45" fillId="0" borderId="21" xfId="0" applyFont="1" applyBorder="1" applyAlignment="1">
      <alignment horizontal="center" vertical="center"/>
    </xf>
    <xf numFmtId="0" fontId="331" fillId="0" borderId="1" xfId="1" applyFont="1" applyBorder="1" applyAlignment="1" applyProtection="1">
      <alignment vertical="center" wrapText="1"/>
      <protection locked="0"/>
    </xf>
    <xf numFmtId="0" fontId="337" fillId="0" borderId="1" xfId="0" applyFont="1" applyBorder="1" applyAlignment="1" applyProtection="1">
      <alignment vertical="center" wrapText="1"/>
      <protection locked="0"/>
    </xf>
    <xf numFmtId="0" fontId="253" fillId="0" borderId="1" xfId="0" applyFont="1" applyBorder="1" applyAlignment="1" applyProtection="1">
      <alignment vertical="center" wrapText="1"/>
      <protection locked="0"/>
    </xf>
    <xf numFmtId="0" fontId="19" fillId="0" borderId="1" xfId="1" applyFont="1" applyBorder="1" applyAlignment="1" applyProtection="1">
      <alignment vertical="center" wrapText="1"/>
      <protection locked="0"/>
    </xf>
    <xf numFmtId="0" fontId="138" fillId="2" borderId="0" xfId="0" applyFont="1" applyFill="1" applyAlignment="1">
      <alignment horizontal="center" vertical="center" wrapText="1"/>
    </xf>
    <xf numFmtId="0" fontId="138" fillId="2" borderId="81" xfId="0" applyFont="1" applyFill="1" applyBorder="1" applyAlignment="1">
      <alignment horizontal="center" vertical="center" wrapText="1"/>
    </xf>
    <xf numFmtId="16" fontId="84" fillId="0" borderId="0" xfId="13" applyNumberFormat="1" applyFont="1" applyBorder="1" applyAlignment="1" applyProtection="1">
      <alignment horizontal="center"/>
    </xf>
    <xf numFmtId="0" fontId="50" fillId="0" borderId="0" xfId="13" applyFont="1" applyFill="1" applyAlignment="1" applyProtection="1">
      <alignment horizontal="left" vertical="center"/>
    </xf>
    <xf numFmtId="16" fontId="318" fillId="4" borderId="14" xfId="0" applyNumberFormat="1" applyFont="1" applyFill="1" applyBorder="1" applyAlignment="1" applyProtection="1">
      <alignment horizontal="center" vertical="center"/>
      <protection locked="0"/>
    </xf>
    <xf numFmtId="16" fontId="328" fillId="4" borderId="14" xfId="0" applyNumberFormat="1" applyFont="1" applyFill="1" applyBorder="1" applyAlignment="1" applyProtection="1">
      <alignment horizontal="center" vertical="center"/>
      <protection locked="0"/>
    </xf>
    <xf numFmtId="0" fontId="321" fillId="0" borderId="14" xfId="0" applyFont="1" applyBorder="1" applyAlignment="1" applyProtection="1">
      <alignment vertical="center"/>
      <protection locked="0"/>
    </xf>
    <xf numFmtId="0" fontId="321" fillId="10" borderId="1" xfId="0" applyFont="1" applyFill="1" applyBorder="1" applyAlignment="1">
      <alignment vertical="center"/>
    </xf>
    <xf numFmtId="16" fontId="268" fillId="0" borderId="0" xfId="0" applyNumberFormat="1" applyFont="1" applyAlignment="1">
      <alignment horizontal="left"/>
    </xf>
    <xf numFmtId="16" fontId="351" fillId="4" borderId="1" xfId="0" applyNumberFormat="1" applyFont="1" applyFill="1" applyBorder="1" applyAlignment="1">
      <alignment horizontal="center" vertical="center"/>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216" fillId="0" borderId="11" xfId="0" applyNumberFormat="1" applyFont="1" applyBorder="1" applyAlignment="1">
      <alignment horizontal="left" vertical="center"/>
    </xf>
    <xf numFmtId="0" fontId="352" fillId="0" borderId="0" xfId="0" applyFont="1" applyAlignment="1">
      <alignment horizontal="center" vertical="top" wrapText="1"/>
    </xf>
    <xf numFmtId="16" fontId="353" fillId="0" borderId="0" xfId="0" applyNumberFormat="1" applyFont="1" applyAlignment="1">
      <alignment horizontal="left"/>
    </xf>
    <xf numFmtId="16" fontId="115" fillId="24" borderId="7" xfId="0" applyNumberFormat="1" applyFont="1" applyFill="1" applyBorder="1" applyAlignment="1" applyProtection="1">
      <alignment horizontal="center"/>
      <protection locked="0"/>
    </xf>
    <xf numFmtId="0" fontId="115" fillId="0" borderId="0" xfId="0" applyFont="1" applyAlignment="1">
      <alignment horizontal="right" vertical="center"/>
    </xf>
    <xf numFmtId="0" fontId="137" fillId="0" borderId="0" xfId="0" applyFont="1" applyAlignment="1">
      <alignment horizontal="right" vertical="top"/>
    </xf>
    <xf numFmtId="16" fontId="138" fillId="0" borderId="1" xfId="0" applyNumberFormat="1" applyFont="1" applyBorder="1" applyAlignment="1" applyProtection="1">
      <alignment horizontal="left" vertical="center"/>
      <protection locked="0"/>
    </xf>
    <xf numFmtId="0" fontId="138" fillId="0" borderId="100" xfId="0" applyFont="1" applyBorder="1" applyAlignment="1">
      <alignment horizontal="center" vertical="center" wrapText="1"/>
    </xf>
    <xf numFmtId="0" fontId="137" fillId="0" borderId="10" xfId="0" applyFont="1" applyBorder="1" applyAlignment="1">
      <alignment horizontal="center" vertical="top"/>
    </xf>
    <xf numFmtId="0" fontId="137" fillId="0" borderId="51" xfId="0" applyFont="1" applyBorder="1" applyAlignment="1">
      <alignment horizontal="center" vertical="top"/>
    </xf>
    <xf numFmtId="0" fontId="138" fillId="0" borderId="36" xfId="0" applyFont="1" applyBorder="1" applyAlignment="1" applyProtection="1">
      <alignment horizontal="left" vertical="center" wrapText="1"/>
      <protection locked="0"/>
    </xf>
    <xf numFmtId="0" fontId="139" fillId="0" borderId="12" xfId="0" applyFont="1" applyBorder="1" applyAlignment="1" applyProtection="1">
      <alignment horizontal="center" vertical="top"/>
      <protection locked="0"/>
    </xf>
    <xf numFmtId="0" fontId="138" fillId="0" borderId="75" xfId="0" applyFont="1" applyBorder="1" applyAlignment="1" applyProtection="1">
      <alignment horizontal="left" vertical="center" wrapText="1"/>
      <protection locked="0"/>
    </xf>
    <xf numFmtId="0" fontId="138" fillId="0" borderId="15" xfId="0" applyFont="1" applyBorder="1" applyAlignment="1" applyProtection="1">
      <alignment horizontal="center" vertical="center" wrapText="1"/>
      <protection locked="0"/>
    </xf>
    <xf numFmtId="16" fontId="267" fillId="0" borderId="0" xfId="0" applyNumberFormat="1" applyFont="1" applyAlignment="1">
      <alignment horizontal="center" vertical="center"/>
    </xf>
    <xf numFmtId="0" fontId="149" fillId="0" borderId="0" xfId="0" applyFont="1" applyAlignment="1">
      <alignment horizontal="center" vertical="center" wrapText="1"/>
    </xf>
    <xf numFmtId="16" fontId="45" fillId="4" borderId="0" xfId="0" applyNumberFormat="1" applyFont="1" applyFill="1" applyAlignment="1">
      <alignment horizontal="center" vertical="center"/>
    </xf>
    <xf numFmtId="0" fontId="0" fillId="0" borderId="101" xfId="0" applyBorder="1" applyAlignment="1">
      <alignment vertical="center"/>
    </xf>
    <xf numFmtId="0" fontId="325" fillId="40" borderId="20" xfId="0" applyFont="1" applyFill="1" applyBorder="1" applyAlignment="1" applyProtection="1">
      <alignment vertical="center"/>
      <protection locked="0"/>
    </xf>
    <xf numFmtId="0" fontId="168" fillId="0" borderId="0" xfId="2" applyFont="1" applyAlignment="1" applyProtection="1">
      <alignment horizontal="center" vertical="center"/>
      <protection locked="0"/>
    </xf>
    <xf numFmtId="16" fontId="284" fillId="0" borderId="0" xfId="0" applyNumberFormat="1" applyFont="1" applyAlignment="1">
      <alignment horizontal="center"/>
    </xf>
    <xf numFmtId="0" fontId="318" fillId="0" borderId="20" xfId="0" applyFont="1" applyBorder="1" applyAlignment="1" applyProtection="1">
      <alignment vertical="center"/>
      <protection locked="0"/>
    </xf>
    <xf numFmtId="0" fontId="0" fillId="44" borderId="1" xfId="0" applyFill="1" applyBorder="1" applyAlignment="1">
      <alignment vertical="center"/>
    </xf>
    <xf numFmtId="0" fontId="48" fillId="0" borderId="19" xfId="0" applyFont="1" applyBorder="1" applyAlignment="1">
      <alignment horizontal="center" vertical="center"/>
    </xf>
    <xf numFmtId="16" fontId="48" fillId="0" borderId="19" xfId="0" applyNumberFormat="1" applyFont="1" applyBorder="1" applyAlignment="1">
      <alignment horizontal="center" vertical="center"/>
    </xf>
    <xf numFmtId="16" fontId="42" fillId="0" borderId="0" xfId="0" applyNumberFormat="1" applyFont="1" applyAlignment="1">
      <alignment vertical="center"/>
    </xf>
    <xf numFmtId="16" fontId="48" fillId="3" borderId="10" xfId="0" applyNumberFormat="1" applyFont="1" applyFill="1" applyBorder="1" applyAlignment="1">
      <alignment horizontal="center" vertical="center"/>
    </xf>
    <xf numFmtId="0" fontId="357" fillId="2" borderId="43" xfId="13" applyFont="1" applyFill="1" applyBorder="1" applyAlignment="1" applyProtection="1">
      <alignment horizontal="center" vertical="center" wrapText="1"/>
    </xf>
    <xf numFmtId="0" fontId="38" fillId="0" borderId="0" xfId="0" applyFont="1" applyAlignment="1">
      <alignment horizontal="right" vertical="center"/>
    </xf>
    <xf numFmtId="16" fontId="71" fillId="47" borderId="10" xfId="0" applyNumberFormat="1" applyFont="1" applyFill="1" applyBorder="1" applyAlignment="1">
      <alignment horizontal="center" vertical="center"/>
    </xf>
    <xf numFmtId="16" fontId="48" fillId="47" borderId="15" xfId="0" applyNumberFormat="1" applyFont="1" applyFill="1" applyBorder="1" applyAlignment="1">
      <alignment horizontal="center" vertical="center"/>
    </xf>
    <xf numFmtId="16" fontId="48" fillId="47" borderId="7" xfId="0" applyNumberFormat="1" applyFont="1" applyFill="1" applyBorder="1" applyAlignment="1">
      <alignment horizontal="center" vertical="center"/>
    </xf>
    <xf numFmtId="16" fontId="351" fillId="4" borderId="1" xfId="0" applyNumberFormat="1" applyFont="1" applyFill="1" applyBorder="1" applyAlignment="1">
      <alignment horizontal="center" vertical="center" wrapText="1"/>
    </xf>
    <xf numFmtId="0" fontId="103" fillId="0" borderId="1" xfId="0" applyFont="1" applyBorder="1" applyAlignment="1">
      <alignment vertical="center"/>
    </xf>
    <xf numFmtId="0" fontId="84" fillId="0" borderId="1" xfId="0" applyFont="1" applyBorder="1" applyAlignment="1">
      <alignment horizontal="center" vertical="center"/>
    </xf>
    <xf numFmtId="16" fontId="84" fillId="0" borderId="1" xfId="13" applyNumberFormat="1" applyFont="1" applyBorder="1" applyAlignment="1" applyProtection="1">
      <alignment horizontal="center" vertical="center"/>
    </xf>
    <xf numFmtId="0" fontId="104" fillId="0" borderId="1" xfId="0" applyFont="1" applyBorder="1" applyAlignment="1">
      <alignment vertical="center"/>
    </xf>
    <xf numFmtId="16" fontId="84" fillId="4" borderId="1" xfId="13" applyNumberFormat="1" applyFont="1" applyFill="1" applyBorder="1" applyAlignment="1" applyProtection="1">
      <alignment horizontal="center" vertical="center"/>
    </xf>
    <xf numFmtId="0" fontId="358" fillId="2" borderId="0" xfId="13" applyFont="1" applyFill="1" applyAlignment="1" applyProtection="1">
      <alignment horizontal="center" vertical="center" wrapText="1"/>
    </xf>
    <xf numFmtId="16" fontId="95" fillId="0" borderId="1" xfId="13" applyNumberFormat="1" applyFont="1" applyBorder="1" applyAlignment="1" applyProtection="1">
      <alignment horizontal="center" vertical="center"/>
    </xf>
    <xf numFmtId="16" fontId="84" fillId="2" borderId="1" xfId="0" applyNumberFormat="1" applyFont="1" applyFill="1" applyBorder="1" applyAlignment="1">
      <alignment horizontal="center" vertical="center"/>
    </xf>
    <xf numFmtId="16" fontId="95" fillId="2" borderId="1" xfId="0" applyNumberFormat="1" applyFont="1" applyFill="1" applyBorder="1" applyAlignment="1">
      <alignment horizontal="center" vertical="center"/>
    </xf>
    <xf numFmtId="0" fontId="201" fillId="0" borderId="1" xfId="0" applyFont="1" applyBorder="1" applyAlignment="1">
      <alignment vertical="center"/>
    </xf>
    <xf numFmtId="16" fontId="359" fillId="4" borderId="1" xfId="0" applyNumberFormat="1" applyFont="1" applyFill="1" applyBorder="1" applyAlignment="1" applyProtection="1">
      <alignment horizontal="center" vertical="center" wrapText="1"/>
      <protection locked="0"/>
    </xf>
    <xf numFmtId="0" fontId="168" fillId="2" borderId="0" xfId="2" applyFont="1" applyFill="1" applyAlignment="1" applyProtection="1">
      <alignment horizontal="right" vertical="center"/>
      <protection locked="0"/>
    </xf>
    <xf numFmtId="0" fontId="192" fillId="0" borderId="0" xfId="0" applyFont="1" applyAlignment="1">
      <alignment horizontal="center" vertical="center"/>
    </xf>
    <xf numFmtId="0" fontId="199" fillId="0" borderId="0" xfId="0" applyFont="1" applyAlignment="1">
      <alignment horizontal="center" vertical="center" wrapText="1"/>
    </xf>
    <xf numFmtId="0" fontId="251" fillId="0" borderId="0" xfId="0" applyFont="1" applyAlignment="1">
      <alignment horizontal="center" vertical="center" wrapText="1"/>
    </xf>
    <xf numFmtId="0" fontId="238" fillId="0" borderId="14" xfId="0" applyFont="1" applyBorder="1" applyAlignment="1">
      <alignment horizontal="center" vertical="center" wrapText="1"/>
    </xf>
    <xf numFmtId="0" fontId="200" fillId="0" borderId="14" xfId="0" applyFont="1" applyBorder="1" applyAlignment="1">
      <alignment horizontal="center" vertical="center" wrapText="1"/>
    </xf>
    <xf numFmtId="0" fontId="324" fillId="0" borderId="1" xfId="0" applyFont="1" applyBorder="1" applyAlignment="1">
      <alignment horizontal="center" wrapText="1"/>
    </xf>
    <xf numFmtId="0" fontId="324" fillId="10" borderId="1" xfId="0" applyFont="1" applyFill="1" applyBorder="1" applyAlignment="1">
      <alignment horizontal="center" wrapText="1"/>
    </xf>
    <xf numFmtId="16" fontId="323" fillId="10" borderId="1" xfId="0" applyNumberFormat="1" applyFont="1" applyFill="1" applyBorder="1" applyAlignment="1">
      <alignment horizontal="center" vertical="center"/>
    </xf>
    <xf numFmtId="0" fontId="308" fillId="22" borderId="0" xfId="0" applyFont="1" applyFill="1" applyAlignment="1">
      <alignment horizontal="center" vertical="center"/>
    </xf>
    <xf numFmtId="0" fontId="174" fillId="0" borderId="1" xfId="669" applyBorder="1" applyAlignment="1">
      <alignment vertical="center"/>
    </xf>
    <xf numFmtId="0" fontId="174" fillId="0" borderId="1" xfId="670" applyBorder="1" applyAlignment="1">
      <alignment vertical="center"/>
    </xf>
    <xf numFmtId="0" fontId="174" fillId="0" borderId="1" xfId="671" applyBorder="1" applyAlignment="1">
      <alignment vertical="center"/>
    </xf>
    <xf numFmtId="0" fontId="239" fillId="0" borderId="1" xfId="0" applyFont="1" applyBorder="1" applyAlignment="1">
      <alignment vertical="center"/>
    </xf>
    <xf numFmtId="0" fontId="159" fillId="22" borderId="93" xfId="0" applyFont="1" applyFill="1" applyBorder="1"/>
    <xf numFmtId="0" fontId="159" fillId="22" borderId="93" xfId="0" applyFont="1" applyFill="1" applyBorder="1" applyAlignment="1">
      <alignment horizontal="center"/>
    </xf>
    <xf numFmtId="16" fontId="159" fillId="22" borderId="93" xfId="0" applyNumberFormat="1" applyFont="1" applyFill="1" applyBorder="1" applyAlignment="1">
      <alignment horizontal="center"/>
    </xf>
    <xf numFmtId="0" fontId="322" fillId="0" borderId="1" xfId="0" applyFont="1" applyBorder="1" applyAlignment="1">
      <alignment vertical="center"/>
    </xf>
    <xf numFmtId="16" fontId="45" fillId="0" borderId="0" xfId="0" applyNumberFormat="1" applyFont="1" applyAlignment="1">
      <alignment horizontal="left"/>
    </xf>
    <xf numFmtId="0" fontId="159" fillId="22" borderId="99" xfId="0" applyFont="1" applyFill="1" applyBorder="1" applyAlignment="1">
      <alignment horizontal="center"/>
    </xf>
    <xf numFmtId="16" fontId="159" fillId="22" borderId="99" xfId="0" applyNumberFormat="1" applyFont="1" applyFill="1" applyBorder="1" applyAlignment="1">
      <alignment horizontal="center"/>
    </xf>
    <xf numFmtId="0" fontId="159" fillId="0" borderId="93" xfId="0" applyFont="1" applyBorder="1"/>
    <xf numFmtId="0" fontId="159" fillId="0" borderId="93" xfId="0" applyFont="1" applyBorder="1" applyAlignment="1">
      <alignment horizontal="center"/>
    </xf>
    <xf numFmtId="16" fontId="159" fillId="0" borderId="93" xfId="0" applyNumberFormat="1" applyFont="1" applyBorder="1" applyAlignment="1">
      <alignment horizontal="center"/>
    </xf>
    <xf numFmtId="0" fontId="361" fillId="0" borderId="0" xfId="0" applyFont="1" applyAlignment="1">
      <alignment horizontal="center"/>
    </xf>
    <xf numFmtId="16" fontId="362" fillId="0" borderId="0" xfId="0" applyNumberFormat="1" applyFont="1" applyAlignment="1">
      <alignment horizontal="center"/>
    </xf>
    <xf numFmtId="16" fontId="360" fillId="0" borderId="0" xfId="0" applyNumberFormat="1" applyFont="1" applyAlignment="1">
      <alignment horizontal="center"/>
    </xf>
    <xf numFmtId="0" fontId="361" fillId="4" borderId="0" xfId="0" applyFont="1" applyFill="1" applyAlignment="1">
      <alignment horizontal="center"/>
    </xf>
    <xf numFmtId="16" fontId="362" fillId="4" borderId="0" xfId="0" applyNumberFormat="1" applyFont="1" applyFill="1" applyAlignment="1">
      <alignment horizontal="center"/>
    </xf>
    <xf numFmtId="16" fontId="361" fillId="0" borderId="0" xfId="0" applyNumberFormat="1" applyFont="1" applyAlignment="1">
      <alignment horizontal="center"/>
    </xf>
    <xf numFmtId="16" fontId="321" fillId="41" borderId="0" xfId="0" applyNumberFormat="1" applyFont="1" applyFill="1" applyAlignment="1">
      <alignment horizontal="center" vertical="center"/>
    </xf>
    <xf numFmtId="0" fontId="318" fillId="0" borderId="0" xfId="0" applyFont="1" applyAlignment="1">
      <alignment vertical="center"/>
    </xf>
    <xf numFmtId="16" fontId="318" fillId="0" borderId="0" xfId="0" applyNumberFormat="1" applyFont="1" applyAlignment="1">
      <alignment horizontal="center" vertical="center"/>
    </xf>
    <xf numFmtId="0" fontId="318" fillId="41" borderId="93" xfId="0" applyFont="1" applyFill="1" applyBorder="1" applyAlignment="1">
      <alignment vertical="center"/>
    </xf>
    <xf numFmtId="16" fontId="318" fillId="41" borderId="93" xfId="0" applyNumberFormat="1" applyFont="1" applyFill="1" applyBorder="1" applyAlignment="1">
      <alignment horizontal="center" vertical="center"/>
    </xf>
    <xf numFmtId="0" fontId="318" fillId="0" borderId="93" xfId="0" applyFont="1" applyBorder="1" applyAlignment="1">
      <alignment vertical="center"/>
    </xf>
    <xf numFmtId="16" fontId="318" fillId="0" borderId="93" xfId="0" applyNumberFormat="1" applyFont="1" applyBorder="1" applyAlignment="1">
      <alignment horizontal="center" vertical="center"/>
    </xf>
    <xf numFmtId="0" fontId="238" fillId="0" borderId="0" xfId="0" applyFont="1" applyAlignment="1">
      <alignment horizontal="center" vertical="center" wrapText="1"/>
    </xf>
    <xf numFmtId="0" fontId="200" fillId="0" borderId="0" xfId="0" applyFont="1" applyAlignment="1">
      <alignment horizontal="center" vertical="center" wrapText="1"/>
    </xf>
    <xf numFmtId="16" fontId="324" fillId="0" borderId="0" xfId="0" applyNumberFormat="1" applyFont="1" applyAlignment="1">
      <alignment horizontal="center" wrapText="1"/>
    </xf>
    <xf numFmtId="16" fontId="324" fillId="4" borderId="0" xfId="0" applyNumberFormat="1" applyFont="1" applyFill="1" applyAlignment="1">
      <alignment horizontal="center" wrapText="1"/>
    </xf>
    <xf numFmtId="16" fontId="324" fillId="10" borderId="0" xfId="0" applyNumberFormat="1" applyFont="1" applyFill="1" applyAlignment="1">
      <alignment horizontal="center" wrapText="1"/>
    </xf>
    <xf numFmtId="16" fontId="364" fillId="0" borderId="0" xfId="0" applyNumberFormat="1" applyFont="1" applyAlignment="1">
      <alignment horizontal="center" vertical="center"/>
    </xf>
    <xf numFmtId="0" fontId="234" fillId="0" borderId="14" xfId="0" applyFont="1" applyBorder="1" applyAlignment="1">
      <alignment horizontal="center" wrapText="1"/>
    </xf>
    <xf numFmtId="16" fontId="234" fillId="0" borderId="14" xfId="0" applyNumberFormat="1" applyFont="1" applyBorder="1" applyAlignment="1">
      <alignment horizontal="center" wrapText="1"/>
    </xf>
    <xf numFmtId="16" fontId="324" fillId="0" borderId="14" xfId="0" applyNumberFormat="1" applyFont="1" applyBorder="1" applyAlignment="1">
      <alignment horizontal="center" wrapText="1"/>
    </xf>
    <xf numFmtId="16" fontId="322" fillId="0" borderId="14" xfId="0" applyNumberFormat="1" applyFont="1" applyBorder="1" applyAlignment="1">
      <alignment horizontal="center" wrapText="1"/>
    </xf>
    <xf numFmtId="0" fontId="234" fillId="10" borderId="93" xfId="0" applyFont="1" applyFill="1" applyBorder="1" applyAlignment="1">
      <alignment horizontal="center" wrapText="1"/>
    </xf>
    <xf numFmtId="16" fontId="234" fillId="10" borderId="93" xfId="0" applyNumberFormat="1" applyFont="1" applyFill="1" applyBorder="1" applyAlignment="1">
      <alignment horizontal="center" wrapText="1"/>
    </xf>
    <xf numFmtId="16" fontId="324" fillId="10" borderId="93" xfId="0" applyNumberFormat="1" applyFont="1" applyFill="1" applyBorder="1" applyAlignment="1">
      <alignment horizontal="center" wrapText="1"/>
    </xf>
    <xf numFmtId="16" fontId="322" fillId="10" borderId="93" xfId="0" applyNumberFormat="1" applyFont="1" applyFill="1" applyBorder="1" applyAlignment="1">
      <alignment horizontal="center" wrapText="1"/>
    </xf>
    <xf numFmtId="0" fontId="0" fillId="44" borderId="68" xfId="0" applyFill="1" applyBorder="1" applyAlignment="1">
      <alignment vertical="center"/>
    </xf>
    <xf numFmtId="0" fontId="0" fillId="44" borderId="102" xfId="0" applyFill="1" applyBorder="1" applyAlignment="1">
      <alignment vertical="center"/>
    </xf>
    <xf numFmtId="0" fontId="0" fillId="44" borderId="103" xfId="0" applyFill="1" applyBorder="1" applyAlignment="1">
      <alignment vertical="center"/>
    </xf>
    <xf numFmtId="16" fontId="48" fillId="0" borderId="104" xfId="0" applyNumberFormat="1" applyFont="1" applyBorder="1" applyAlignment="1">
      <alignment horizontal="center" vertical="center"/>
    </xf>
    <xf numFmtId="0" fontId="237" fillId="0" borderId="93" xfId="0" applyFont="1" applyBorder="1"/>
    <xf numFmtId="0" fontId="237" fillId="0" borderId="93" xfId="0" applyFont="1" applyBorder="1" applyAlignment="1">
      <alignment horizontal="center"/>
    </xf>
    <xf numFmtId="0" fontId="237" fillId="13" borderId="93" xfId="0" applyFont="1" applyFill="1" applyBorder="1" applyAlignment="1">
      <alignment horizontal="center"/>
    </xf>
    <xf numFmtId="16" fontId="366" fillId="0" borderId="0" xfId="0" applyNumberFormat="1" applyFont="1" applyAlignment="1">
      <alignment horizontal="center"/>
    </xf>
    <xf numFmtId="16" fontId="363" fillId="0" borderId="0" xfId="0" applyNumberFormat="1" applyFont="1" applyAlignment="1">
      <alignment horizontal="center"/>
    </xf>
    <xf numFmtId="0" fontId="237" fillId="0" borderId="1" xfId="0" applyFont="1" applyBorder="1" applyAlignment="1">
      <alignment horizontal="center" wrapText="1"/>
    </xf>
    <xf numFmtId="16" fontId="237" fillId="0" borderId="1" xfId="0" applyNumberFormat="1" applyFont="1" applyBorder="1" applyAlignment="1">
      <alignment horizontal="center" wrapText="1"/>
    </xf>
    <xf numFmtId="16" fontId="353" fillId="39" borderId="0" xfId="0" applyNumberFormat="1" applyFont="1" applyFill="1" applyAlignment="1">
      <alignment horizontal="left"/>
    </xf>
    <xf numFmtId="0" fontId="318" fillId="40" borderId="14" xfId="0" applyFont="1" applyFill="1" applyBorder="1" applyAlignment="1" applyProtection="1">
      <alignment vertical="center"/>
      <protection locked="0"/>
    </xf>
    <xf numFmtId="0" fontId="27" fillId="0" borderId="0" xfId="13" applyFont="1" applyAlignment="1" applyProtection="1"/>
    <xf numFmtId="16" fontId="192" fillId="0" borderId="0" xfId="0" applyNumberFormat="1" applyFont="1" applyAlignment="1">
      <alignment horizontal="center" vertical="center"/>
    </xf>
    <xf numFmtId="0" fontId="318" fillId="0" borderId="22" xfId="0" applyFont="1" applyBorder="1" applyAlignment="1" applyProtection="1">
      <alignment vertical="center"/>
      <protection locked="0"/>
    </xf>
    <xf numFmtId="16" fontId="318" fillId="0" borderId="22" xfId="0" applyNumberFormat="1" applyFont="1" applyBorder="1" applyAlignment="1" applyProtection="1">
      <alignment horizontal="center" vertical="center"/>
      <protection locked="0"/>
    </xf>
    <xf numFmtId="16" fontId="328" fillId="0" borderId="22" xfId="0" applyNumberFormat="1" applyFont="1" applyBorder="1" applyAlignment="1" applyProtection="1">
      <alignment horizontal="center" vertical="center"/>
      <protection locked="0"/>
    </xf>
    <xf numFmtId="0" fontId="86" fillId="0" borderId="1" xfId="0" applyFont="1" applyBorder="1" applyAlignment="1">
      <alignment horizontal="center" vertical="top" wrapText="1"/>
    </xf>
    <xf numFmtId="16" fontId="75" fillId="0" borderId="1" xfId="0" applyNumberFormat="1" applyFont="1" applyBorder="1" applyAlignment="1">
      <alignment horizontal="center" vertical="center"/>
    </xf>
    <xf numFmtId="16" fontId="266" fillId="0" borderId="0" xfId="0" applyNumberFormat="1" applyFont="1" applyAlignment="1">
      <alignment horizontal="center" wrapText="1"/>
    </xf>
    <xf numFmtId="0" fontId="234" fillId="0" borderId="0" xfId="0" applyFont="1" applyAlignment="1">
      <alignment horizontal="center"/>
    </xf>
    <xf numFmtId="0" fontId="234" fillId="0" borderId="93" xfId="0" applyFont="1" applyBorder="1" applyAlignment="1">
      <alignment horizontal="center"/>
    </xf>
    <xf numFmtId="0" fontId="234" fillId="20" borderId="93" xfId="0" applyFont="1" applyFill="1" applyBorder="1" applyAlignment="1">
      <alignment horizontal="center"/>
    </xf>
    <xf numFmtId="0" fontId="234" fillId="0" borderId="93" xfId="0" applyFont="1" applyBorder="1" applyAlignment="1">
      <alignment wrapText="1"/>
    </xf>
    <xf numFmtId="0" fontId="237" fillId="0" borderId="93" xfId="0" applyFont="1" applyBorder="1" applyAlignment="1">
      <alignment horizontal="center" wrapText="1"/>
    </xf>
    <xf numFmtId="0" fontId="367" fillId="0" borderId="0" xfId="0" applyFont="1" applyAlignment="1">
      <alignment horizontal="center"/>
    </xf>
    <xf numFmtId="0" fontId="368" fillId="0" borderId="0" xfId="0" applyFont="1" applyAlignment="1">
      <alignment horizontal="center" vertical="center"/>
    </xf>
    <xf numFmtId="0" fontId="368" fillId="0" borderId="0" xfId="0" applyFont="1" applyAlignment="1">
      <alignment horizontal="center"/>
    </xf>
    <xf numFmtId="16" fontId="367" fillId="0" borderId="0" xfId="0" applyNumberFormat="1" applyFont="1" applyAlignment="1">
      <alignment horizontal="center" vertical="center"/>
    </xf>
    <xf numFmtId="16" fontId="368" fillId="0" borderId="0" xfId="0" applyNumberFormat="1" applyFont="1" applyAlignment="1">
      <alignment horizontal="center"/>
    </xf>
    <xf numFmtId="0" fontId="363" fillId="0" borderId="0" xfId="0" applyFont="1" applyAlignment="1">
      <alignment horizontal="center" vertical="center"/>
    </xf>
    <xf numFmtId="16" fontId="103" fillId="10" borderId="0" xfId="0" quotePrefix="1" applyNumberFormat="1" applyFont="1" applyFill="1" applyAlignment="1">
      <alignment horizontal="center" vertical="center"/>
    </xf>
    <xf numFmtId="0" fontId="174" fillId="0" borderId="14" xfId="671" applyBorder="1" applyAlignment="1">
      <alignment vertical="center"/>
    </xf>
    <xf numFmtId="16" fontId="237" fillId="10" borderId="1" xfId="0" applyNumberFormat="1" applyFont="1" applyFill="1" applyBorder="1" applyAlignment="1">
      <alignment horizontal="center" wrapText="1"/>
    </xf>
    <xf numFmtId="16" fontId="354" fillId="0" borderId="0" xfId="0" quotePrefix="1" applyNumberFormat="1" applyFont="1" applyAlignment="1">
      <alignment horizontal="center" vertical="center"/>
    </xf>
    <xf numFmtId="16" fontId="323" fillId="0" borderId="0" xfId="0" applyNumberFormat="1" applyFont="1" applyAlignment="1">
      <alignment horizontal="center" vertical="center"/>
    </xf>
    <xf numFmtId="16" fontId="318" fillId="41" borderId="20" xfId="0" applyNumberFormat="1" applyFont="1" applyFill="1" applyBorder="1" applyAlignment="1">
      <alignment horizontal="center" vertical="center"/>
    </xf>
    <xf numFmtId="16" fontId="84" fillId="0" borderId="77" xfId="0" applyNumberFormat="1" applyFont="1" applyBorder="1" applyAlignment="1" applyProtection="1">
      <alignment horizontal="left" vertical="center"/>
      <protection locked="0"/>
    </xf>
    <xf numFmtId="16" fontId="84" fillId="2" borderId="7" xfId="0" applyNumberFormat="1" applyFont="1" applyFill="1" applyBorder="1" applyAlignment="1" applyProtection="1">
      <alignment horizontal="center" vertical="center"/>
      <protection locked="0"/>
    </xf>
    <xf numFmtId="16" fontId="84" fillId="0" borderId="79" xfId="0" applyNumberFormat="1" applyFont="1" applyBorder="1" applyAlignment="1" applyProtection="1">
      <alignment horizontal="left" vertical="center"/>
      <protection locked="0"/>
    </xf>
    <xf numFmtId="16" fontId="84" fillId="0" borderId="85" xfId="0" applyNumberFormat="1" applyFont="1" applyBorder="1" applyAlignment="1" applyProtection="1">
      <alignment horizontal="left" vertical="center"/>
      <protection locked="0"/>
    </xf>
    <xf numFmtId="16" fontId="84" fillId="2" borderId="10" xfId="0" applyNumberFormat="1" applyFont="1" applyFill="1" applyBorder="1" applyAlignment="1" applyProtection="1">
      <alignment horizontal="center" vertical="center"/>
      <protection locked="0"/>
    </xf>
    <xf numFmtId="0" fontId="237" fillId="0" borderId="99" xfId="0" applyFont="1" applyBorder="1" applyAlignment="1">
      <alignment horizontal="center" wrapText="1"/>
    </xf>
    <xf numFmtId="16" fontId="234" fillId="0" borderId="99" xfId="0" applyNumberFormat="1" applyFont="1" applyBorder="1" applyAlignment="1">
      <alignment horizontal="center"/>
    </xf>
    <xf numFmtId="16" fontId="322" fillId="10" borderId="99" xfId="0" applyNumberFormat="1" applyFont="1" applyFill="1" applyBorder="1" applyAlignment="1">
      <alignment horizontal="center" wrapText="1"/>
    </xf>
    <xf numFmtId="16" fontId="324" fillId="10" borderId="99" xfId="0" applyNumberFormat="1" applyFont="1" applyFill="1" applyBorder="1" applyAlignment="1">
      <alignment horizontal="center" wrapText="1"/>
    </xf>
    <xf numFmtId="0" fontId="318" fillId="10" borderId="99" xfId="0" applyFont="1" applyFill="1" applyBorder="1" applyAlignment="1">
      <alignment vertical="center"/>
    </xf>
    <xf numFmtId="0" fontId="234" fillId="10" borderId="99" xfId="0" applyFont="1" applyFill="1" applyBorder="1" applyAlignment="1">
      <alignment horizontal="center" wrapText="1"/>
    </xf>
    <xf numFmtId="16" fontId="234" fillId="10" borderId="99" xfId="0" applyNumberFormat="1" applyFont="1" applyFill="1" applyBorder="1" applyAlignment="1">
      <alignment horizontal="center" wrapText="1"/>
    </xf>
    <xf numFmtId="0" fontId="234" fillId="0" borderId="93" xfId="0" applyFont="1" applyBorder="1" applyAlignment="1">
      <alignment horizontal="center" wrapText="1"/>
    </xf>
    <xf numFmtId="16" fontId="324" fillId="0" borderId="93" xfId="0" applyNumberFormat="1" applyFont="1" applyBorder="1" applyAlignment="1">
      <alignment horizontal="center" wrapText="1"/>
    </xf>
    <xf numFmtId="16" fontId="322" fillId="0" borderId="93" xfId="0" applyNumberFormat="1" applyFont="1" applyBorder="1" applyAlignment="1">
      <alignment horizontal="center" wrapText="1"/>
    </xf>
    <xf numFmtId="16" fontId="369" fillId="10" borderId="1" xfId="0" applyNumberFormat="1" applyFont="1" applyFill="1" applyBorder="1" applyAlignment="1">
      <alignment horizontal="center" wrapText="1"/>
    </xf>
    <xf numFmtId="0" fontId="322" fillId="0" borderId="14" xfId="0" applyFont="1" applyBorder="1" applyAlignment="1">
      <alignment vertical="center"/>
    </xf>
    <xf numFmtId="0" fontId="49" fillId="0" borderId="5" xfId="0" applyFont="1" applyBorder="1" applyAlignment="1" applyProtection="1">
      <alignment horizontal="center" vertical="center"/>
      <protection locked="0"/>
    </xf>
    <xf numFmtId="0" fontId="61" fillId="0" borderId="0" xfId="0" applyFont="1"/>
    <xf numFmtId="0" fontId="29" fillId="0" borderId="0" xfId="13" applyFont="1" applyAlignment="1" applyProtection="1">
      <alignment horizontal="left" vertical="center"/>
    </xf>
    <xf numFmtId="0" fontId="27" fillId="0" borderId="0" xfId="0" quotePrefix="1" applyFont="1" applyAlignment="1">
      <alignment horizontal="left" vertical="center"/>
    </xf>
    <xf numFmtId="16" fontId="275" fillId="4" borderId="9" xfId="13" applyNumberFormat="1" applyFont="1" applyFill="1" applyBorder="1" applyAlignment="1" applyProtection="1">
      <alignment horizontal="left" vertical="center"/>
      <protection locked="0"/>
    </xf>
    <xf numFmtId="0" fontId="35" fillId="0" borderId="1" xfId="0" applyFont="1" applyBorder="1" applyAlignment="1">
      <alignment vertical="center"/>
    </xf>
    <xf numFmtId="16" fontId="115" fillId="8" borderId="1" xfId="0" applyNumberFormat="1" applyFont="1" applyFill="1" applyBorder="1" applyAlignment="1" applyProtection="1">
      <alignment horizontal="left" vertical="center"/>
      <protection locked="0"/>
    </xf>
    <xf numFmtId="16" fontId="115" fillId="8" borderId="1" xfId="0" applyNumberFormat="1" applyFont="1" applyFill="1" applyBorder="1" applyAlignment="1" applyProtection="1">
      <alignment horizontal="center" vertical="center"/>
      <protection locked="0"/>
    </xf>
    <xf numFmtId="0" fontId="35" fillId="0" borderId="94" xfId="0" applyFont="1" applyBorder="1" applyAlignment="1">
      <alignment vertical="center"/>
    </xf>
    <xf numFmtId="16" fontId="237" fillId="4" borderId="1" xfId="0" applyNumberFormat="1" applyFont="1" applyFill="1" applyBorder="1" applyAlignment="1">
      <alignment horizontal="center" wrapText="1"/>
    </xf>
    <xf numFmtId="16" fontId="235" fillId="0" borderId="93" xfId="0" applyNumberFormat="1" applyFont="1" applyBorder="1" applyAlignment="1">
      <alignment horizontal="center"/>
    </xf>
    <xf numFmtId="0" fontId="138" fillId="2" borderId="52" xfId="0" applyFont="1" applyFill="1" applyBorder="1" applyAlignment="1">
      <alignment horizontal="center" vertical="center" wrapText="1"/>
    </xf>
    <xf numFmtId="0" fontId="138" fillId="0" borderId="7" xfId="0" applyFont="1" applyBorder="1" applyAlignment="1">
      <alignment horizontal="left" vertical="center" wrapText="1"/>
    </xf>
    <xf numFmtId="16" fontId="138" fillId="8" borderId="1" xfId="0" applyNumberFormat="1" applyFont="1" applyFill="1" applyBorder="1" applyAlignment="1" applyProtection="1">
      <alignment horizontal="left" vertical="center"/>
      <protection locked="0"/>
    </xf>
    <xf numFmtId="0" fontId="164" fillId="0" borderId="20" xfId="0" applyFont="1" applyBorder="1" applyAlignment="1">
      <alignment horizontal="center" vertical="center" wrapText="1"/>
    </xf>
    <xf numFmtId="0" fontId="161" fillId="0" borderId="0" xfId="0" applyFont="1" applyAlignment="1">
      <alignment horizontal="center" vertical="center" wrapText="1"/>
    </xf>
    <xf numFmtId="0" fontId="196" fillId="0" borderId="12" xfId="0" applyFont="1" applyBorder="1" applyAlignment="1">
      <alignment horizontal="center" vertical="center" wrapText="1"/>
    </xf>
    <xf numFmtId="0" fontId="197" fillId="0" borderId="12" xfId="0" applyFont="1" applyBorder="1" applyAlignment="1">
      <alignment horizontal="center" vertical="center" wrapText="1"/>
    </xf>
    <xf numFmtId="16" fontId="197" fillId="0" borderId="11" xfId="0" applyNumberFormat="1" applyFont="1" applyBorder="1" applyAlignment="1">
      <alignment horizontal="center" vertical="center" wrapText="1"/>
    </xf>
    <xf numFmtId="16" fontId="197" fillId="0" borderId="12" xfId="0" applyNumberFormat="1" applyFont="1" applyBorder="1" applyAlignment="1">
      <alignment horizontal="center" vertical="center" wrapText="1"/>
    </xf>
    <xf numFmtId="0" fontId="197" fillId="0" borderId="0" xfId="0" applyFont="1" applyAlignment="1">
      <alignment horizontal="center" vertical="center" wrapText="1"/>
    </xf>
    <xf numFmtId="0" fontId="84" fillId="0" borderId="10" xfId="0" applyFont="1" applyBorder="1" applyAlignment="1">
      <alignment vertical="center" wrapText="1"/>
    </xf>
    <xf numFmtId="16" fontId="84" fillId="0" borderId="85" xfId="0" applyNumberFormat="1" applyFont="1" applyBorder="1" applyAlignment="1">
      <alignment horizontal="left" vertical="center"/>
    </xf>
    <xf numFmtId="0" fontId="371" fillId="2" borderId="0" xfId="0" applyFont="1" applyFill="1" applyAlignment="1">
      <alignment horizontal="left" vertical="center"/>
    </xf>
    <xf numFmtId="16" fontId="138" fillId="0" borderId="2" xfId="0" applyNumberFormat="1" applyFont="1" applyBorder="1" applyAlignment="1" applyProtection="1">
      <alignment horizontal="left" vertical="center"/>
      <protection locked="0"/>
    </xf>
    <xf numFmtId="16" fontId="138" fillId="0" borderId="2" xfId="0" applyNumberFormat="1" applyFont="1" applyBorder="1" applyAlignment="1" applyProtection="1">
      <alignment horizontal="center" vertical="center"/>
      <protection locked="0"/>
    </xf>
    <xf numFmtId="16" fontId="153" fillId="30" borderId="5" xfId="0" applyNumberFormat="1" applyFont="1" applyFill="1" applyBorder="1" applyAlignment="1" applyProtection="1">
      <alignment horizontal="left" vertical="center"/>
      <protection locked="0"/>
    </xf>
    <xf numFmtId="16" fontId="153" fillId="30" borderId="5" xfId="0" applyNumberFormat="1" applyFont="1" applyFill="1" applyBorder="1" applyAlignment="1" applyProtection="1">
      <alignment horizontal="center" vertical="center"/>
      <protection locked="0"/>
    </xf>
    <xf numFmtId="16" fontId="135" fillId="30" borderId="5" xfId="0" applyNumberFormat="1" applyFont="1" applyFill="1" applyBorder="1" applyAlignment="1" applyProtection="1">
      <alignment horizontal="center" vertical="center"/>
      <protection locked="0"/>
    </xf>
    <xf numFmtId="16" fontId="135" fillId="30" borderId="12" xfId="0" applyNumberFormat="1" applyFont="1" applyFill="1" applyBorder="1" applyAlignment="1" applyProtection="1">
      <alignment horizontal="center" vertical="center"/>
      <protection locked="0"/>
    </xf>
    <xf numFmtId="16" fontId="115" fillId="2" borderId="40" xfId="0" applyNumberFormat="1" applyFont="1" applyFill="1" applyBorder="1" applyAlignment="1" applyProtection="1">
      <alignment horizontal="left" vertical="center"/>
      <protection locked="0"/>
    </xf>
    <xf numFmtId="16" fontId="138" fillId="2" borderId="12" xfId="0" applyNumberFormat="1" applyFont="1" applyFill="1" applyBorder="1" applyAlignment="1" applyProtection="1">
      <alignment horizontal="left" vertical="center"/>
      <protection locked="0"/>
    </xf>
    <xf numFmtId="16" fontId="353" fillId="50" borderId="0" xfId="0" applyNumberFormat="1" applyFont="1" applyFill="1" applyAlignment="1">
      <alignment horizontal="left"/>
    </xf>
    <xf numFmtId="0" fontId="84" fillId="0" borderId="16" xfId="0" applyFont="1" applyBorder="1" applyAlignment="1">
      <alignment vertical="center" wrapText="1"/>
    </xf>
    <xf numFmtId="0" fontId="84" fillId="0" borderId="8" xfId="0" applyFont="1" applyBorder="1" applyAlignment="1">
      <alignment vertical="center" wrapText="1"/>
    </xf>
    <xf numFmtId="16" fontId="292" fillId="0" borderId="84" xfId="0" applyNumberFormat="1" applyFont="1" applyBorder="1" applyAlignment="1" applyProtection="1">
      <alignment horizontal="left" vertical="center"/>
      <protection locked="0"/>
    </xf>
    <xf numFmtId="16" fontId="292" fillId="0" borderId="5" xfId="0" applyNumberFormat="1" applyFont="1" applyBorder="1" applyAlignment="1" applyProtection="1">
      <alignment horizontal="center" vertical="center"/>
      <protection locked="0"/>
    </xf>
    <xf numFmtId="16" fontId="292" fillId="2" borderId="5" xfId="0" applyNumberFormat="1" applyFont="1" applyFill="1" applyBorder="1" applyAlignment="1" applyProtection="1">
      <alignment horizontal="center" vertical="center"/>
      <protection locked="0"/>
    </xf>
    <xf numFmtId="16" fontId="292" fillId="0" borderId="106" xfId="0" applyNumberFormat="1" applyFont="1" applyBorder="1" applyAlignment="1" applyProtection="1">
      <alignment horizontal="left" vertical="center"/>
      <protection locked="0"/>
    </xf>
    <xf numFmtId="16" fontId="292" fillId="0" borderId="1" xfId="0" applyNumberFormat="1" applyFont="1" applyBorder="1" applyAlignment="1" applyProtection="1">
      <alignment horizontal="center" vertical="center"/>
      <protection locked="0"/>
    </xf>
    <xf numFmtId="16" fontId="292" fillId="2" borderId="14" xfId="0" applyNumberFormat="1" applyFont="1" applyFill="1" applyBorder="1" applyAlignment="1" applyProtection="1">
      <alignment horizontal="center" vertical="center"/>
      <protection locked="0"/>
    </xf>
    <xf numFmtId="16" fontId="292" fillId="0" borderId="74" xfId="0" applyNumberFormat="1" applyFont="1" applyBorder="1" applyAlignment="1" applyProtection="1">
      <alignment horizontal="center" vertical="center"/>
      <protection locked="0"/>
    </xf>
    <xf numFmtId="16" fontId="375" fillId="0" borderId="89" xfId="0" applyNumberFormat="1" applyFont="1" applyBorder="1" applyAlignment="1" applyProtection="1">
      <alignment horizontal="left" vertical="center"/>
      <protection locked="0"/>
    </xf>
    <xf numFmtId="16" fontId="375" fillId="0" borderId="2" xfId="0" applyNumberFormat="1" applyFont="1" applyBorder="1" applyAlignment="1" applyProtection="1">
      <alignment horizontal="center" vertical="center"/>
      <protection locked="0"/>
    </xf>
    <xf numFmtId="16" fontId="375" fillId="2" borderId="2" xfId="0" applyNumberFormat="1" applyFont="1" applyFill="1" applyBorder="1" applyAlignment="1" applyProtection="1">
      <alignment horizontal="center" vertical="center"/>
      <protection locked="0"/>
    </xf>
    <xf numFmtId="16" fontId="375" fillId="0" borderId="87" xfId="0" applyNumberFormat="1" applyFont="1" applyBorder="1" applyAlignment="1" applyProtection="1">
      <alignment horizontal="left" vertical="center"/>
      <protection locked="0"/>
    </xf>
    <xf numFmtId="16" fontId="375" fillId="2" borderId="15" xfId="0" applyNumberFormat="1" applyFont="1" applyFill="1" applyBorder="1" applyAlignment="1" applyProtection="1">
      <alignment horizontal="center" vertical="center"/>
      <protection locked="0"/>
    </xf>
    <xf numFmtId="16" fontId="375" fillId="0" borderId="85" xfId="0" applyNumberFormat="1" applyFont="1" applyBorder="1" applyAlignment="1" applyProtection="1">
      <alignment horizontal="left" vertical="center"/>
      <protection locked="0"/>
    </xf>
    <xf numFmtId="16" fontId="375" fillId="0" borderId="10" xfId="0" applyNumberFormat="1" applyFont="1" applyBorder="1" applyAlignment="1" applyProtection="1">
      <alignment horizontal="center" vertical="center"/>
      <protection locked="0"/>
    </xf>
    <xf numFmtId="16" fontId="375" fillId="2" borderId="10" xfId="0" applyNumberFormat="1" applyFont="1" applyFill="1" applyBorder="1" applyAlignment="1" applyProtection="1">
      <alignment horizontal="center" vertical="center"/>
      <protection locked="0"/>
    </xf>
    <xf numFmtId="16" fontId="375" fillId="0" borderId="15" xfId="0" applyNumberFormat="1" applyFont="1" applyBorder="1" applyAlignment="1" applyProtection="1">
      <alignment horizontal="center" vertical="center"/>
      <protection locked="0"/>
    </xf>
    <xf numFmtId="16" fontId="375" fillId="0" borderId="106" xfId="0" applyNumberFormat="1" applyFont="1" applyBorder="1" applyAlignment="1" applyProtection="1">
      <alignment horizontal="left" vertical="center"/>
      <protection locked="0"/>
    </xf>
    <xf numFmtId="16" fontId="375" fillId="0" borderId="1" xfId="0" applyNumberFormat="1" applyFont="1" applyBorder="1" applyAlignment="1" applyProtection="1">
      <alignment horizontal="center" vertical="center"/>
      <protection locked="0"/>
    </xf>
    <xf numFmtId="16" fontId="375" fillId="2" borderId="1" xfId="0" applyNumberFormat="1" applyFont="1" applyFill="1" applyBorder="1" applyAlignment="1" applyProtection="1">
      <alignment horizontal="center" vertical="center"/>
      <protection locked="0"/>
    </xf>
    <xf numFmtId="0" fontId="19" fillId="0" borderId="1" xfId="1" applyFont="1" applyBorder="1" applyAlignment="1" applyProtection="1">
      <alignment horizontal="left" vertical="center" wrapText="1"/>
      <protection locked="0"/>
    </xf>
    <xf numFmtId="0" fontId="322" fillId="10" borderId="93" xfId="0" applyFont="1" applyFill="1" applyBorder="1" applyAlignment="1">
      <alignment vertical="center"/>
    </xf>
    <xf numFmtId="16" fontId="48" fillId="4" borderId="5" xfId="0" applyNumberFormat="1" applyFont="1" applyFill="1" applyBorder="1" applyAlignment="1">
      <alignment horizontal="center" vertical="center"/>
    </xf>
    <xf numFmtId="0" fontId="237" fillId="13" borderId="93" xfId="0" applyFont="1" applyFill="1" applyBorder="1"/>
    <xf numFmtId="0" fontId="84" fillId="0" borderId="14" xfId="0" applyFont="1" applyBorder="1" applyAlignment="1">
      <alignment horizontal="center" vertical="center" wrapText="1"/>
    </xf>
    <xf numFmtId="16" fontId="234" fillId="4" borderId="93" xfId="0" applyNumberFormat="1" applyFont="1" applyFill="1" applyBorder="1" applyAlignment="1">
      <alignment horizontal="center" wrapText="1"/>
    </xf>
    <xf numFmtId="16" fontId="324" fillId="4" borderId="93" xfId="0" applyNumberFormat="1" applyFont="1" applyFill="1" applyBorder="1" applyAlignment="1">
      <alignment horizontal="center" wrapText="1"/>
    </xf>
    <xf numFmtId="16" fontId="322" fillId="4" borderId="93" xfId="0" applyNumberFormat="1" applyFont="1" applyFill="1" applyBorder="1" applyAlignment="1">
      <alignment horizontal="center" wrapText="1"/>
    </xf>
    <xf numFmtId="0" fontId="73" fillId="8" borderId="1" xfId="0" applyFont="1" applyFill="1" applyBorder="1" applyAlignment="1">
      <alignment vertical="center"/>
    </xf>
    <xf numFmtId="0" fontId="323" fillId="0" borderId="1" xfId="0" applyFont="1" applyBorder="1" applyAlignment="1" applyProtection="1">
      <alignment vertical="center"/>
      <protection locked="0"/>
    </xf>
    <xf numFmtId="16" fontId="35" fillId="0" borderId="1" xfId="13" applyNumberFormat="1" applyFont="1" applyBorder="1" applyAlignment="1" applyProtection="1">
      <alignment horizontal="left" vertical="center"/>
    </xf>
    <xf numFmtId="16" fontId="168" fillId="51" borderId="0" xfId="0" applyNumberFormat="1" applyFont="1" applyFill="1" applyAlignment="1">
      <alignment horizontal="left"/>
    </xf>
    <xf numFmtId="16" fontId="48" fillId="3" borderId="2" xfId="0" applyNumberFormat="1" applyFont="1" applyFill="1" applyBorder="1" applyAlignment="1">
      <alignment horizontal="center" vertical="center" wrapText="1"/>
    </xf>
    <xf numFmtId="16" fontId="115" fillId="8" borderId="2" xfId="0" applyNumberFormat="1" applyFont="1" applyFill="1" applyBorder="1" applyAlignment="1" applyProtection="1">
      <alignment horizontal="center" vertical="center"/>
      <protection locked="0"/>
    </xf>
    <xf numFmtId="0" fontId="138" fillId="0" borderId="107" xfId="0" applyFont="1" applyBorder="1" applyAlignment="1">
      <alignment horizontal="center" vertical="center" wrapText="1"/>
    </xf>
    <xf numFmtId="0" fontId="138" fillId="2" borderId="108" xfId="0" applyFont="1" applyFill="1" applyBorder="1" applyAlignment="1">
      <alignment horizontal="center" vertical="center" wrapText="1"/>
    </xf>
    <xf numFmtId="0" fontId="138" fillId="0" borderId="18" xfId="0" applyFont="1" applyBorder="1" applyAlignment="1">
      <alignment horizontal="left" vertical="center" wrapText="1"/>
    </xf>
    <xf numFmtId="0" fontId="138" fillId="0" borderId="18" xfId="0" applyFont="1" applyBorder="1" applyAlignment="1">
      <alignment horizontal="center" vertical="center" wrapText="1"/>
    </xf>
    <xf numFmtId="16" fontId="115" fillId="0" borderId="76" xfId="0" applyNumberFormat="1" applyFont="1" applyBorder="1" applyAlignment="1" applyProtection="1">
      <alignment horizontal="center" vertical="center"/>
      <protection locked="0"/>
    </xf>
    <xf numFmtId="0" fontId="376" fillId="52" borderId="52" xfId="0" applyFont="1" applyFill="1" applyBorder="1" applyAlignment="1">
      <alignment horizontal="center" vertical="center" wrapText="1"/>
    </xf>
    <xf numFmtId="0" fontId="138" fillId="2" borderId="46" xfId="0" applyFont="1" applyFill="1" applyBorder="1" applyAlignment="1">
      <alignment horizontal="center" vertical="center" wrapText="1"/>
    </xf>
    <xf numFmtId="16" fontId="115" fillId="8" borderId="20" xfId="0" applyNumberFormat="1" applyFont="1" applyFill="1" applyBorder="1" applyAlignment="1" applyProtection="1">
      <alignment horizontal="center" vertical="center"/>
      <protection locked="0"/>
    </xf>
    <xf numFmtId="16" fontId="115" fillId="8" borderId="109" xfId="0" applyNumberFormat="1" applyFont="1" applyFill="1" applyBorder="1" applyAlignment="1" applyProtection="1">
      <alignment horizontal="center" vertical="center"/>
      <protection locked="0"/>
    </xf>
    <xf numFmtId="0" fontId="377" fillId="2" borderId="0" xfId="0" applyFont="1" applyFill="1" applyAlignment="1">
      <alignment horizontal="center" vertical="center" wrapText="1"/>
    </xf>
    <xf numFmtId="16" fontId="95" fillId="18" borderId="0" xfId="0" applyNumberFormat="1" applyFont="1" applyFill="1" applyAlignment="1">
      <alignment horizontal="left"/>
    </xf>
    <xf numFmtId="0" fontId="356" fillId="3" borderId="81" xfId="13" applyFont="1" applyFill="1" applyBorder="1" applyAlignment="1" applyProtection="1">
      <alignment horizontal="center" vertical="center" wrapText="1"/>
    </xf>
    <xf numFmtId="0" fontId="378" fillId="2" borderId="0" xfId="13" applyFont="1" applyFill="1" applyBorder="1" applyAlignment="1" applyProtection="1">
      <alignment horizontal="center" vertical="center" wrapText="1"/>
    </xf>
    <xf numFmtId="0" fontId="318" fillId="0" borderId="1" xfId="0" applyFont="1" applyBorder="1" applyAlignment="1" applyProtection="1">
      <alignment vertical="center" wrapText="1"/>
      <protection locked="0"/>
    </xf>
    <xf numFmtId="16" fontId="379" fillId="43" borderId="0" xfId="0" applyNumberFormat="1" applyFont="1" applyFill="1" applyAlignment="1">
      <alignment horizontal="left" vertical="center" wrapText="1"/>
    </xf>
    <xf numFmtId="0" fontId="27" fillId="43" borderId="0" xfId="0" applyFont="1" applyFill="1" applyAlignment="1">
      <alignment vertical="center"/>
    </xf>
    <xf numFmtId="0" fontId="241" fillId="24" borderId="0" xfId="0" applyFont="1" applyFill="1" applyAlignment="1">
      <alignment horizontal="center"/>
    </xf>
    <xf numFmtId="16" fontId="237" fillId="0" borderId="93" xfId="0" applyNumberFormat="1" applyFont="1" applyBorder="1" applyAlignment="1">
      <alignment horizontal="center"/>
    </xf>
    <xf numFmtId="16" fontId="237" fillId="0" borderId="2" xfId="0" applyNumberFormat="1" applyFont="1" applyBorder="1" applyAlignment="1">
      <alignment horizontal="center"/>
    </xf>
    <xf numFmtId="0" fontId="323" fillId="0" borderId="93" xfId="0" applyFont="1" applyBorder="1" applyAlignment="1">
      <alignment vertical="center"/>
    </xf>
    <xf numFmtId="0" fontId="53" fillId="0" borderId="0" xfId="0" applyFont="1" applyAlignment="1">
      <alignment horizontal="center" vertical="center" wrapText="1"/>
    </xf>
    <xf numFmtId="0" fontId="54" fillId="0" borderId="0" xfId="0" applyFont="1" applyAlignment="1">
      <alignment horizontal="center" vertical="center"/>
    </xf>
    <xf numFmtId="0" fontId="196" fillId="0" borderId="0" xfId="0" applyFont="1" applyAlignment="1">
      <alignment horizontal="center" wrapText="1"/>
    </xf>
    <xf numFmtId="0" fontId="241" fillId="24" borderId="12" xfId="0" applyFont="1" applyFill="1" applyBorder="1" applyAlignment="1">
      <alignment horizontal="center"/>
    </xf>
    <xf numFmtId="0" fontId="196" fillId="0" borderId="93" xfId="0" applyFont="1" applyBorder="1" applyAlignment="1">
      <alignment wrapText="1"/>
    </xf>
    <xf numFmtId="0" fontId="238" fillId="0" borderId="93" xfId="0" applyFont="1" applyBorder="1" applyAlignment="1">
      <alignment horizontal="center" wrapText="1"/>
    </xf>
    <xf numFmtId="0" fontId="196" fillId="0" borderId="93" xfId="0" applyFont="1" applyBorder="1" applyAlignment="1">
      <alignment horizontal="center" wrapText="1"/>
    </xf>
    <xf numFmtId="0" fontId="323" fillId="10" borderId="93" xfId="0" applyFont="1" applyFill="1" applyBorder="1" applyAlignment="1">
      <alignment vertical="center"/>
    </xf>
    <xf numFmtId="0" fontId="234" fillId="48" borderId="1" xfId="0" applyFont="1" applyFill="1" applyBorder="1" applyAlignment="1">
      <alignment wrapText="1"/>
    </xf>
    <xf numFmtId="0" fontId="237" fillId="48" borderId="1" xfId="0" applyFont="1" applyFill="1" applyBorder="1" applyAlignment="1">
      <alignment horizontal="center" wrapText="1"/>
    </xf>
    <xf numFmtId="16" fontId="235" fillId="48" borderId="1" xfId="0" applyNumberFormat="1" applyFont="1" applyFill="1" applyBorder="1" applyAlignment="1">
      <alignment horizontal="center" wrapText="1"/>
    </xf>
    <xf numFmtId="16" fontId="237" fillId="48" borderId="1" xfId="0" applyNumberFormat="1" applyFont="1" applyFill="1" applyBorder="1" applyAlignment="1">
      <alignment horizontal="center"/>
    </xf>
    <xf numFmtId="16" fontId="237" fillId="48" borderId="1" xfId="0" applyNumberFormat="1" applyFont="1" applyFill="1" applyBorder="1" applyAlignment="1">
      <alignment horizontal="center" wrapText="1"/>
    </xf>
    <xf numFmtId="0" fontId="372" fillId="48" borderId="1" xfId="0" applyFont="1" applyFill="1" applyBorder="1" applyAlignment="1">
      <alignment wrapText="1"/>
    </xf>
    <xf numFmtId="0" fontId="372" fillId="48" borderId="1" xfId="0" applyFont="1" applyFill="1" applyBorder="1" applyAlignment="1">
      <alignment horizontal="center" wrapText="1"/>
    </xf>
    <xf numFmtId="0" fontId="234" fillId="48" borderId="93" xfId="0" applyFont="1" applyFill="1" applyBorder="1" applyAlignment="1">
      <alignment wrapText="1"/>
    </xf>
    <xf numFmtId="16" fontId="234" fillId="48" borderId="93" xfId="0" applyNumberFormat="1" applyFont="1" applyFill="1" applyBorder="1" applyAlignment="1">
      <alignment horizontal="center" wrapText="1"/>
    </xf>
    <xf numFmtId="0" fontId="35" fillId="44" borderId="1" xfId="0" applyFont="1" applyFill="1" applyBorder="1" applyAlignment="1">
      <alignment vertical="center"/>
    </xf>
    <xf numFmtId="0" fontId="0" fillId="44" borderId="110" xfId="0" applyFill="1" applyBorder="1" applyAlignment="1">
      <alignment vertical="center"/>
    </xf>
    <xf numFmtId="0" fontId="0" fillId="44" borderId="111" xfId="0" applyFill="1" applyBorder="1" applyAlignment="1">
      <alignment vertical="center"/>
    </xf>
    <xf numFmtId="16" fontId="48" fillId="0" borderId="7" xfId="0" applyNumberFormat="1" applyFont="1" applyBorder="1" applyAlignment="1">
      <alignment horizontal="left" vertical="center"/>
    </xf>
    <xf numFmtId="0" fontId="0" fillId="44" borderId="10" xfId="0" applyFill="1" applyBorder="1" applyAlignment="1">
      <alignment vertical="center"/>
    </xf>
    <xf numFmtId="16" fontId="38" fillId="33" borderId="1" xfId="0" applyNumberFormat="1" applyFont="1" applyFill="1" applyBorder="1" applyAlignment="1" applyProtection="1">
      <alignment horizontal="left" vertical="center"/>
      <protection locked="0"/>
    </xf>
    <xf numFmtId="16" fontId="38" fillId="33" borderId="1" xfId="0" applyNumberFormat="1" applyFont="1" applyFill="1" applyBorder="1" applyAlignment="1" applyProtection="1">
      <alignment horizontal="center" vertical="center"/>
      <protection locked="0"/>
    </xf>
    <xf numFmtId="16" fontId="38" fillId="33" borderId="1" xfId="0" applyNumberFormat="1" applyFont="1" applyFill="1" applyBorder="1" applyAlignment="1" applyProtection="1">
      <alignment horizontal="center" vertical="center" wrapText="1"/>
      <protection locked="0"/>
    </xf>
    <xf numFmtId="0" fontId="318" fillId="0" borderId="99" xfId="0" applyFont="1" applyBorder="1" applyAlignment="1">
      <alignment vertical="center"/>
    </xf>
    <xf numFmtId="16" fontId="318" fillId="0" borderId="99" xfId="0" applyNumberFormat="1" applyFont="1" applyBorder="1" applyAlignment="1">
      <alignment horizontal="center" vertical="center"/>
    </xf>
    <xf numFmtId="16" fontId="318" fillId="0" borderId="17" xfId="0" applyNumberFormat="1" applyFont="1" applyBorder="1" applyAlignment="1">
      <alignment horizontal="center" vertical="center"/>
    </xf>
    <xf numFmtId="16" fontId="321" fillId="41" borderId="93" xfId="0" applyNumberFormat="1" applyFont="1" applyFill="1" applyBorder="1" applyAlignment="1">
      <alignment horizontal="center" vertical="center"/>
    </xf>
    <xf numFmtId="16" fontId="321" fillId="0" borderId="93" xfId="0" applyNumberFormat="1" applyFont="1" applyBorder="1" applyAlignment="1">
      <alignment horizontal="center" vertical="center"/>
    </xf>
    <xf numFmtId="16" fontId="323" fillId="0" borderId="93" xfId="0" applyNumberFormat="1" applyFont="1" applyBorder="1" applyAlignment="1">
      <alignment horizontal="center" vertical="center"/>
    </xf>
    <xf numFmtId="16" fontId="48" fillId="2" borderId="20" xfId="0" applyNumberFormat="1" applyFont="1" applyFill="1" applyBorder="1" applyAlignment="1">
      <alignment horizontal="center" vertical="center"/>
    </xf>
    <xf numFmtId="16" fontId="48" fillId="4" borderId="3" xfId="0" applyNumberFormat="1" applyFont="1" applyFill="1" applyBorder="1" applyAlignment="1">
      <alignment horizontal="center" vertical="center"/>
    </xf>
    <xf numFmtId="16" fontId="71" fillId="0" borderId="7" xfId="0" applyNumberFormat="1" applyFont="1" applyBorder="1" applyAlignment="1">
      <alignment horizontal="center" vertical="center"/>
    </xf>
    <xf numFmtId="16" fontId="48" fillId="4" borderId="9" xfId="0" applyNumberFormat="1" applyFont="1" applyFill="1" applyBorder="1" applyAlignment="1">
      <alignment horizontal="center" vertical="center"/>
    </xf>
    <xf numFmtId="16" fontId="48" fillId="0" borderId="9" xfId="0" applyNumberFormat="1" applyFont="1" applyBorder="1" applyAlignment="1">
      <alignment horizontal="center" vertical="center"/>
    </xf>
    <xf numFmtId="16" fontId="75" fillId="0" borderId="11" xfId="0" applyNumberFormat="1" applyFont="1" applyBorder="1" applyAlignment="1">
      <alignment horizontal="left" vertical="center"/>
    </xf>
    <xf numFmtId="0" fontId="0" fillId="44" borderId="3" xfId="0" applyFill="1" applyBorder="1" applyAlignment="1">
      <alignment vertical="center"/>
    </xf>
    <xf numFmtId="0" fontId="381" fillId="0" borderId="0" xfId="0" applyFont="1" applyAlignment="1">
      <alignment horizontal="center"/>
    </xf>
    <xf numFmtId="16" fontId="223" fillId="0" borderId="16" xfId="0" applyNumberFormat="1" applyFont="1" applyBorder="1" applyAlignment="1" applyProtection="1">
      <alignment horizontal="left" vertical="center"/>
      <protection locked="0"/>
    </xf>
    <xf numFmtId="16" fontId="292" fillId="0" borderId="86" xfId="0" applyNumberFormat="1" applyFont="1" applyBorder="1" applyAlignment="1" applyProtection="1">
      <alignment horizontal="left" vertical="center"/>
      <protection locked="0"/>
    </xf>
    <xf numFmtId="16" fontId="292" fillId="0" borderId="14" xfId="0" applyNumberFormat="1" applyFont="1" applyBorder="1" applyAlignment="1" applyProtection="1">
      <alignment horizontal="center" vertical="center"/>
      <protection locked="0"/>
    </xf>
    <xf numFmtId="0" fontId="382" fillId="0" borderId="4" xfId="0" applyFont="1" applyBorder="1" applyAlignment="1">
      <alignment horizontal="right" vertical="top"/>
    </xf>
    <xf numFmtId="0" fontId="382" fillId="0" borderId="4" xfId="0" applyFont="1" applyBorder="1" applyAlignment="1" applyProtection="1">
      <alignment horizontal="right" vertical="top"/>
      <protection locked="0"/>
    </xf>
    <xf numFmtId="0" fontId="27" fillId="0" borderId="0" xfId="0" applyFont="1" applyAlignment="1">
      <alignment horizontal="right" vertical="center"/>
    </xf>
    <xf numFmtId="0" fontId="308" fillId="0" borderId="0" xfId="0" applyFont="1" applyAlignment="1">
      <alignment horizontal="center" vertical="center"/>
    </xf>
    <xf numFmtId="0" fontId="61" fillId="44" borderId="94" xfId="0" applyFont="1" applyFill="1" applyBorder="1" applyAlignment="1">
      <alignment vertical="center"/>
    </xf>
    <xf numFmtId="0" fontId="318" fillId="10" borderId="93" xfId="0" applyFont="1" applyFill="1" applyBorder="1" applyAlignment="1">
      <alignment vertical="center"/>
    </xf>
    <xf numFmtId="0" fontId="36" fillId="0" borderId="20" xfId="0" applyFont="1" applyBorder="1" applyAlignment="1">
      <alignment horizontal="center" vertical="top"/>
    </xf>
    <xf numFmtId="0" fontId="41" fillId="0" borderId="11" xfId="0" applyFont="1" applyBorder="1" applyAlignment="1">
      <alignment horizontal="center" vertical="top"/>
    </xf>
    <xf numFmtId="16" fontId="0" fillId="0" borderId="76" xfId="0" applyNumberFormat="1" applyBorder="1" applyAlignment="1">
      <alignment horizontal="center" vertical="center"/>
    </xf>
    <xf numFmtId="16" fontId="0" fillId="0" borderId="74" xfId="0" applyNumberFormat="1" applyBorder="1" applyAlignment="1">
      <alignment horizontal="center" vertical="center"/>
    </xf>
    <xf numFmtId="16" fontId="0" fillId="4" borderId="76" xfId="0" applyNumberFormat="1" applyFill="1" applyBorder="1" applyAlignment="1">
      <alignment horizontal="center" vertical="center"/>
    </xf>
    <xf numFmtId="16" fontId="0" fillId="4" borderId="74" xfId="0" applyNumberFormat="1" applyFill="1" applyBorder="1" applyAlignment="1">
      <alignment horizontal="center" vertical="center"/>
    </xf>
    <xf numFmtId="0" fontId="41" fillId="0" borderId="0" xfId="0" applyFont="1" applyAlignment="1">
      <alignment horizontal="center" vertical="top"/>
    </xf>
    <xf numFmtId="16" fontId="0" fillId="4" borderId="0" xfId="0" applyNumberFormat="1" applyFill="1" applyAlignment="1">
      <alignment horizontal="center" vertical="center"/>
    </xf>
    <xf numFmtId="16" fontId="35" fillId="0" borderId="76" xfId="0" applyNumberFormat="1" applyFont="1" applyBorder="1" applyAlignment="1">
      <alignment horizontal="center" vertical="center"/>
    </xf>
    <xf numFmtId="16" fontId="158" fillId="0" borderId="2" xfId="0" applyNumberFormat="1" applyFont="1" applyBorder="1" applyAlignment="1" applyProtection="1">
      <alignment horizontal="left" vertical="center"/>
      <protection locked="0"/>
    </xf>
    <xf numFmtId="16" fontId="158" fillId="0" borderId="2" xfId="0" applyNumberFormat="1" applyFont="1" applyBorder="1" applyAlignment="1" applyProtection="1">
      <alignment horizontal="center" vertical="center"/>
      <protection locked="0"/>
    </xf>
    <xf numFmtId="16" fontId="205" fillId="0" borderId="2" xfId="0" applyNumberFormat="1" applyFont="1" applyBorder="1" applyAlignment="1" applyProtection="1">
      <alignment horizontal="center" vertical="center"/>
      <protection locked="0"/>
    </xf>
    <xf numFmtId="16" fontId="158" fillId="2" borderId="15" xfId="0" applyNumberFormat="1" applyFont="1" applyFill="1" applyBorder="1" applyAlignment="1" applyProtection="1">
      <alignment horizontal="center" vertical="center"/>
      <protection locked="0"/>
    </xf>
    <xf numFmtId="16" fontId="115" fillId="7" borderId="5" xfId="0" applyNumberFormat="1" applyFont="1" applyFill="1" applyBorder="1" applyAlignment="1" applyProtection="1">
      <alignment horizontal="left" vertical="center"/>
      <protection locked="0"/>
    </xf>
    <xf numFmtId="16" fontId="27" fillId="7" borderId="5" xfId="0" applyNumberFormat="1" applyFont="1" applyFill="1" applyBorder="1" applyAlignment="1" applyProtection="1">
      <alignment horizontal="center" vertical="center"/>
      <protection locked="0"/>
    </xf>
    <xf numFmtId="16" fontId="26" fillId="7" borderId="5" xfId="0" applyNumberFormat="1" applyFont="1" applyFill="1" applyBorder="1" applyAlignment="1" applyProtection="1">
      <alignment horizontal="center" vertical="center"/>
      <protection locked="0"/>
    </xf>
    <xf numFmtId="16" fontId="27" fillId="7" borderId="12" xfId="0" applyNumberFormat="1" applyFont="1" applyFill="1" applyBorder="1" applyAlignment="1" applyProtection="1">
      <alignment horizontal="center" vertical="center"/>
      <protection locked="0"/>
    </xf>
    <xf numFmtId="16" fontId="323" fillId="41" borderId="93" xfId="0" applyNumberFormat="1" applyFont="1" applyFill="1" applyBorder="1" applyAlignment="1">
      <alignment horizontal="center" vertical="center"/>
    </xf>
    <xf numFmtId="0" fontId="282" fillId="0" borderId="0" xfId="0" applyFont="1"/>
    <xf numFmtId="0" fontId="137" fillId="0" borderId="4" xfId="0" applyFont="1" applyBorder="1" applyAlignment="1">
      <alignment horizontal="center" vertical="center"/>
    </xf>
    <xf numFmtId="0" fontId="49" fillId="0" borderId="40" xfId="0" applyFont="1" applyBorder="1" applyAlignment="1" applyProtection="1">
      <alignment horizontal="center" vertical="center"/>
      <protection locked="0"/>
    </xf>
    <xf numFmtId="0" fontId="36" fillId="0" borderId="14" xfId="0" applyFont="1" applyBorder="1" applyAlignment="1" applyProtection="1">
      <alignment horizontal="center" vertical="center" wrapText="1"/>
      <protection locked="0"/>
    </xf>
    <xf numFmtId="16" fontId="0" fillId="0" borderId="74" xfId="0" applyNumberFormat="1" applyBorder="1" applyAlignment="1" applyProtection="1">
      <alignment horizontal="left" vertical="center"/>
      <protection locked="0"/>
    </xf>
    <xf numFmtId="0" fontId="22" fillId="0" borderId="0" xfId="0" quotePrefix="1" applyFont="1" applyAlignment="1" applyProtection="1">
      <alignment horizontal="left" vertical="center"/>
      <protection locked="0"/>
    </xf>
    <xf numFmtId="0" fontId="160" fillId="22" borderId="93" xfId="0" applyFont="1" applyFill="1" applyBorder="1"/>
    <xf numFmtId="16" fontId="0" fillId="2" borderId="5" xfId="0" applyNumberFormat="1" applyFill="1" applyBorder="1" applyAlignment="1" applyProtection="1">
      <alignment horizontal="center" vertical="center"/>
      <protection locked="0"/>
    </xf>
    <xf numFmtId="0" fontId="344" fillId="0" borderId="0" xfId="1" applyFont="1" applyAlignment="1">
      <alignment horizontal="center" vertical="center"/>
    </xf>
    <xf numFmtId="0" fontId="344" fillId="0" borderId="0" xfId="1" applyFont="1" applyAlignment="1">
      <alignment horizontal="left" vertical="center"/>
    </xf>
    <xf numFmtId="0" fontId="383" fillId="0" borderId="0" xfId="1" applyFont="1" applyAlignment="1">
      <alignment vertical="center"/>
    </xf>
    <xf numFmtId="0" fontId="323" fillId="40" borderId="1" xfId="0" applyFont="1" applyFill="1" applyBorder="1" applyAlignment="1" applyProtection="1">
      <alignment vertical="center"/>
      <protection locked="0"/>
    </xf>
    <xf numFmtId="16" fontId="163" fillId="22" borderId="93" xfId="0" applyNumberFormat="1" applyFont="1" applyFill="1" applyBorder="1" applyAlignment="1">
      <alignment horizontal="center"/>
    </xf>
    <xf numFmtId="16" fontId="84" fillId="0" borderId="87" xfId="0" applyNumberFormat="1" applyFont="1" applyBorder="1" applyAlignment="1" applyProtection="1">
      <alignment horizontal="left" vertical="center"/>
      <protection locked="0"/>
    </xf>
    <xf numFmtId="16" fontId="84" fillId="0" borderId="15" xfId="0" applyNumberFormat="1" applyFont="1" applyBorder="1" applyAlignment="1" applyProtection="1">
      <alignment horizontal="center" vertical="center"/>
      <protection locked="0"/>
    </xf>
    <xf numFmtId="16" fontId="84" fillId="2" borderId="15" xfId="0" applyNumberFormat="1" applyFont="1" applyFill="1" applyBorder="1" applyAlignment="1" applyProtection="1">
      <alignment horizontal="center" vertical="center"/>
      <protection locked="0"/>
    </xf>
    <xf numFmtId="16" fontId="237" fillId="0" borderId="0" xfId="0" applyNumberFormat="1" applyFont="1" applyAlignment="1">
      <alignment horizontal="center" indent="1"/>
    </xf>
    <xf numFmtId="16" fontId="188" fillId="43" borderId="0" xfId="0" applyNumberFormat="1" applyFont="1" applyFill="1" applyAlignment="1" applyProtection="1">
      <alignment horizontal="left" vertical="center"/>
      <protection locked="0"/>
    </xf>
    <xf numFmtId="16" fontId="355" fillId="43" borderId="0" xfId="0" applyNumberFormat="1" applyFont="1" applyFill="1" applyAlignment="1">
      <alignment horizontal="left"/>
    </xf>
    <xf numFmtId="0" fontId="384" fillId="0" borderId="0" xfId="0" applyFont="1"/>
    <xf numFmtId="0" fontId="99" fillId="0" borderId="0" xfId="0" applyFont="1" applyAlignment="1">
      <alignment horizontal="left" vertical="top"/>
    </xf>
    <xf numFmtId="0" fontId="318" fillId="0" borderId="0" xfId="0" applyFont="1"/>
    <xf numFmtId="0" fontId="323" fillId="0" borderId="0" xfId="0" applyFont="1"/>
    <xf numFmtId="0" fontId="321" fillId="0" borderId="0" xfId="0" applyFont="1" applyAlignment="1">
      <alignment horizontal="center" vertical="center"/>
    </xf>
    <xf numFmtId="0" fontId="35" fillId="44" borderId="94" xfId="0" applyFont="1" applyFill="1" applyBorder="1" applyAlignment="1">
      <alignment vertical="center"/>
    </xf>
    <xf numFmtId="0" fontId="196" fillId="0" borderId="11" xfId="0" applyFont="1" applyBorder="1" applyAlignment="1">
      <alignment horizontal="center" wrapText="1"/>
    </xf>
    <xf numFmtId="0" fontId="234" fillId="0" borderId="99" xfId="0" applyFont="1" applyBorder="1" applyAlignment="1">
      <alignment vertical="top" wrapText="1"/>
    </xf>
    <xf numFmtId="16" fontId="38" fillId="2" borderId="16" xfId="0" applyNumberFormat="1" applyFont="1" applyFill="1" applyBorder="1" applyAlignment="1" applyProtection="1">
      <alignment horizontal="left" vertical="center"/>
      <protection locked="0"/>
    </xf>
    <xf numFmtId="16" fontId="235" fillId="0" borderId="93" xfId="0" applyNumberFormat="1" applyFont="1" applyBorder="1" applyAlignment="1">
      <alignment horizontal="center" wrapText="1"/>
    </xf>
    <xf numFmtId="16" fontId="235" fillId="0" borderId="99" xfId="0" applyNumberFormat="1" applyFont="1" applyBorder="1" applyAlignment="1">
      <alignment horizontal="center" wrapText="1"/>
    </xf>
    <xf numFmtId="16" fontId="318" fillId="4" borderId="93" xfId="0" applyNumberFormat="1" applyFont="1" applyFill="1" applyBorder="1" applyAlignment="1">
      <alignment horizontal="center" vertical="center"/>
    </xf>
    <xf numFmtId="16" fontId="321" fillId="4" borderId="93" xfId="0" applyNumberFormat="1" applyFont="1" applyFill="1" applyBorder="1" applyAlignment="1">
      <alignment horizontal="center" vertical="center"/>
    </xf>
    <xf numFmtId="0" fontId="323" fillId="41" borderId="93" xfId="0" applyFont="1" applyFill="1" applyBorder="1" applyAlignment="1">
      <alignment vertical="center"/>
    </xf>
    <xf numFmtId="0" fontId="0" fillId="44" borderId="0" xfId="0" applyFill="1" applyAlignment="1">
      <alignment vertical="center"/>
    </xf>
    <xf numFmtId="16" fontId="326" fillId="4" borderId="1" xfId="0" applyNumberFormat="1" applyFont="1" applyFill="1" applyBorder="1" applyAlignment="1" applyProtection="1">
      <alignment horizontal="center" vertical="center"/>
      <protection locked="0"/>
    </xf>
    <xf numFmtId="16" fontId="237" fillId="0" borderId="93" xfId="0" applyNumberFormat="1" applyFont="1" applyBorder="1" applyAlignment="1">
      <alignment horizontal="center" wrapText="1"/>
    </xf>
    <xf numFmtId="0" fontId="218" fillId="0" borderId="99" xfId="0" applyFont="1" applyBorder="1" applyAlignment="1">
      <alignment horizontal="center"/>
    </xf>
    <xf numFmtId="16" fontId="226" fillId="0" borderId="79" xfId="0" applyNumberFormat="1" applyFont="1" applyBorder="1" applyAlignment="1" applyProtection="1">
      <alignment horizontal="left" vertical="center"/>
      <protection locked="0"/>
    </xf>
    <xf numFmtId="16" fontId="226" fillId="0" borderId="12" xfId="0" applyNumberFormat="1" applyFont="1" applyBorder="1" applyAlignment="1" applyProtection="1">
      <alignment horizontal="center" vertical="center"/>
      <protection locked="0"/>
    </xf>
    <xf numFmtId="16" fontId="95" fillId="0" borderId="0" xfId="0" applyNumberFormat="1" applyFont="1" applyAlignment="1">
      <alignment vertical="center"/>
    </xf>
    <xf numFmtId="0" fontId="385" fillId="0" borderId="0" xfId="0" applyFont="1" applyAlignment="1">
      <alignment horizontal="right" vertical="center"/>
    </xf>
    <xf numFmtId="16" fontId="386" fillId="0" borderId="1" xfId="0" applyNumberFormat="1" applyFont="1" applyBorder="1" applyAlignment="1">
      <alignment horizontal="left" vertical="center"/>
    </xf>
    <xf numFmtId="16" fontId="234" fillId="0" borderId="99" xfId="0" applyNumberFormat="1" applyFont="1" applyBorder="1" applyAlignment="1">
      <alignment horizontal="center" wrapText="1"/>
    </xf>
    <xf numFmtId="16" fontId="237" fillId="0" borderId="99" xfId="0" applyNumberFormat="1" applyFont="1" applyBorder="1" applyAlignment="1">
      <alignment horizontal="center"/>
    </xf>
    <xf numFmtId="16" fontId="234" fillId="20" borderId="99" xfId="0" applyNumberFormat="1" applyFont="1" applyFill="1" applyBorder="1" applyAlignment="1">
      <alignment horizont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59" fillId="0" borderId="105" xfId="0" applyNumberFormat="1" applyFont="1" applyBorder="1" applyAlignment="1">
      <alignment horizontal="center"/>
    </xf>
    <xf numFmtId="0" fontId="160" fillId="22" borderId="99" xfId="0" applyFont="1" applyFill="1" applyBorder="1"/>
    <xf numFmtId="16" fontId="237" fillId="4" borderId="21" xfId="0" applyNumberFormat="1" applyFont="1" applyFill="1" applyBorder="1" applyAlignment="1">
      <alignment horizontal="center"/>
    </xf>
    <xf numFmtId="0" fontId="380" fillId="0" borderId="99" xfId="0" applyFont="1" applyBorder="1" applyAlignment="1">
      <alignment vertical="top" wrapText="1"/>
    </xf>
    <xf numFmtId="0" fontId="380" fillId="0" borderId="99" xfId="0" applyFont="1" applyBorder="1" applyAlignment="1">
      <alignment horizontal="center" wrapText="1"/>
    </xf>
    <xf numFmtId="0" fontId="73" fillId="44" borderId="94" xfId="0" applyFont="1" applyFill="1" applyBorder="1" applyAlignment="1">
      <alignment vertical="center"/>
    </xf>
    <xf numFmtId="0" fontId="36" fillId="44" borderId="94" xfId="0" applyFont="1" applyFill="1" applyBorder="1" applyAlignment="1">
      <alignment vertical="center"/>
    </xf>
    <xf numFmtId="16" fontId="238" fillId="4" borderId="1" xfId="0" applyNumberFormat="1" applyFont="1" applyFill="1" applyBorder="1" applyAlignment="1">
      <alignment horizontal="center" wrapText="1"/>
    </xf>
    <xf numFmtId="16" fontId="380" fillId="0" borderId="21" xfId="0" applyNumberFormat="1" applyFont="1" applyBorder="1" applyAlignment="1">
      <alignment horizontal="center"/>
    </xf>
    <xf numFmtId="16" fontId="36" fillId="0" borderId="3" xfId="0" applyNumberFormat="1" applyFont="1" applyBorder="1" applyAlignment="1" applyProtection="1">
      <alignment horizontal="center" vertical="center"/>
      <protection locked="0"/>
    </xf>
    <xf numFmtId="0" fontId="84" fillId="45" borderId="7" xfId="0" applyFont="1" applyFill="1" applyBorder="1" applyAlignment="1">
      <alignment vertical="center" wrapText="1"/>
    </xf>
    <xf numFmtId="0" fontId="103" fillId="45" borderId="7" xfId="0" applyFont="1" applyFill="1" applyBorder="1" applyAlignment="1">
      <alignment horizontal="center" vertical="center" wrapText="1"/>
    </xf>
    <xf numFmtId="16" fontId="103" fillId="45" borderId="7" xfId="0" applyNumberFormat="1" applyFont="1" applyFill="1" applyBorder="1" applyAlignment="1">
      <alignment horizontal="center" vertical="center"/>
    </xf>
    <xf numFmtId="16" fontId="84" fillId="45" borderId="6" xfId="0" applyNumberFormat="1" applyFont="1" applyFill="1" applyBorder="1" applyAlignment="1">
      <alignment horizontal="center" vertical="center"/>
    </xf>
    <xf numFmtId="16" fontId="84" fillId="45" borderId="7" xfId="0" applyNumberFormat="1" applyFont="1" applyFill="1" applyBorder="1" applyAlignment="1">
      <alignment horizontal="center" vertical="center"/>
    </xf>
    <xf numFmtId="16" fontId="84" fillId="45" borderId="78" xfId="0" applyNumberFormat="1" applyFont="1" applyFill="1" applyBorder="1" applyAlignment="1">
      <alignment horizontal="center" vertical="center"/>
    </xf>
    <xf numFmtId="16" fontId="223" fillId="45" borderId="12" xfId="0" applyNumberFormat="1" applyFont="1" applyFill="1" applyBorder="1" applyAlignment="1" applyProtection="1">
      <alignment horizontal="left" vertical="center"/>
      <protection locked="0"/>
    </xf>
    <xf numFmtId="0" fontId="103" fillId="45" borderId="12" xfId="0" applyFont="1" applyFill="1" applyBorder="1" applyAlignment="1">
      <alignment horizontal="center" vertical="center" wrapText="1"/>
    </xf>
    <xf numFmtId="16" fontId="103" fillId="45" borderId="12" xfId="0" applyNumberFormat="1" applyFont="1" applyFill="1" applyBorder="1" applyAlignment="1">
      <alignment horizontal="center" vertical="center"/>
    </xf>
    <xf numFmtId="16" fontId="84" fillId="45" borderId="12" xfId="0" applyNumberFormat="1" applyFont="1" applyFill="1" applyBorder="1" applyAlignment="1">
      <alignment horizontal="center" vertical="center"/>
    </xf>
    <xf numFmtId="16" fontId="84" fillId="45" borderId="80" xfId="0" applyNumberFormat="1" applyFont="1" applyFill="1" applyBorder="1" applyAlignment="1">
      <alignment horizontal="center" vertical="center"/>
    </xf>
    <xf numFmtId="16" fontId="84" fillId="35" borderId="1" xfId="0" applyNumberFormat="1" applyFont="1" applyFill="1" applyBorder="1" applyAlignment="1">
      <alignment horizontal="center" vertical="center"/>
    </xf>
    <xf numFmtId="16" fontId="103" fillId="35" borderId="1" xfId="0" applyNumberFormat="1" applyFont="1" applyFill="1" applyBorder="1" applyAlignment="1">
      <alignment horizontal="center" vertical="center"/>
    </xf>
    <xf numFmtId="0" fontId="0" fillId="44" borderId="113" xfId="0" applyFill="1" applyBorder="1" applyAlignment="1">
      <alignment vertical="center"/>
    </xf>
    <xf numFmtId="16" fontId="210" fillId="2" borderId="13" xfId="0" applyNumberFormat="1" applyFont="1" applyFill="1" applyBorder="1" applyAlignment="1">
      <alignment horizontal="center" vertical="center"/>
    </xf>
    <xf numFmtId="0" fontId="35" fillId="44" borderId="110" xfId="0" applyFont="1" applyFill="1" applyBorder="1" applyAlignment="1">
      <alignment vertical="center"/>
    </xf>
    <xf numFmtId="16" fontId="210" fillId="0" borderId="2" xfId="0" applyNumberFormat="1" applyFont="1" applyBorder="1" applyAlignment="1">
      <alignment horizontal="center" vertical="center"/>
    </xf>
    <xf numFmtId="16" fontId="363" fillId="0" borderId="0" xfId="0" applyNumberFormat="1" applyFont="1" applyAlignment="1">
      <alignment vertical="center"/>
    </xf>
    <xf numFmtId="16" fontId="387" fillId="0" borderId="0" xfId="0" applyNumberFormat="1" applyFont="1" applyAlignment="1">
      <alignment horizontal="center"/>
    </xf>
    <xf numFmtId="16" fontId="364" fillId="0" borderId="0" xfId="0" applyNumberFormat="1" applyFont="1" applyAlignment="1">
      <alignment horizontal="center"/>
    </xf>
    <xf numFmtId="0" fontId="365" fillId="0" borderId="0" xfId="0" applyFont="1" applyAlignment="1">
      <alignment horizontal="left" wrapText="1"/>
    </xf>
    <xf numFmtId="16" fontId="365" fillId="0" borderId="0" xfId="0" applyNumberFormat="1" applyFont="1" applyAlignment="1">
      <alignment horizontal="left" wrapText="1"/>
    </xf>
    <xf numFmtId="16" fontId="38" fillId="4" borderId="1" xfId="0" applyNumberFormat="1" applyFont="1" applyFill="1" applyBorder="1" applyAlignment="1" applyProtection="1">
      <alignment horizontal="left" vertical="center"/>
      <protection locked="0"/>
    </xf>
    <xf numFmtId="0" fontId="306" fillId="10" borderId="93" xfId="0" applyFont="1" applyFill="1" applyBorder="1" applyAlignment="1">
      <alignment vertical="center"/>
    </xf>
    <xf numFmtId="0" fontId="388" fillId="0" borderId="0" xfId="1" applyFont="1" applyAlignment="1">
      <alignment vertical="center"/>
    </xf>
    <xf numFmtId="0" fontId="22" fillId="0" borderId="14" xfId="1" applyFont="1" applyBorder="1" applyAlignment="1" applyProtection="1">
      <alignment vertical="center" wrapText="1"/>
      <protection locked="0"/>
    </xf>
    <xf numFmtId="16" fontId="86" fillId="2" borderId="2" xfId="0" applyNumberFormat="1" applyFont="1" applyFill="1" applyBorder="1" applyAlignment="1">
      <alignment horizontal="center" vertical="center"/>
    </xf>
    <xf numFmtId="16" fontId="86" fillId="0" borderId="1" xfId="0" applyNumberFormat="1" applyFont="1" applyBorder="1" applyAlignment="1">
      <alignment horizontal="center" vertical="center"/>
    </xf>
    <xf numFmtId="0" fontId="0" fillId="44" borderId="114" xfId="0" applyFill="1" applyBorder="1" applyAlignment="1">
      <alignment vertical="center"/>
    </xf>
    <xf numFmtId="16" fontId="27" fillId="4" borderId="1" xfId="0" applyNumberFormat="1" applyFont="1" applyFill="1" applyBorder="1" applyAlignment="1" applyProtection="1">
      <alignment horizontal="center" vertical="center"/>
      <protection locked="0"/>
    </xf>
    <xf numFmtId="16" fontId="86" fillId="0" borderId="34" xfId="0" applyNumberFormat="1" applyFont="1" applyBorder="1" applyAlignment="1">
      <alignment horizontal="center" vertical="center"/>
    </xf>
    <xf numFmtId="0" fontId="139" fillId="0" borderId="0" xfId="0" applyFont="1" applyAlignment="1">
      <alignment horizontal="center" vertical="top"/>
    </xf>
    <xf numFmtId="0" fontId="35" fillId="44" borderId="68" xfId="0" applyFont="1" applyFill="1" applyBorder="1" applyAlignment="1">
      <alignment vertical="center"/>
    </xf>
    <xf numFmtId="0" fontId="0" fillId="44" borderId="116" xfId="0" applyFill="1" applyBorder="1" applyAlignment="1">
      <alignment vertical="center"/>
    </xf>
    <xf numFmtId="16" fontId="48" fillId="0" borderId="19" xfId="0" applyNumberFormat="1" applyFont="1" applyBorder="1" applyAlignment="1">
      <alignment horizontal="left" vertical="center"/>
    </xf>
    <xf numFmtId="16" fontId="86" fillId="0" borderId="104" xfId="0" applyNumberFormat="1" applyFont="1" applyBorder="1" applyAlignment="1">
      <alignment horizontal="center" vertical="center"/>
    </xf>
    <xf numFmtId="16" fontId="86" fillId="0" borderId="15" xfId="0" applyNumberFormat="1" applyFont="1" applyBorder="1" applyAlignment="1">
      <alignment horizontal="left" vertical="center"/>
    </xf>
    <xf numFmtId="16" fontId="35" fillId="0" borderId="115" xfId="0" applyNumberFormat="1" applyFont="1" applyBorder="1" applyAlignment="1">
      <alignment horizontal="center" vertical="center"/>
    </xf>
    <xf numFmtId="16" fontId="332" fillId="0" borderId="0" xfId="0" applyNumberFormat="1" applyFont="1" applyAlignment="1">
      <alignment horizontal="right" vertical="center"/>
    </xf>
    <xf numFmtId="16" fontId="138" fillId="4" borderId="1" xfId="0" applyNumberFormat="1" applyFont="1" applyFill="1" applyBorder="1" applyAlignment="1" applyProtection="1">
      <alignment horizontal="left" vertical="center"/>
      <protection locked="0"/>
    </xf>
    <xf numFmtId="16" fontId="138" fillId="2" borderId="16" xfId="0" applyNumberFormat="1" applyFont="1" applyFill="1" applyBorder="1" applyAlignment="1" applyProtection="1">
      <alignment horizontal="left" vertical="center"/>
      <protection locked="0"/>
    </xf>
    <xf numFmtId="16" fontId="36" fillId="4" borderId="34" xfId="0" applyNumberFormat="1" applyFont="1" applyFill="1" applyBorder="1" applyAlignment="1" applyProtection="1">
      <alignment horizontal="center" vertical="center"/>
      <protection locked="0"/>
    </xf>
    <xf numFmtId="16" fontId="35" fillId="4" borderId="10" xfId="0" applyNumberFormat="1" applyFont="1" applyFill="1" applyBorder="1" applyAlignment="1" applyProtection="1">
      <alignment horizontal="center" vertical="center"/>
      <protection locked="0"/>
    </xf>
    <xf numFmtId="0" fontId="391" fillId="0" borderId="0" xfId="0" applyFont="1" applyAlignment="1">
      <alignment horizontal="right" vertical="center"/>
    </xf>
    <xf numFmtId="0" fontId="392" fillId="0" borderId="0" xfId="0" applyFont="1" applyAlignment="1">
      <alignment horizontal="right" vertical="center"/>
    </xf>
    <xf numFmtId="0" fontId="393" fillId="0" borderId="0" xfId="0" applyFont="1" applyAlignment="1">
      <alignment horizontal="right" vertical="center" wrapText="1"/>
    </xf>
    <xf numFmtId="0" fontId="394" fillId="0" borderId="0" xfId="0" applyFont="1" applyAlignment="1">
      <alignment vertical="center"/>
    </xf>
    <xf numFmtId="0" fontId="393" fillId="0" borderId="0" xfId="0" applyFont="1" applyAlignment="1" applyProtection="1">
      <alignment horizontal="right" vertical="center" wrapText="1"/>
      <protection locked="0"/>
    </xf>
    <xf numFmtId="0" fontId="393" fillId="0" borderId="0" xfId="0" applyFont="1" applyAlignment="1" applyProtection="1">
      <alignment horizontal="right" vertical="center"/>
      <protection locked="0"/>
    </xf>
    <xf numFmtId="0" fontId="392" fillId="0" borderId="0" xfId="2" applyFont="1" applyAlignment="1">
      <alignment horizontal="right" vertical="center"/>
    </xf>
    <xf numFmtId="0" fontId="391" fillId="0" borderId="0" xfId="2" applyFont="1" applyAlignment="1">
      <alignment horizontal="right" vertical="center"/>
    </xf>
    <xf numFmtId="0" fontId="391" fillId="0" borderId="0" xfId="2" applyFont="1" applyAlignment="1">
      <alignment horizontal="right" vertical="center" wrapText="1"/>
    </xf>
    <xf numFmtId="16" fontId="395" fillId="4" borderId="93" xfId="0" applyNumberFormat="1" applyFont="1" applyFill="1" applyBorder="1" applyAlignment="1">
      <alignment horizontal="center" wrapText="1"/>
    </xf>
    <xf numFmtId="16" fontId="396" fillId="4" borderId="93" xfId="0" applyNumberFormat="1" applyFont="1" applyFill="1" applyBorder="1" applyAlignment="1">
      <alignment horizontal="center" wrapText="1"/>
    </xf>
    <xf numFmtId="16" fontId="326" fillId="4" borderId="93" xfId="0" applyNumberFormat="1" applyFont="1" applyFill="1" applyBorder="1" applyAlignment="1">
      <alignment horizontal="center" wrapText="1"/>
    </xf>
    <xf numFmtId="16" fontId="396" fillId="10" borderId="93" xfId="0" applyNumberFormat="1" applyFont="1" applyFill="1" applyBorder="1" applyAlignment="1">
      <alignment horizontal="center" wrapText="1"/>
    </xf>
    <xf numFmtId="0" fontId="237" fillId="0" borderId="99" xfId="0" applyFont="1" applyBorder="1"/>
    <xf numFmtId="0" fontId="237" fillId="0" borderId="99" xfId="0" applyFont="1" applyBorder="1" applyAlignment="1">
      <alignment horizontal="center"/>
    </xf>
    <xf numFmtId="16" fontId="237" fillId="13" borderId="93" xfId="0" applyNumberFormat="1" applyFont="1" applyFill="1" applyBorder="1" applyAlignment="1">
      <alignment horizontal="center"/>
    </xf>
    <xf numFmtId="16" fontId="326" fillId="40" borderId="1" xfId="0" applyNumberFormat="1" applyFont="1" applyFill="1" applyBorder="1" applyAlignment="1" applyProtection="1">
      <alignment horizontal="center" vertical="center"/>
      <protection locked="0"/>
    </xf>
    <xf numFmtId="16" fontId="326" fillId="4" borderId="93" xfId="0" applyNumberFormat="1" applyFont="1" applyFill="1" applyBorder="1" applyAlignment="1">
      <alignment horizontal="center" vertical="center"/>
    </xf>
    <xf numFmtId="16" fontId="397" fillId="4" borderId="93" xfId="0" applyNumberFormat="1" applyFont="1" applyFill="1" applyBorder="1" applyAlignment="1">
      <alignment horizontal="center" vertical="center"/>
    </xf>
    <xf numFmtId="16" fontId="237" fillId="0" borderId="105" xfId="0" applyNumberFormat="1" applyFont="1" applyBorder="1" applyAlignment="1">
      <alignment horizontal="center"/>
    </xf>
    <xf numFmtId="0" fontId="365" fillId="0" borderId="0" xfId="0" applyFont="1" applyAlignment="1">
      <alignment horizontal="center"/>
    </xf>
    <xf numFmtId="0" fontId="398" fillId="0" borderId="0" xfId="0" applyFont="1"/>
    <xf numFmtId="16" fontId="398" fillId="0" borderId="0" xfId="0" applyNumberFormat="1" applyFont="1" applyAlignment="1">
      <alignment horizontal="center"/>
    </xf>
    <xf numFmtId="16" fontId="365" fillId="0" borderId="0" xfId="0" applyNumberFormat="1" applyFont="1" applyAlignment="1">
      <alignment horizontal="center"/>
    </xf>
    <xf numFmtId="16" fontId="318" fillId="2" borderId="1" xfId="0" applyNumberFormat="1" applyFont="1" applyFill="1" applyBorder="1" applyAlignment="1" applyProtection="1">
      <alignment horizontal="center" vertical="center"/>
      <protection locked="0"/>
    </xf>
    <xf numFmtId="16" fontId="234" fillId="2" borderId="93" xfId="0" applyNumberFormat="1" applyFont="1" applyFill="1" applyBorder="1" applyAlignment="1">
      <alignment horizontal="center" wrapText="1"/>
    </xf>
    <xf numFmtId="16" fontId="324" fillId="2" borderId="93" xfId="0" applyNumberFormat="1" applyFont="1" applyFill="1" applyBorder="1" applyAlignment="1">
      <alignment horizontal="center" wrapText="1"/>
    </xf>
    <xf numFmtId="16" fontId="322" fillId="2" borderId="93" xfId="0" applyNumberFormat="1" applyFont="1" applyFill="1" applyBorder="1" applyAlignment="1">
      <alignment horizontal="center" wrapText="1"/>
    </xf>
    <xf numFmtId="16" fontId="318" fillId="10" borderId="93" xfId="0" applyNumberFormat="1" applyFont="1" applyFill="1" applyBorder="1" applyAlignment="1">
      <alignment horizontal="center" vertical="center"/>
    </xf>
    <xf numFmtId="16" fontId="321" fillId="10" borderId="93" xfId="0" applyNumberFormat="1" applyFont="1" applyFill="1" applyBorder="1" applyAlignment="1">
      <alignment horizontal="center" vertical="center"/>
    </xf>
    <xf numFmtId="0" fontId="321" fillId="10" borderId="93" xfId="0" applyFont="1" applyFill="1" applyBorder="1" applyAlignment="1">
      <alignment vertical="center"/>
    </xf>
    <xf numFmtId="0" fontId="318" fillId="10" borderId="1" xfId="0" applyFont="1" applyFill="1" applyBorder="1" applyAlignment="1" applyProtection="1">
      <alignment vertical="center"/>
      <protection locked="0"/>
    </xf>
    <xf numFmtId="16" fontId="318" fillId="10" borderId="1" xfId="0" applyNumberFormat="1" applyFont="1" applyFill="1" applyBorder="1" applyAlignment="1" applyProtection="1">
      <alignment horizontal="center" vertical="center"/>
      <protection locked="0"/>
    </xf>
    <xf numFmtId="0" fontId="321" fillId="10" borderId="1" xfId="0" applyFont="1" applyFill="1" applyBorder="1" applyAlignment="1" applyProtection="1">
      <alignment vertical="center"/>
      <protection locked="0"/>
    </xf>
    <xf numFmtId="16" fontId="321" fillId="10" borderId="1" xfId="0" applyNumberFormat="1" applyFont="1" applyFill="1" applyBorder="1" applyAlignment="1" applyProtection="1">
      <alignment horizontal="center" vertical="center"/>
      <protection locked="0"/>
    </xf>
    <xf numFmtId="0" fontId="323" fillId="10" borderId="1" xfId="0" applyFont="1" applyFill="1" applyBorder="1" applyAlignment="1" applyProtection="1">
      <alignment vertical="center"/>
      <protection locked="0"/>
    </xf>
    <xf numFmtId="0" fontId="159" fillId="10" borderId="93" xfId="0" applyFont="1" applyFill="1" applyBorder="1"/>
    <xf numFmtId="0" fontId="159" fillId="10" borderId="93" xfId="0" applyFont="1" applyFill="1" applyBorder="1" applyAlignment="1">
      <alignment horizontal="center"/>
    </xf>
    <xf numFmtId="16" fontId="159" fillId="10" borderId="93" xfId="0" applyNumberFormat="1" applyFont="1" applyFill="1" applyBorder="1" applyAlignment="1">
      <alignment horizontal="center"/>
    </xf>
    <xf numFmtId="0" fontId="159" fillId="10" borderId="99" xfId="0" applyFont="1" applyFill="1" applyBorder="1"/>
    <xf numFmtId="0" fontId="159" fillId="10" borderId="99" xfId="0" applyFont="1" applyFill="1" applyBorder="1" applyAlignment="1">
      <alignment horizontal="center"/>
    </xf>
    <xf numFmtId="16" fontId="159" fillId="10" borderId="99" xfId="0" applyNumberFormat="1" applyFont="1" applyFill="1" applyBorder="1" applyAlignment="1">
      <alignment horizontal="center"/>
    </xf>
    <xf numFmtId="16" fontId="159" fillId="10" borderId="105" xfId="0" applyNumberFormat="1" applyFont="1" applyFill="1" applyBorder="1" applyAlignment="1">
      <alignment horizontal="center"/>
    </xf>
    <xf numFmtId="0" fontId="318" fillId="2" borderId="1" xfId="0" applyFont="1" applyFill="1" applyBorder="1" applyAlignment="1" applyProtection="1">
      <alignment vertical="center"/>
      <protection locked="0"/>
    </xf>
    <xf numFmtId="0" fontId="345" fillId="0" borderId="0" xfId="0" applyFont="1" applyAlignment="1">
      <alignment horizontal="right"/>
    </xf>
    <xf numFmtId="0" fontId="355" fillId="0" borderId="0" xfId="0" applyFont="1" applyAlignment="1">
      <alignment horizontal="center" vertical="center"/>
    </xf>
    <xf numFmtId="16" fontId="35" fillId="0" borderId="16" xfId="0" applyNumberFormat="1" applyFont="1" applyBorder="1" applyAlignment="1">
      <alignment horizontal="center" vertical="center"/>
    </xf>
    <xf numFmtId="0" fontId="321" fillId="0" borderId="1" xfId="0" applyFont="1" applyBorder="1" applyAlignment="1" applyProtection="1">
      <alignment vertical="center"/>
      <protection locked="0"/>
    </xf>
    <xf numFmtId="16" fontId="321" fillId="0" borderId="1" xfId="0" applyNumberFormat="1" applyFont="1" applyBorder="1" applyAlignment="1" applyProtection="1">
      <alignment horizontal="center" vertical="center"/>
      <protection locked="0"/>
    </xf>
    <xf numFmtId="0" fontId="48" fillId="0" borderId="0" xfId="13" applyFont="1" applyAlignment="1" applyProtection="1"/>
    <xf numFmtId="16" fontId="86" fillId="2" borderId="12" xfId="0" applyNumberFormat="1" applyFont="1" applyFill="1" applyBorder="1" applyAlignment="1">
      <alignment horizontal="center" vertical="center"/>
    </xf>
    <xf numFmtId="16" fontId="29" fillId="0" borderId="0" xfId="13" applyNumberFormat="1" applyFont="1" applyAlignment="1" applyProtection="1">
      <alignment vertical="center"/>
    </xf>
    <xf numFmtId="16" fontId="0" fillId="0" borderId="115" xfId="0" applyNumberFormat="1" applyBorder="1" applyAlignment="1">
      <alignment horizontal="center" vertical="center"/>
    </xf>
    <xf numFmtId="16" fontId="0" fillId="0" borderId="117" xfId="0" applyNumberFormat="1" applyBorder="1" applyAlignment="1">
      <alignment horizontal="center" vertical="center"/>
    </xf>
    <xf numFmtId="16" fontId="0" fillId="0" borderId="11" xfId="0" applyNumberFormat="1" applyBorder="1" applyAlignment="1">
      <alignment horizontal="center" vertical="center"/>
    </xf>
    <xf numFmtId="0" fontId="17" fillId="44" borderId="119" xfId="1228" applyFill="1" applyBorder="1" applyAlignment="1">
      <alignment vertical="center"/>
    </xf>
    <xf numFmtId="16" fontId="42" fillId="0" borderId="2" xfId="0" applyNumberFormat="1" applyFont="1" applyBorder="1" applyAlignment="1">
      <alignment horizontal="left" vertical="center"/>
    </xf>
    <xf numFmtId="0" fontId="0" fillId="44" borderId="118" xfId="0" applyFill="1" applyBorder="1" applyAlignment="1">
      <alignment vertical="center"/>
    </xf>
    <xf numFmtId="16" fontId="17" fillId="0" borderId="2" xfId="1228" applyNumberFormat="1" applyBorder="1" applyAlignment="1">
      <alignment horizontal="center" vertical="center"/>
    </xf>
    <xf numFmtId="16" fontId="17" fillId="0" borderId="117" xfId="1228" applyNumberFormat="1" applyBorder="1" applyAlignment="1">
      <alignment horizontal="center" vertical="center"/>
    </xf>
    <xf numFmtId="16" fontId="42" fillId="0" borderId="20" xfId="0" applyNumberFormat="1" applyFont="1" applyBorder="1" applyAlignment="1">
      <alignment horizontal="left" vertical="center"/>
    </xf>
    <xf numFmtId="0" fontId="0" fillId="44" borderId="120"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104" xfId="0" applyNumberFormat="1" applyBorder="1" applyAlignment="1">
      <alignment horizontal="center" vertical="center"/>
    </xf>
    <xf numFmtId="16" fontId="17" fillId="0" borderId="1" xfId="1228" applyNumberFormat="1" applyBorder="1" applyAlignment="1">
      <alignment horizontal="center" vertical="center"/>
    </xf>
    <xf numFmtId="0" fontId="330" fillId="0" borderId="0" xfId="0" applyFont="1" applyAlignment="1">
      <alignment horizontal="center" vertical="center"/>
    </xf>
    <xf numFmtId="16" fontId="42" fillId="0" borderId="76" xfId="0" applyNumberFormat="1" applyFont="1" applyBorder="1" applyAlignment="1">
      <alignment horizontal="left" vertical="center"/>
    </xf>
    <xf numFmtId="0" fontId="0" fillId="44" borderId="11" xfId="0" applyFill="1" applyBorder="1" applyAlignment="1">
      <alignment vertical="center"/>
    </xf>
    <xf numFmtId="16" fontId="17" fillId="0" borderId="15" xfId="1228" applyNumberFormat="1" applyBorder="1" applyAlignment="1">
      <alignment horizontal="center" vertical="center"/>
    </xf>
    <xf numFmtId="16" fontId="17" fillId="0" borderId="115" xfId="1228" applyNumberFormat="1" applyBorder="1" applyAlignment="1">
      <alignment horizontal="center" vertical="center"/>
    </xf>
    <xf numFmtId="16" fontId="73" fillId="0" borderId="7" xfId="0" applyNumberFormat="1" applyFont="1" applyBorder="1" applyAlignment="1">
      <alignment horizontal="center" vertical="center"/>
    </xf>
    <xf numFmtId="16" fontId="73" fillId="0" borderId="0" xfId="0" applyNumberFormat="1" applyFont="1" applyAlignment="1">
      <alignment horizontal="center"/>
    </xf>
    <xf numFmtId="16" fontId="400" fillId="0" borderId="0" xfId="0" applyNumberFormat="1" applyFont="1" applyAlignment="1">
      <alignment horizontal="center"/>
    </xf>
    <xf numFmtId="0" fontId="259" fillId="2" borderId="1" xfId="0" applyFont="1" applyFill="1" applyBorder="1" applyAlignment="1">
      <alignment vertical="center"/>
    </xf>
    <xf numFmtId="16" fontId="401" fillId="2" borderId="1" xfId="0" applyNumberFormat="1" applyFont="1" applyFill="1" applyBorder="1" applyAlignment="1">
      <alignment horizontal="left" vertical="center"/>
    </xf>
    <xf numFmtId="16" fontId="401" fillId="2" borderId="1" xfId="0" applyNumberFormat="1" applyFont="1" applyFill="1" applyBorder="1" applyAlignment="1">
      <alignment horizontal="center" vertical="center"/>
    </xf>
    <xf numFmtId="0" fontId="258" fillId="44" borderId="111" xfId="0" applyFont="1" applyFill="1" applyBorder="1" applyAlignment="1">
      <alignment vertical="center"/>
    </xf>
    <xf numFmtId="16" fontId="291" fillId="0" borderId="12" xfId="0" applyNumberFormat="1" applyFont="1" applyBorder="1" applyAlignment="1">
      <alignment horizontal="left" vertical="center"/>
    </xf>
    <xf numFmtId="16" fontId="291" fillId="0" borderId="12" xfId="0" applyNumberFormat="1" applyFont="1" applyBorder="1" applyAlignment="1">
      <alignment horizontal="center" vertical="center"/>
    </xf>
    <xf numFmtId="0" fontId="389" fillId="44" borderId="0" xfId="0" applyFont="1" applyFill="1" applyAlignment="1">
      <alignment vertical="center"/>
    </xf>
    <xf numFmtId="16" fontId="87" fillId="0" borderId="10" xfId="0" applyNumberFormat="1" applyFont="1" applyBorder="1" applyAlignment="1">
      <alignment horizontal="left" vertical="center"/>
    </xf>
    <xf numFmtId="16" fontId="87" fillId="0" borderId="10" xfId="0" applyNumberFormat="1" applyFont="1" applyBorder="1" applyAlignment="1">
      <alignment horizontal="center" vertical="center"/>
    </xf>
    <xf numFmtId="16" fontId="87" fillId="2" borderId="10" xfId="0" applyNumberFormat="1" applyFont="1" applyFill="1" applyBorder="1" applyAlignment="1">
      <alignment horizontal="center" vertical="center"/>
    </xf>
    <xf numFmtId="0" fontId="389" fillId="44" borderId="94" xfId="0" applyFont="1" applyFill="1" applyBorder="1" applyAlignment="1">
      <alignment vertical="center"/>
    </xf>
    <xf numFmtId="16" fontId="87" fillId="0" borderId="2" xfId="0" applyNumberFormat="1" applyFont="1" applyBorder="1" applyAlignment="1">
      <alignment horizontal="left" vertical="center"/>
    </xf>
    <xf numFmtId="16" fontId="87" fillId="0" borderId="2" xfId="0" applyNumberFormat="1" applyFont="1" applyBorder="1" applyAlignment="1">
      <alignment horizontal="center" vertical="center"/>
    </xf>
    <xf numFmtId="16" fontId="87" fillId="2" borderId="15" xfId="0" applyNumberFormat="1" applyFont="1" applyFill="1" applyBorder="1" applyAlignment="1">
      <alignment horizontal="center" vertical="center"/>
    </xf>
    <xf numFmtId="0" fontId="318" fillId="15" borderId="93" xfId="0" applyFont="1" applyFill="1" applyBorder="1" applyAlignment="1">
      <alignment vertical="center"/>
    </xf>
    <xf numFmtId="0" fontId="234" fillId="15" borderId="93" xfId="0" applyFont="1" applyFill="1" applyBorder="1" applyAlignment="1">
      <alignment horizontal="center" wrapText="1"/>
    </xf>
    <xf numFmtId="16" fontId="234" fillId="15" borderId="93" xfId="0" applyNumberFormat="1" applyFont="1" applyFill="1" applyBorder="1" applyAlignment="1">
      <alignment horizontal="center" wrapText="1"/>
    </xf>
    <xf numFmtId="16" fontId="324" fillId="15" borderId="93" xfId="0" applyNumberFormat="1" applyFont="1" applyFill="1" applyBorder="1" applyAlignment="1">
      <alignment horizontal="center" wrapText="1"/>
    </xf>
    <xf numFmtId="16" fontId="322" fillId="15" borderId="93" xfId="0" applyNumberFormat="1" applyFont="1" applyFill="1" applyBorder="1" applyAlignment="1">
      <alignment horizontal="center" wrapText="1"/>
    </xf>
    <xf numFmtId="0" fontId="323" fillId="15" borderId="93" xfId="0" applyFont="1" applyFill="1" applyBorder="1" applyAlignment="1">
      <alignment vertical="center"/>
    </xf>
    <xf numFmtId="0" fontId="321" fillId="15" borderId="93" xfId="0" applyFont="1" applyFill="1" applyBorder="1" applyAlignment="1">
      <alignment vertical="center"/>
    </xf>
    <xf numFmtId="0" fontId="318" fillId="25" borderId="93" xfId="0" applyFont="1" applyFill="1" applyBorder="1" applyAlignment="1">
      <alignment vertical="center"/>
    </xf>
    <xf numFmtId="0" fontId="234" fillId="25" borderId="93" xfId="0" applyFont="1" applyFill="1" applyBorder="1" applyAlignment="1">
      <alignment horizontal="center" wrapText="1"/>
    </xf>
    <xf numFmtId="16" fontId="234" fillId="25" borderId="93" xfId="0" applyNumberFormat="1" applyFont="1" applyFill="1" applyBorder="1" applyAlignment="1">
      <alignment horizontal="center" wrapText="1"/>
    </xf>
    <xf numFmtId="16" fontId="324" fillId="25" borderId="93" xfId="0" applyNumberFormat="1" applyFont="1" applyFill="1" applyBorder="1" applyAlignment="1">
      <alignment horizontal="center" wrapText="1"/>
    </xf>
    <xf numFmtId="16" fontId="322" fillId="25" borderId="93" xfId="0" applyNumberFormat="1" applyFont="1" applyFill="1" applyBorder="1" applyAlignment="1">
      <alignment horizontal="center" wrapText="1"/>
    </xf>
    <xf numFmtId="16" fontId="115" fillId="7" borderId="1" xfId="0" applyNumberFormat="1" applyFont="1" applyFill="1" applyBorder="1" applyAlignment="1" applyProtection="1">
      <alignment horizontal="left" vertical="center"/>
      <protection locked="0"/>
    </xf>
    <xf numFmtId="16" fontId="115" fillId="7" borderId="1" xfId="0" applyNumberFormat="1" applyFont="1" applyFill="1" applyBorder="1" applyAlignment="1" applyProtection="1">
      <alignment horizontal="center" vertical="center"/>
      <protection locked="0"/>
    </xf>
    <xf numFmtId="16" fontId="115" fillId="7" borderId="1" xfId="0" applyNumberFormat="1" applyFont="1" applyFill="1" applyBorder="1" applyAlignment="1" applyProtection="1">
      <alignment horizontal="center" vertical="center" wrapText="1"/>
      <protection locked="0"/>
    </xf>
    <xf numFmtId="16" fontId="38" fillId="2" borderId="1" xfId="0" applyNumberFormat="1" applyFont="1" applyFill="1" applyBorder="1" applyAlignment="1" applyProtection="1">
      <alignment horizontal="left" vertical="center"/>
      <protection locked="0"/>
    </xf>
    <xf numFmtId="16" fontId="138" fillId="7" borderId="1" xfId="0" applyNumberFormat="1" applyFont="1" applyFill="1" applyBorder="1" applyAlignment="1" applyProtection="1">
      <alignment horizontal="left" vertical="center"/>
      <protection locked="0"/>
    </xf>
    <xf numFmtId="16" fontId="138" fillId="2" borderId="1" xfId="0" applyNumberFormat="1" applyFont="1" applyFill="1" applyBorder="1" applyAlignment="1" applyProtection="1">
      <alignment horizontal="right" vertical="center"/>
      <protection locked="0"/>
    </xf>
    <xf numFmtId="16" fontId="35" fillId="0" borderId="40" xfId="0" applyNumberFormat="1" applyFont="1" applyBorder="1" applyAlignment="1">
      <alignment horizontal="center" vertical="center"/>
    </xf>
    <xf numFmtId="16" fontId="326" fillId="4" borderId="1" xfId="0" applyNumberFormat="1" applyFont="1" applyFill="1" applyBorder="1" applyAlignment="1" applyProtection="1">
      <alignment horizontal="center" vertical="center" wrapText="1"/>
      <protection locked="0"/>
    </xf>
    <xf numFmtId="0" fontId="198" fillId="0" borderId="93" xfId="0" applyFont="1" applyBorder="1"/>
    <xf numFmtId="16" fontId="64" fillId="0" borderId="1" xfId="0" applyNumberFormat="1" applyFont="1" applyBorder="1" applyAlignment="1">
      <alignment horizontal="center" vertical="center"/>
    </xf>
    <xf numFmtId="0" fontId="183" fillId="10" borderId="93" xfId="0" applyFont="1" applyFill="1" applyBorder="1"/>
    <xf numFmtId="0" fontId="183" fillId="10" borderId="93" xfId="0" applyFont="1" applyFill="1" applyBorder="1" applyAlignment="1">
      <alignment horizontal="center"/>
    </xf>
    <xf numFmtId="16" fontId="159" fillId="4" borderId="93" xfId="0" applyNumberFormat="1" applyFont="1" applyFill="1" applyBorder="1" applyAlignment="1">
      <alignment horizontal="center"/>
    </xf>
    <xf numFmtId="16" fontId="159" fillId="4" borderId="105" xfId="0" applyNumberFormat="1" applyFont="1" applyFill="1" applyBorder="1" applyAlignment="1">
      <alignment horizontal="center"/>
    </xf>
    <xf numFmtId="16" fontId="403" fillId="4" borderId="93" xfId="0" applyNumberFormat="1" applyFont="1" applyFill="1" applyBorder="1" applyAlignment="1">
      <alignment horizontal="center"/>
    </xf>
    <xf numFmtId="0" fontId="73" fillId="44" borderId="68" xfId="0" applyFont="1" applyFill="1" applyBorder="1" applyAlignment="1">
      <alignment vertical="center"/>
    </xf>
    <xf numFmtId="16" fontId="73" fillId="0" borderId="12" xfId="0" applyNumberFormat="1" applyFont="1" applyBorder="1" applyAlignment="1">
      <alignment horizontal="center" vertical="center"/>
    </xf>
    <xf numFmtId="0" fontId="234" fillId="48" borderId="93" xfId="0" applyFont="1" applyFill="1" applyBorder="1" applyAlignment="1">
      <alignment horizontal="center" wrapText="1"/>
    </xf>
    <xf numFmtId="16" fontId="234" fillId="48" borderId="93" xfId="0" applyNumberFormat="1" applyFont="1" applyFill="1" applyBorder="1" applyAlignment="1">
      <alignment horizontal="center"/>
    </xf>
    <xf numFmtId="16" fontId="234" fillId="48" borderId="105" xfId="0" applyNumberFormat="1" applyFont="1" applyFill="1" applyBorder="1" applyAlignment="1">
      <alignment horizontal="center"/>
    </xf>
    <xf numFmtId="16" fontId="234" fillId="0" borderId="105" xfId="0" applyNumberFormat="1" applyFont="1" applyBorder="1" applyAlignment="1">
      <alignment horizontal="center"/>
    </xf>
    <xf numFmtId="0" fontId="234" fillId="0" borderId="99" xfId="0" applyFont="1" applyBorder="1" applyAlignment="1">
      <alignment horizontal="center"/>
    </xf>
    <xf numFmtId="16" fontId="234" fillId="20" borderId="105" xfId="0" applyNumberFormat="1" applyFont="1" applyFill="1" applyBorder="1" applyAlignment="1">
      <alignment horizontal="center"/>
    </xf>
    <xf numFmtId="0" fontId="241" fillId="0" borderId="121" xfId="0" applyFont="1" applyBorder="1" applyAlignment="1">
      <alignment horizontal="center" wrapText="1"/>
    </xf>
    <xf numFmtId="0" fontId="0" fillId="0" borderId="110" xfId="0" applyBorder="1" applyAlignment="1">
      <alignment vertical="center"/>
    </xf>
    <xf numFmtId="16" fontId="84" fillId="0" borderId="12" xfId="0" applyNumberFormat="1" applyFont="1" applyBorder="1" applyAlignment="1" applyProtection="1">
      <alignment horizontal="left" vertical="center"/>
      <protection locked="0"/>
    </xf>
    <xf numFmtId="16" fontId="115" fillId="4" borderId="1" xfId="0" applyNumberFormat="1" applyFont="1" applyFill="1" applyBorder="1" applyAlignment="1" applyProtection="1">
      <alignment horizontal="center" vertical="center" wrapText="1"/>
      <protection locked="0"/>
    </xf>
    <xf numFmtId="16" fontId="115" fillId="2" borderId="1" xfId="0" applyNumberFormat="1" applyFont="1" applyFill="1" applyBorder="1" applyAlignment="1" applyProtection="1">
      <alignment horizontal="left" vertical="center"/>
      <protection locked="0"/>
    </xf>
    <xf numFmtId="0" fontId="53" fillId="0" borderId="20" xfId="0" applyFont="1" applyBorder="1" applyAlignment="1">
      <alignment horizontal="center" vertical="center" wrapText="1"/>
    </xf>
    <xf numFmtId="0" fontId="53" fillId="0" borderId="20" xfId="0" applyFont="1" applyBorder="1" applyAlignment="1">
      <alignment horizontal="left" vertical="center" wrapText="1"/>
    </xf>
    <xf numFmtId="0" fontId="404" fillId="0" borderId="0" xfId="0" applyFont="1"/>
    <xf numFmtId="16" fontId="237" fillId="13" borderId="19" xfId="0" applyNumberFormat="1" applyFont="1" applyFill="1" applyBorder="1" applyAlignment="1">
      <alignment horizontal="center"/>
    </xf>
    <xf numFmtId="16" fontId="237" fillId="13" borderId="2" xfId="0" applyNumberFormat="1" applyFont="1" applyFill="1" applyBorder="1" applyAlignment="1">
      <alignment horizontal="center"/>
    </xf>
    <xf numFmtId="16" fontId="86" fillId="0" borderId="0" xfId="0" applyNumberFormat="1" applyFont="1" applyAlignment="1">
      <alignment horizontal="center" vertical="center"/>
    </xf>
    <xf numFmtId="0" fontId="199" fillId="10" borderId="93" xfId="0" applyFont="1" applyFill="1" applyBorder="1" applyAlignment="1">
      <alignment horizontal="center" wrapText="1"/>
    </xf>
    <xf numFmtId="0" fontId="199" fillId="15" borderId="93" xfId="0" applyFont="1" applyFill="1" applyBorder="1" applyAlignment="1">
      <alignment horizontal="center" wrapText="1"/>
    </xf>
    <xf numFmtId="16" fontId="86" fillId="2" borderId="109" xfId="0" applyNumberFormat="1" applyFont="1" applyFill="1" applyBorder="1" applyAlignment="1">
      <alignment horizontal="center" vertical="center"/>
    </xf>
    <xf numFmtId="0" fontId="0" fillId="44" borderId="6" xfId="0" applyFill="1" applyBorder="1" applyAlignment="1">
      <alignment vertical="center"/>
    </xf>
    <xf numFmtId="0" fontId="405" fillId="44" borderId="1" xfId="0" applyFont="1" applyFill="1" applyBorder="1" applyAlignment="1">
      <alignment vertical="center"/>
    </xf>
    <xf numFmtId="16" fontId="86" fillId="0" borderId="10" xfId="0" applyNumberFormat="1" applyFont="1" applyBorder="1" applyAlignment="1">
      <alignment horizontal="center" vertical="center"/>
    </xf>
    <xf numFmtId="0" fontId="0" fillId="44" borderId="34" xfId="0" applyFill="1" applyBorder="1" applyAlignment="1">
      <alignment vertical="center"/>
    </xf>
    <xf numFmtId="0" fontId="406" fillId="0" borderId="46" xfId="0" applyFont="1" applyBorder="1" applyAlignment="1">
      <alignment horizontal="center" vertical="center"/>
    </xf>
    <xf numFmtId="16" fontId="406" fillId="0" borderId="53" xfId="0" applyNumberFormat="1" applyFont="1" applyBorder="1" applyAlignment="1">
      <alignment horizontal="center" vertical="center"/>
    </xf>
    <xf numFmtId="16" fontId="36" fillId="0" borderId="53" xfId="0" applyNumberFormat="1" applyFont="1" applyBorder="1" applyAlignment="1">
      <alignment horizontal="center" vertical="center"/>
    </xf>
    <xf numFmtId="16" fontId="389" fillId="0" borderId="53" xfId="0" applyNumberFormat="1" applyFont="1" applyBorder="1" applyAlignment="1">
      <alignment horizontal="center" vertical="center"/>
    </xf>
    <xf numFmtId="16" fontId="277" fillId="0" borderId="53" xfId="0" applyNumberFormat="1" applyFont="1" applyBorder="1" applyAlignment="1">
      <alignment horizontal="center" vertical="center"/>
    </xf>
    <xf numFmtId="16" fontId="277" fillId="0" borderId="45" xfId="0" applyNumberFormat="1" applyFont="1" applyBorder="1" applyAlignment="1">
      <alignment horizontal="center" vertical="center"/>
    </xf>
    <xf numFmtId="0" fontId="90" fillId="0" borderId="50" xfId="0" applyFont="1" applyBorder="1" applyAlignment="1">
      <alignment horizontal="left" vertical="center"/>
    </xf>
    <xf numFmtId="0" fontId="90" fillId="0" borderId="90" xfId="0" applyFont="1" applyBorder="1" applyAlignment="1">
      <alignment vertical="center"/>
    </xf>
    <xf numFmtId="0" fontId="84" fillId="0" borderId="50" xfId="0" applyFont="1" applyBorder="1" applyAlignment="1">
      <alignment horizontal="left" vertical="center"/>
    </xf>
    <xf numFmtId="0" fontId="407" fillId="0" borderId="0" xfId="13" applyFont="1" applyAlignment="1" applyProtection="1">
      <alignment horizontal="left" vertical="center"/>
    </xf>
    <xf numFmtId="0" fontId="407" fillId="0" borderId="90" xfId="13" applyFont="1" applyBorder="1" applyAlignment="1" applyProtection="1">
      <alignment horizontal="left" vertical="center"/>
    </xf>
    <xf numFmtId="0" fontId="407" fillId="0" borderId="0" xfId="13" applyFont="1" applyAlignment="1" applyProtection="1">
      <alignment vertical="center"/>
    </xf>
    <xf numFmtId="0" fontId="407" fillId="0" borderId="90" xfId="13" applyFont="1" applyBorder="1" applyAlignment="1" applyProtection="1">
      <alignment vertical="center"/>
    </xf>
    <xf numFmtId="0" fontId="84" fillId="0" borderId="90" xfId="0" applyFont="1" applyBorder="1" applyAlignment="1">
      <alignment horizontal="center" vertical="center"/>
    </xf>
    <xf numFmtId="0" fontId="48" fillId="0" borderId="55" xfId="0" applyFont="1" applyBorder="1" applyAlignment="1">
      <alignment vertical="center"/>
    </xf>
    <xf numFmtId="0" fontId="48" fillId="0" borderId="23" xfId="0" applyFont="1" applyBorder="1" applyAlignment="1">
      <alignment vertical="center"/>
    </xf>
    <xf numFmtId="0" fontId="84" fillId="0" borderId="23" xfId="0" applyFont="1" applyBorder="1" applyAlignment="1">
      <alignment vertical="center"/>
    </xf>
    <xf numFmtId="0" fontId="48" fillId="0" borderId="56" xfId="0" applyFont="1" applyBorder="1" applyAlignment="1">
      <alignment vertical="center"/>
    </xf>
    <xf numFmtId="16" fontId="33" fillId="0" borderId="0" xfId="0" applyNumberFormat="1" applyFont="1" applyAlignment="1">
      <alignment vertical="center"/>
    </xf>
    <xf numFmtId="0" fontId="62" fillId="0" borderId="0" xfId="2" applyFont="1" applyAlignment="1">
      <alignment horizontal="right" vertical="center"/>
    </xf>
    <xf numFmtId="16" fontId="267" fillId="0" borderId="68" xfId="0" applyNumberFormat="1" applyFont="1" applyBorder="1" applyAlignment="1">
      <alignment horizontal="right" vertical="center"/>
    </xf>
    <xf numFmtId="0" fontId="265" fillId="0" borderId="0" xfId="0" applyFont="1" applyAlignment="1">
      <alignment horizontal="right" vertical="center" wrapText="1"/>
    </xf>
    <xf numFmtId="0" fontId="149" fillId="0" borderId="0" xfId="0" applyFont="1" applyAlignment="1">
      <alignment horizontal="right" vertical="center" wrapText="1"/>
    </xf>
    <xf numFmtId="16" fontId="73" fillId="0" borderId="0" xfId="0" applyNumberFormat="1" applyFont="1" applyAlignment="1">
      <alignment vertical="center"/>
    </xf>
    <xf numFmtId="16" fontId="267" fillId="0" borderId="0" xfId="0" applyNumberFormat="1" applyFont="1" applyAlignment="1">
      <alignment horizontal="right" vertical="center"/>
    </xf>
    <xf numFmtId="0" fontId="71" fillId="0" borderId="0" xfId="0" applyFont="1" applyAlignment="1">
      <alignment vertical="center"/>
    </xf>
    <xf numFmtId="0" fontId="72" fillId="0" borderId="0" xfId="13" applyFont="1" applyAlignment="1" applyProtection="1">
      <alignment vertical="center"/>
    </xf>
    <xf numFmtId="16" fontId="84" fillId="0" borderId="10" xfId="0" applyNumberFormat="1" applyFont="1" applyBorder="1" applyAlignment="1" applyProtection="1">
      <alignment horizontal="left" vertical="center"/>
      <protection locked="0"/>
    </xf>
    <xf numFmtId="16" fontId="84" fillId="0" borderId="16" xfId="0" applyNumberFormat="1" applyFont="1" applyBorder="1" applyAlignment="1" applyProtection="1">
      <alignment horizontal="center" vertical="center"/>
      <protection locked="0"/>
    </xf>
    <xf numFmtId="0" fontId="0" fillId="0" borderId="123" xfId="0" applyBorder="1" applyAlignment="1">
      <alignment vertical="center"/>
    </xf>
    <xf numFmtId="16" fontId="84" fillId="0" borderId="124" xfId="0" applyNumberFormat="1" applyFont="1" applyBorder="1" applyAlignment="1" applyProtection="1">
      <alignment horizontal="center" vertical="center"/>
      <protection locked="0"/>
    </xf>
    <xf numFmtId="16" fontId="84" fillId="2" borderId="124" xfId="0" applyNumberFormat="1" applyFont="1" applyFill="1" applyBorder="1" applyAlignment="1" applyProtection="1">
      <alignment horizontal="center" vertical="center"/>
      <protection locked="0"/>
    </xf>
    <xf numFmtId="0" fontId="84" fillId="0" borderId="124" xfId="0" applyFont="1" applyBorder="1" applyAlignment="1">
      <alignment vertical="center" wrapText="1"/>
    </xf>
    <xf numFmtId="0" fontId="103" fillId="0" borderId="124" xfId="0" applyFont="1" applyBorder="1" applyAlignment="1">
      <alignment horizontal="center" vertical="center" wrapText="1"/>
    </xf>
    <xf numFmtId="16" fontId="103" fillId="0" borderId="124" xfId="0" applyNumberFormat="1" applyFont="1" applyBorder="1" applyAlignment="1">
      <alignment horizontal="center" vertical="center"/>
    </xf>
    <xf numFmtId="16" fontId="84" fillId="0" borderId="125" xfId="0" applyNumberFormat="1" applyFont="1" applyBorder="1" applyAlignment="1">
      <alignment horizontal="center" vertical="center"/>
    </xf>
    <xf numFmtId="16" fontId="84" fillId="0" borderId="124" xfId="0" applyNumberFormat="1" applyFont="1" applyBorder="1" applyAlignment="1">
      <alignment horizontal="center" vertical="center"/>
    </xf>
    <xf numFmtId="16" fontId="84" fillId="0" borderId="126" xfId="0" applyNumberFormat="1" applyFont="1" applyBorder="1" applyAlignment="1">
      <alignment horizontal="center" vertical="center"/>
    </xf>
    <xf numFmtId="0" fontId="0" fillId="0" borderId="127" xfId="0" applyBorder="1" applyAlignment="1">
      <alignment vertical="center"/>
    </xf>
    <xf numFmtId="16" fontId="84" fillId="0" borderId="18" xfId="0" applyNumberFormat="1" applyFont="1" applyBorder="1" applyAlignment="1" applyProtection="1">
      <alignment horizontal="center" vertical="center"/>
      <protection locked="0"/>
    </xf>
    <xf numFmtId="16" fontId="84" fillId="2" borderId="18" xfId="0" applyNumberFormat="1" applyFont="1" applyFill="1" applyBorder="1" applyAlignment="1" applyProtection="1">
      <alignment horizontal="center" vertical="center"/>
      <protection locked="0"/>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0" fontId="237" fillId="20" borderId="99" xfId="0" applyFont="1" applyFill="1" applyBorder="1"/>
    <xf numFmtId="0" fontId="234" fillId="20" borderId="99" xfId="0" applyFont="1" applyFill="1" applyBorder="1" applyAlignment="1">
      <alignment horizontal="center"/>
    </xf>
    <xf numFmtId="16" fontId="0" fillId="0" borderId="53" xfId="0" applyNumberFormat="1" applyBorder="1" applyAlignment="1">
      <alignment horizontal="center" vertical="center"/>
    </xf>
    <xf numFmtId="0" fontId="28" fillId="0" borderId="0" xfId="13" applyAlignment="1" applyProtection="1">
      <alignment horizontal="left" vertical="center"/>
    </xf>
    <xf numFmtId="16" fontId="408" fillId="33" borderId="1" xfId="0" applyNumberFormat="1" applyFont="1" applyFill="1" applyBorder="1" applyAlignment="1">
      <alignment horizontal="center" vertical="center" wrapText="1"/>
    </xf>
    <xf numFmtId="0" fontId="409" fillId="0" borderId="0" xfId="2" applyFont="1" applyAlignment="1">
      <alignment horizontal="center" vertical="center"/>
    </xf>
    <xf numFmtId="0" fontId="84" fillId="0" borderId="0" xfId="2" applyFont="1" applyAlignment="1">
      <alignment horizontal="center" vertical="center"/>
    </xf>
    <xf numFmtId="0" fontId="235" fillId="0" borderId="93" xfId="0" applyFont="1" applyBorder="1"/>
    <xf numFmtId="16" fontId="234" fillId="0" borderId="91" xfId="0" applyNumberFormat="1" applyFont="1" applyBorder="1" applyAlignment="1">
      <alignment horizontal="center"/>
    </xf>
    <xf numFmtId="16" fontId="48" fillId="0" borderId="18" xfId="0" applyNumberFormat="1" applyFont="1" applyBorder="1" applyAlignment="1">
      <alignment horizontal="center" vertical="center"/>
    </xf>
    <xf numFmtId="16" fontId="261" fillId="0" borderId="12" xfId="0" applyNumberFormat="1" applyFont="1" applyBorder="1" applyAlignment="1" applyProtection="1">
      <alignment horizontal="left" vertical="center"/>
      <protection locked="0"/>
    </xf>
    <xf numFmtId="16" fontId="261" fillId="0" borderId="12" xfId="0" applyNumberFormat="1" applyFont="1" applyBorder="1" applyAlignment="1" applyProtection="1">
      <alignment horizontal="center" vertical="center"/>
      <protection locked="0"/>
    </xf>
    <xf numFmtId="16" fontId="261" fillId="2" borderId="12" xfId="0" applyNumberFormat="1" applyFont="1" applyFill="1" applyBorder="1" applyAlignment="1" applyProtection="1">
      <alignment horizontal="center" vertical="center"/>
      <protection locked="0"/>
    </xf>
    <xf numFmtId="16" fontId="86" fillId="4" borderId="2" xfId="0" applyNumberFormat="1" applyFont="1" applyFill="1" applyBorder="1" applyAlignment="1">
      <alignment horizontal="center" vertical="center"/>
    </xf>
    <xf numFmtId="16" fontId="48" fillId="4" borderId="67" xfId="0" applyNumberFormat="1" applyFont="1" applyFill="1" applyBorder="1" applyAlignment="1">
      <alignment horizontal="center" vertical="center"/>
    </xf>
    <xf numFmtId="16" fontId="86" fillId="4" borderId="12" xfId="0" applyNumberFormat="1" applyFont="1" applyFill="1" applyBorder="1" applyAlignment="1">
      <alignment horizontal="center" vertical="center"/>
    </xf>
    <xf numFmtId="16" fontId="45" fillId="0" borderId="0" xfId="0" applyNumberFormat="1" applyFont="1" applyAlignment="1">
      <alignment horizontal="center"/>
    </xf>
    <xf numFmtId="16" fontId="330" fillId="0" borderId="0" xfId="0" applyNumberFormat="1" applyFont="1" applyAlignment="1">
      <alignment horizontal="center"/>
    </xf>
    <xf numFmtId="0" fontId="159" fillId="0" borderId="99" xfId="0" applyFont="1" applyBorder="1"/>
    <xf numFmtId="16" fontId="159" fillId="0" borderId="99" xfId="0" applyNumberFormat="1" applyFont="1" applyBorder="1" applyAlignment="1">
      <alignment horizontal="center"/>
    </xf>
    <xf numFmtId="16" fontId="161" fillId="0" borderId="12" xfId="0" applyNumberFormat="1" applyFont="1" applyBorder="1" applyAlignment="1">
      <alignment horizontal="center" vertical="center" wrapText="1"/>
    </xf>
    <xf numFmtId="0" fontId="86" fillId="0" borderId="1" xfId="0" applyFont="1" applyBorder="1" applyAlignment="1">
      <alignment horizontal="center" vertical="center" wrapText="1"/>
    </xf>
    <xf numFmtId="0" fontId="318" fillId="2" borderId="2" xfId="0" applyFont="1" applyFill="1" applyBorder="1" applyAlignment="1" applyProtection="1">
      <alignment vertical="center"/>
      <protection locked="0"/>
    </xf>
    <xf numFmtId="16" fontId="45" fillId="4" borderId="1" xfId="0" applyNumberFormat="1" applyFont="1" applyFill="1" applyBorder="1" applyAlignment="1" applyProtection="1">
      <alignment horizontal="left" vertical="center"/>
      <protection locked="0"/>
    </xf>
    <xf numFmtId="0" fontId="198" fillId="20" borderId="93" xfId="0" applyFont="1" applyFill="1" applyBorder="1"/>
    <xf numFmtId="0" fontId="198" fillId="0" borderId="99" xfId="0" applyFont="1" applyBorder="1"/>
    <xf numFmtId="0" fontId="234" fillId="2" borderId="105" xfId="0" applyFont="1" applyFill="1" applyBorder="1" applyAlignment="1">
      <alignment horizontal="center" wrapText="1"/>
    </xf>
    <xf numFmtId="0" fontId="318" fillId="10" borderId="128" xfId="0" applyFont="1" applyFill="1" applyBorder="1" applyAlignment="1">
      <alignment vertical="center"/>
    </xf>
    <xf numFmtId="0" fontId="48" fillId="44" borderId="1" xfId="0" applyFont="1" applyFill="1" applyBorder="1" applyAlignment="1">
      <alignment vertical="center"/>
    </xf>
    <xf numFmtId="16" fontId="35" fillId="2" borderId="15" xfId="0" applyNumberFormat="1" applyFont="1" applyFill="1" applyBorder="1" applyAlignment="1">
      <alignment horizontal="center" vertical="center"/>
    </xf>
    <xf numFmtId="16" fontId="42" fillId="0" borderId="10" xfId="0" applyNumberFormat="1" applyFont="1" applyBorder="1" applyAlignment="1">
      <alignment horizontal="center" vertical="center"/>
    </xf>
    <xf numFmtId="16" fontId="73"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216" fillId="0" borderId="12" xfId="0" applyNumberFormat="1" applyFont="1" applyBorder="1" applyAlignment="1">
      <alignment horizontal="center" vertical="center"/>
    </xf>
    <xf numFmtId="16" fontId="42"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5"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2"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215" fillId="0" borderId="5" xfId="0" applyFont="1" applyBorder="1" applyAlignment="1">
      <alignment horizontal="center" vertical="center"/>
    </xf>
    <xf numFmtId="16" fontId="73"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6" fillId="2" borderId="15" xfId="0" applyNumberFormat="1" applyFont="1" applyFill="1" applyBorder="1" applyAlignment="1">
      <alignment horizontal="center" vertical="center"/>
    </xf>
    <xf numFmtId="16" fontId="35" fillId="0" borderId="104" xfId="0" applyNumberFormat="1" applyFont="1" applyBorder="1" applyAlignment="1">
      <alignment horizontal="center" vertical="center"/>
    </xf>
    <xf numFmtId="16" fontId="35" fillId="0" borderId="15" xfId="0" applyNumberFormat="1" applyFont="1" applyBorder="1" applyAlignment="1">
      <alignment horizontal="center" vertical="center"/>
    </xf>
    <xf numFmtId="16" fontId="0" fillId="0" borderId="10" xfId="0" applyNumberFormat="1" applyBorder="1" applyAlignment="1">
      <alignment horizontal="left" vertical="center"/>
    </xf>
    <xf numFmtId="16" fontId="35" fillId="2" borderId="10" xfId="0" applyNumberFormat="1" applyFont="1" applyFill="1" applyBorder="1" applyAlignment="1">
      <alignment horizontal="center" vertical="center"/>
    </xf>
    <xf numFmtId="16" fontId="0" fillId="0" borderId="130" xfId="0" applyNumberFormat="1" applyBorder="1" applyAlignment="1">
      <alignment horizontal="center" vertical="center"/>
    </xf>
    <xf numFmtId="16" fontId="0" fillId="2" borderId="130" xfId="0" applyNumberFormat="1" applyFill="1" applyBorder="1" applyAlignment="1">
      <alignment horizontal="center" vertical="center"/>
    </xf>
    <xf numFmtId="0" fontId="0" fillId="44" borderId="131" xfId="0" applyFill="1" applyBorder="1" applyAlignment="1">
      <alignment vertical="center"/>
    </xf>
    <xf numFmtId="0" fontId="0" fillId="44" borderId="132"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48" fillId="0" borderId="0" xfId="2" applyFont="1" applyAlignment="1">
      <alignment horizontal="right" vertical="center"/>
    </xf>
    <xf numFmtId="0" fontId="99" fillId="0" borderId="0" xfId="0" applyFont="1" applyAlignment="1">
      <alignment vertical="center"/>
    </xf>
    <xf numFmtId="0" fontId="90" fillId="0" borderId="16" xfId="0" applyFont="1" applyBorder="1" applyAlignment="1">
      <alignment horizontal="center" vertical="center"/>
    </xf>
    <xf numFmtId="0" fontId="86" fillId="0" borderId="1" xfId="0" applyFont="1" applyBorder="1" applyAlignment="1">
      <alignment horizontal="center" vertical="center"/>
    </xf>
    <xf numFmtId="0" fontId="53" fillId="6" borderId="1" xfId="0" applyFont="1" applyFill="1" applyBorder="1" applyAlignment="1">
      <alignment horizontal="center" vertical="center" wrapText="1"/>
    </xf>
    <xf numFmtId="0" fontId="53" fillId="0" borderId="1" xfId="0" applyFont="1" applyBorder="1" applyAlignment="1">
      <alignment horizontal="center" vertical="center"/>
    </xf>
    <xf numFmtId="16" fontId="274" fillId="0" borderId="68" xfId="0" applyNumberFormat="1" applyFont="1" applyBorder="1" applyAlignment="1">
      <alignment horizontal="right" vertical="center"/>
    </xf>
    <xf numFmtId="0" fontId="275" fillId="0" borderId="0" xfId="0" applyFont="1" applyAlignment="1">
      <alignment horizontal="right" vertical="center" wrapText="1"/>
    </xf>
    <xf numFmtId="0" fontId="99" fillId="0" borderId="0" xfId="0" applyFont="1" applyAlignment="1">
      <alignment horizontal="left" vertical="center"/>
    </xf>
    <xf numFmtId="0" fontId="86" fillId="0" borderId="0" xfId="0" applyFont="1" applyAlignment="1">
      <alignment horizontal="center" vertical="center" wrapText="1"/>
    </xf>
    <xf numFmtId="0" fontId="54"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216" fillId="2" borderId="12" xfId="0" applyNumberFormat="1" applyFont="1" applyFill="1" applyBorder="1" applyAlignment="1">
      <alignment horizontal="center" vertical="center"/>
    </xf>
    <xf numFmtId="0" fontId="0" fillId="44" borderId="123" xfId="0" applyFill="1" applyBorder="1" applyAlignment="1">
      <alignment vertical="center"/>
    </xf>
    <xf numFmtId="16" fontId="0" fillId="2" borderId="124" xfId="0" applyNumberFormat="1" applyFill="1" applyBorder="1" applyAlignment="1">
      <alignment horizontal="center" vertical="center"/>
    </xf>
    <xf numFmtId="16" fontId="73" fillId="0" borderId="7" xfId="0" applyNumberFormat="1" applyFont="1" applyBorder="1" applyAlignment="1">
      <alignment horizontal="left" vertical="center"/>
    </xf>
    <xf numFmtId="16" fontId="36" fillId="0" borderId="15" xfId="0" applyNumberFormat="1" applyFont="1" applyBorder="1" applyAlignment="1">
      <alignment horizontal="center" vertical="center"/>
    </xf>
    <xf numFmtId="0" fontId="0" fillId="0" borderId="68" xfId="0" applyBorder="1" applyAlignment="1">
      <alignment vertical="center"/>
    </xf>
    <xf numFmtId="16" fontId="35" fillId="2" borderId="5" xfId="0" applyNumberFormat="1" applyFont="1" applyFill="1" applyBorder="1" applyAlignment="1">
      <alignment horizontal="center" vertical="center"/>
    </xf>
    <xf numFmtId="16" fontId="35" fillId="0" borderId="2" xfId="0" applyNumberFormat="1" applyFont="1" applyBorder="1" applyAlignment="1">
      <alignment horizontal="center" vertical="center"/>
    </xf>
    <xf numFmtId="16" fontId="0" fillId="2" borderId="109" xfId="0" applyNumberFormat="1" applyFill="1" applyBorder="1" applyAlignment="1">
      <alignment horizontal="center" vertical="center"/>
    </xf>
    <xf numFmtId="16" fontId="35" fillId="2" borderId="122" xfId="0" applyNumberFormat="1" applyFont="1" applyFill="1" applyBorder="1" applyAlignment="1">
      <alignment horizontal="center" vertical="center"/>
    </xf>
    <xf numFmtId="16" fontId="234" fillId="4" borderId="99" xfId="0" applyNumberFormat="1" applyFont="1" applyFill="1" applyBorder="1" applyAlignment="1">
      <alignment horizontal="center"/>
    </xf>
    <xf numFmtId="16" fontId="234" fillId="4" borderId="93" xfId="0" applyNumberFormat="1" applyFont="1" applyFill="1" applyBorder="1" applyAlignment="1">
      <alignment horizontal="center"/>
    </xf>
    <xf numFmtId="0" fontId="138"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6" fillId="0" borderId="1" xfId="0" applyFont="1" applyBorder="1" applyAlignment="1">
      <alignment horizontal="center" vertical="center"/>
    </xf>
    <xf numFmtId="16" fontId="36" fillId="0" borderId="1" xfId="0" applyNumberFormat="1" applyFont="1" applyBorder="1" applyAlignment="1">
      <alignment horizontal="center" vertical="center"/>
    </xf>
    <xf numFmtId="0" fontId="365" fillId="0" borderId="0" xfId="0" applyFont="1" applyAlignment="1">
      <alignment horizontal="center" wrapText="1"/>
    </xf>
    <xf numFmtId="0" fontId="412" fillId="0" borderId="0" xfId="0" applyFont="1" applyAlignment="1">
      <alignment horizontal="left" vertical="center"/>
    </xf>
    <xf numFmtId="16" fontId="318" fillId="3" borderId="1" xfId="0" applyNumberFormat="1" applyFont="1" applyFill="1" applyBorder="1" applyAlignment="1" applyProtection="1">
      <alignment horizontal="center" vertical="center"/>
      <protection locked="0"/>
    </xf>
    <xf numFmtId="0" fontId="64" fillId="0" borderId="38" xfId="0" applyFont="1" applyBorder="1" applyAlignment="1">
      <alignment horizontal="center" vertical="center" wrapText="1"/>
    </xf>
    <xf numFmtId="0" fontId="64" fillId="0" borderId="28" xfId="0" applyFont="1" applyBorder="1" applyAlignment="1">
      <alignment horizontal="center" vertical="center" wrapText="1"/>
    </xf>
    <xf numFmtId="0" fontId="413" fillId="0" borderId="0" xfId="0" applyFont="1" applyAlignment="1">
      <alignment horizontal="right" vertical="top"/>
    </xf>
    <xf numFmtId="0" fontId="125" fillId="0" borderId="16" xfId="0" applyFont="1" applyBorder="1" applyAlignment="1">
      <alignment horizontal="right" vertical="top"/>
    </xf>
    <xf numFmtId="0" fontId="63" fillId="0" borderId="14" xfId="0" applyFont="1" applyBorder="1" applyAlignment="1">
      <alignment horizontal="center" vertical="top"/>
    </xf>
    <xf numFmtId="0" fontId="64" fillId="0" borderId="10" xfId="0" applyFont="1" applyBorder="1" applyAlignment="1">
      <alignment horizontal="left" vertical="center" wrapText="1"/>
    </xf>
    <xf numFmtId="0" fontId="63" fillId="0" borderId="133" xfId="0" applyFont="1" applyBorder="1" applyAlignment="1">
      <alignment horizontal="center" vertical="top"/>
    </xf>
    <xf numFmtId="0" fontId="64" fillId="0" borderId="26" xfId="0" applyFont="1" applyBorder="1" applyAlignment="1">
      <alignment horizontal="center" vertical="center" wrapText="1"/>
    </xf>
    <xf numFmtId="0" fontId="295" fillId="0" borderId="0" xfId="0" applyFont="1"/>
    <xf numFmtId="0" fontId="414" fillId="0" borderId="0" xfId="0" applyFont="1"/>
    <xf numFmtId="0" fontId="77" fillId="0" borderId="0" xfId="2" applyFont="1" applyAlignment="1">
      <alignment horizontal="right" vertical="center"/>
    </xf>
    <xf numFmtId="0" fontId="77" fillId="0" borderId="0" xfId="2" applyFont="1" applyAlignment="1">
      <alignment horizontal="right" vertical="center" indent="1"/>
    </xf>
    <xf numFmtId="0" fontId="192" fillId="0" borderId="1" xfId="13" applyFont="1" applyBorder="1" applyAlignment="1" applyProtection="1">
      <alignment horizontal="right" vertical="center" wrapText="1"/>
      <protection locked="0"/>
    </xf>
    <xf numFmtId="0" fontId="192" fillId="0" borderId="0" xfId="2" applyFont="1" applyAlignment="1">
      <alignment horizontal="right" vertical="center"/>
    </xf>
    <xf numFmtId="16" fontId="84" fillId="0" borderId="0" xfId="13" applyNumberFormat="1" applyFont="1" applyBorder="1" applyAlignment="1" applyProtection="1">
      <alignment horizontal="center" vertical="center"/>
    </xf>
    <xf numFmtId="16" fontId="216"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44" borderId="14" xfId="0" applyFill="1" applyBorder="1" applyAlignment="1">
      <alignment vertical="center"/>
    </xf>
    <xf numFmtId="0" fontId="0" fillId="44" borderId="2" xfId="0" applyFill="1" applyBorder="1" applyAlignment="1">
      <alignment vertical="center"/>
    </xf>
    <xf numFmtId="16" fontId="73" fillId="0" borderId="34" xfId="0" applyNumberFormat="1" applyFont="1" applyBorder="1" applyAlignment="1">
      <alignment horizontal="left" vertical="center"/>
    </xf>
    <xf numFmtId="0" fontId="0" fillId="44" borderId="9" xfId="0" applyFill="1" applyBorder="1" applyAlignment="1">
      <alignment vertical="center"/>
    </xf>
    <xf numFmtId="16" fontId="216" fillId="0" borderId="16" xfId="0" applyNumberFormat="1" applyFont="1" applyBorder="1" applyAlignment="1">
      <alignment horizontal="center" vertical="center"/>
    </xf>
    <xf numFmtId="16" fontId="35" fillId="0" borderId="14" xfId="0" applyNumberFormat="1" applyFont="1" applyBorder="1" applyAlignment="1">
      <alignment horizontal="center" vertical="center"/>
    </xf>
    <xf numFmtId="0" fontId="192" fillId="0" borderId="0" xfId="0" applyFont="1" applyAlignment="1">
      <alignment horizontal="right" vertical="center"/>
    </xf>
    <xf numFmtId="0" fontId="275" fillId="0" borderId="0" xfId="0" applyFont="1" applyAlignment="1">
      <alignment horizontal="center" vertical="center" wrapText="1"/>
    </xf>
    <xf numFmtId="16" fontId="415" fillId="0" borderId="0" xfId="0" applyNumberFormat="1" applyFont="1" applyAlignment="1">
      <alignment horizontal="center" vertical="center"/>
    </xf>
    <xf numFmtId="0" fontId="48" fillId="0" borderId="16" xfId="0" applyFont="1" applyBorder="1" applyAlignment="1">
      <alignment horizontal="center" vertical="center"/>
    </xf>
    <xf numFmtId="0" fontId="48" fillId="0" borderId="13" xfId="0" applyFont="1" applyBorder="1" applyAlignment="1">
      <alignment horizontal="center" vertical="center"/>
    </xf>
    <xf numFmtId="0" fontId="26" fillId="0" borderId="0" xfId="0" applyFont="1" applyAlignment="1">
      <alignment horizontal="right" vertical="center"/>
    </xf>
    <xf numFmtId="0" fontId="27" fillId="0" borderId="0" xfId="2" applyFont="1" applyAlignment="1">
      <alignment horizontal="right" vertical="center" indent="1"/>
    </xf>
    <xf numFmtId="0" fontId="416" fillId="0" borderId="0" xfId="0" applyFont="1" applyAlignment="1" applyProtection="1">
      <alignment horizontal="right" vertical="center" wrapText="1"/>
      <protection locked="0"/>
    </xf>
    <xf numFmtId="0" fontId="321" fillId="10" borderId="99" xfId="0" applyFont="1" applyFill="1" applyBorder="1" applyAlignment="1">
      <alignment vertical="center"/>
    </xf>
    <xf numFmtId="16" fontId="35" fillId="0" borderId="1" xfId="0" applyNumberFormat="1" applyFont="1" applyBorder="1" applyAlignment="1">
      <alignment horizontal="center" vertical="center"/>
    </xf>
    <xf numFmtId="16" fontId="216" fillId="2" borderId="16" xfId="0" applyNumberFormat="1" applyFont="1" applyFill="1" applyBorder="1" applyAlignment="1">
      <alignment horizontal="center" vertical="center"/>
    </xf>
    <xf numFmtId="16" fontId="216" fillId="2" borderId="3" xfId="0" applyNumberFormat="1" applyFont="1" applyFill="1" applyBorder="1" applyAlignment="1">
      <alignment horizontal="center" vertical="center"/>
    </xf>
    <xf numFmtId="16" fontId="0" fillId="2" borderId="16" xfId="0" applyNumberFormat="1" applyFill="1" applyBorder="1" applyAlignment="1">
      <alignment horizontal="center" vertical="center"/>
    </xf>
    <xf numFmtId="16" fontId="0" fillId="2" borderId="13" xfId="0" applyNumberFormat="1" applyFill="1" applyBorder="1" applyAlignment="1">
      <alignment horizontal="center" vertical="center"/>
    </xf>
    <xf numFmtId="0" fontId="234" fillId="0" borderId="105" xfId="0" applyFont="1" applyBorder="1" applyAlignment="1">
      <alignment horizontal="center" wrapText="1"/>
    </xf>
    <xf numFmtId="0" fontId="149" fillId="0" borderId="93" xfId="0" applyFont="1" applyBorder="1" applyAlignment="1">
      <alignment horizontal="center" vertical="center" wrapText="1"/>
    </xf>
    <xf numFmtId="16" fontId="216" fillId="0" borderId="13" xfId="0" applyNumberFormat="1" applyFont="1" applyBorder="1" applyAlignment="1">
      <alignment horizontal="center" vertical="center"/>
    </xf>
    <xf numFmtId="16" fontId="0" fillId="2" borderId="6" xfId="0" applyNumberFormat="1" applyFill="1" applyBorder="1" applyAlignment="1">
      <alignment horizontal="center" vertical="center"/>
    </xf>
    <xf numFmtId="16" fontId="0" fillId="2" borderId="34" xfId="0" applyNumberFormat="1" applyFill="1" applyBorder="1" applyAlignment="1">
      <alignment horizontal="center" vertical="center"/>
    </xf>
    <xf numFmtId="16" fontId="0" fillId="2" borderId="11" xfId="0" applyNumberFormat="1" applyFill="1" applyBorder="1" applyAlignment="1">
      <alignment horizontal="center" vertical="center"/>
    </xf>
    <xf numFmtId="16" fontId="0" fillId="0" borderId="134" xfId="0" applyNumberFormat="1" applyBorder="1" applyAlignment="1">
      <alignment horizontal="left" vertical="center"/>
    </xf>
    <xf numFmtId="16" fontId="0" fillId="0" borderId="13" xfId="0" applyNumberFormat="1" applyBorder="1" applyAlignment="1">
      <alignment horizontal="left" vertical="center"/>
    </xf>
    <xf numFmtId="0" fontId="0" fillId="0" borderId="132" xfId="0" applyBorder="1" applyAlignment="1">
      <alignment vertical="center"/>
    </xf>
    <xf numFmtId="0" fontId="0" fillId="0" borderId="118" xfId="0" applyBorder="1" applyAlignment="1">
      <alignment vertical="center"/>
    </xf>
    <xf numFmtId="0" fontId="73" fillId="0" borderId="135" xfId="0" applyFont="1" applyBorder="1" applyAlignment="1">
      <alignment vertical="center"/>
    </xf>
    <xf numFmtId="0" fontId="364" fillId="0" borderId="1" xfId="0" applyFont="1" applyBorder="1" applyAlignment="1">
      <alignment horizontal="center" wrapText="1"/>
    </xf>
    <xf numFmtId="16" fontId="417" fillId="0" borderId="0" xfId="0" applyNumberFormat="1" applyFont="1" applyAlignment="1">
      <alignment horizontal="left" vertical="center"/>
    </xf>
    <xf numFmtId="16" fontId="84" fillId="0" borderId="93" xfId="0" applyNumberFormat="1" applyFont="1" applyBorder="1" applyAlignment="1">
      <alignment horizontal="center" vertical="center"/>
    </xf>
    <xf numFmtId="16" fontId="73" fillId="0" borderId="0" xfId="0" applyNumberFormat="1" applyFont="1" applyAlignment="1">
      <alignment horizontal="left" vertical="center"/>
    </xf>
    <xf numFmtId="16" fontId="418" fillId="2" borderId="12" xfId="0" applyNumberFormat="1" applyFont="1" applyFill="1" applyBorder="1" applyAlignment="1">
      <alignment horizontal="center" vertical="center"/>
    </xf>
    <xf numFmtId="0" fontId="36" fillId="44" borderId="94" xfId="0" applyFont="1" applyFill="1" applyBorder="1" applyAlignment="1">
      <alignment horizontal="center" vertical="center"/>
    </xf>
    <xf numFmtId="0" fontId="0" fillId="44" borderId="94" xfId="0" applyFill="1" applyBorder="1" applyAlignment="1">
      <alignment horizontal="left" vertical="center"/>
    </xf>
    <xf numFmtId="16" fontId="0" fillId="2" borderId="12" xfId="0" applyNumberFormat="1" applyFill="1" applyBorder="1" applyAlignment="1">
      <alignment horizontal="left" vertical="center"/>
    </xf>
    <xf numFmtId="0" fontId="0" fillId="44"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6" fillId="2" borderId="12" xfId="0" applyNumberFormat="1" applyFont="1" applyFill="1" applyBorder="1" applyAlignment="1">
      <alignment horizontal="center" vertical="center"/>
    </xf>
    <xf numFmtId="0" fontId="45" fillId="0" borderId="0" xfId="2" applyFont="1" applyAlignment="1">
      <alignment horizontal="right" vertical="center"/>
    </xf>
    <xf numFmtId="0" fontId="420" fillId="0" borderId="0" xfId="0" applyFont="1" applyAlignment="1">
      <alignment vertical="center"/>
    </xf>
    <xf numFmtId="0" fontId="421" fillId="0" borderId="0" xfId="0" applyFont="1"/>
    <xf numFmtId="0" fontId="422" fillId="0" borderId="0" xfId="0" applyFont="1"/>
    <xf numFmtId="0" fontId="423" fillId="0" borderId="0" xfId="0" applyFont="1" applyAlignment="1">
      <alignment vertical="center"/>
    </xf>
    <xf numFmtId="0" fontId="424" fillId="0" borderId="0" xfId="0" applyFont="1" applyAlignment="1">
      <alignment vertical="center"/>
    </xf>
    <xf numFmtId="0" fontId="423" fillId="0" borderId="0" xfId="0" applyFont="1" applyAlignment="1">
      <alignment horizontal="center" vertical="center"/>
    </xf>
    <xf numFmtId="0" fontId="425" fillId="0" borderId="0" xfId="0" applyFont="1" applyAlignment="1">
      <alignment horizontal="right" vertical="center"/>
    </xf>
    <xf numFmtId="0" fontId="426" fillId="0" borderId="0" xfId="0" applyFont="1"/>
    <xf numFmtId="0" fontId="428" fillId="0" borderId="0" xfId="0" applyFont="1"/>
    <xf numFmtId="0" fontId="429" fillId="0" borderId="0" xfId="0" applyFont="1" applyAlignment="1">
      <alignment vertical="center"/>
    </xf>
    <xf numFmtId="16" fontId="430" fillId="0" borderId="0" xfId="0" applyNumberFormat="1" applyFont="1" applyAlignment="1">
      <alignment horizontal="left" vertical="center"/>
    </xf>
    <xf numFmtId="16" fontId="430" fillId="0" borderId="0" xfId="0" applyNumberFormat="1" applyFont="1" applyAlignment="1">
      <alignment horizontal="center" vertical="center"/>
    </xf>
    <xf numFmtId="0" fontId="426" fillId="0" borderId="1" xfId="0" applyFont="1" applyBorder="1" applyAlignment="1">
      <alignment horizontal="center" vertical="center" wrapText="1"/>
    </xf>
    <xf numFmtId="0" fontId="431" fillId="0" borderId="1" xfId="0" applyFont="1" applyBorder="1" applyAlignment="1">
      <alignment horizontal="center" vertical="center"/>
    </xf>
    <xf numFmtId="0" fontId="431" fillId="0" borderId="1" xfId="0" applyFont="1" applyBorder="1" applyAlignment="1">
      <alignment horizontal="center" vertical="center" wrapText="1"/>
    </xf>
    <xf numFmtId="0" fontId="427" fillId="0" borderId="0" xfId="0" applyFont="1" applyAlignment="1">
      <alignment horizontal="right" vertical="center"/>
    </xf>
    <xf numFmtId="0" fontId="432" fillId="0" borderId="0" xfId="0" applyFont="1" applyAlignment="1">
      <alignment horizontal="center" vertical="center"/>
    </xf>
    <xf numFmtId="0" fontId="433" fillId="0" borderId="2" xfId="0" applyFont="1" applyBorder="1" applyAlignment="1">
      <alignment horizontal="center" vertical="center" wrapText="1"/>
    </xf>
    <xf numFmtId="0" fontId="434" fillId="0" borderId="1" xfId="0" applyFont="1" applyBorder="1" applyAlignment="1">
      <alignment horizontal="center" vertical="center"/>
    </xf>
    <xf numFmtId="0" fontId="435" fillId="0" borderId="1" xfId="0" applyFont="1" applyBorder="1" applyAlignment="1">
      <alignment horizontal="center" vertical="center"/>
    </xf>
    <xf numFmtId="16" fontId="436" fillId="0" borderId="1" xfId="0" applyNumberFormat="1" applyFont="1" applyBorder="1" applyAlignment="1">
      <alignment horizontal="left" vertical="center"/>
    </xf>
    <xf numFmtId="16" fontId="437" fillId="0" borderId="20" xfId="0" applyNumberFormat="1" applyFont="1" applyBorder="1" applyAlignment="1">
      <alignment horizontal="center" vertical="center"/>
    </xf>
    <xf numFmtId="16" fontId="436" fillId="0" borderId="1" xfId="0" applyNumberFormat="1" applyFont="1" applyBorder="1" applyAlignment="1">
      <alignment horizontal="center" vertical="center"/>
    </xf>
    <xf numFmtId="16" fontId="437" fillId="0" borderId="1" xfId="0" applyNumberFormat="1" applyFont="1" applyBorder="1" applyAlignment="1">
      <alignment horizontal="center" vertical="center"/>
    </xf>
    <xf numFmtId="16" fontId="436" fillId="6" borderId="1" xfId="0" applyNumberFormat="1" applyFont="1" applyFill="1" applyBorder="1" applyAlignment="1">
      <alignment horizontal="left" vertical="center"/>
    </xf>
    <xf numFmtId="16" fontId="437" fillId="6" borderId="1" xfId="0" applyNumberFormat="1" applyFont="1" applyFill="1" applyBorder="1" applyAlignment="1">
      <alignment horizontal="center" vertical="center"/>
    </xf>
    <xf numFmtId="16" fontId="436" fillId="6" borderId="1" xfId="0" applyNumberFormat="1" applyFont="1" applyFill="1" applyBorder="1" applyAlignment="1">
      <alignment horizontal="center" vertical="center"/>
    </xf>
    <xf numFmtId="16" fontId="436" fillId="6" borderId="2" xfId="0" applyNumberFormat="1" applyFont="1" applyFill="1" applyBorder="1" applyAlignment="1">
      <alignment horizontal="center" vertical="center"/>
    </xf>
    <xf numFmtId="16" fontId="438" fillId="6" borderId="1" xfId="0" applyNumberFormat="1" applyFont="1" applyFill="1" applyBorder="1" applyAlignment="1">
      <alignment horizontal="left" vertical="center"/>
    </xf>
    <xf numFmtId="16" fontId="436" fillId="0" borderId="2" xfId="0" applyNumberFormat="1" applyFont="1" applyBorder="1" applyAlignment="1">
      <alignment horizontal="center" vertical="center"/>
    </xf>
    <xf numFmtId="0" fontId="416" fillId="0" borderId="0" xfId="0" applyFont="1" applyAlignment="1">
      <alignment horizontal="right" vertical="center" wrapText="1"/>
    </xf>
    <xf numFmtId="16" fontId="436" fillId="20" borderId="1" xfId="0" applyNumberFormat="1" applyFont="1" applyFill="1" applyBorder="1" applyAlignment="1">
      <alignment horizontal="left" vertical="center"/>
    </xf>
    <xf numFmtId="16" fontId="437" fillId="20" borderId="1" xfId="0" applyNumberFormat="1" applyFont="1" applyFill="1" applyBorder="1" applyAlignment="1">
      <alignment horizontal="center" vertical="center"/>
    </xf>
    <xf numFmtId="16" fontId="439" fillId="20" borderId="1" xfId="0" applyNumberFormat="1" applyFont="1" applyFill="1" applyBorder="1" applyAlignment="1">
      <alignment horizontal="center" vertical="center"/>
    </xf>
    <xf numFmtId="16" fontId="436" fillId="20" borderId="2" xfId="0" applyNumberFormat="1" applyFont="1" applyFill="1" applyBorder="1" applyAlignment="1">
      <alignment horizontal="center" vertical="center"/>
    </xf>
    <xf numFmtId="16" fontId="439" fillId="20" borderId="1" xfId="0" applyNumberFormat="1" applyFont="1" applyFill="1" applyBorder="1" applyAlignment="1">
      <alignment horizontal="left" vertical="center"/>
    </xf>
    <xf numFmtId="16" fontId="436" fillId="4" borderId="1" xfId="0" applyNumberFormat="1" applyFont="1" applyFill="1" applyBorder="1" applyAlignment="1">
      <alignment horizontal="center" vertical="center"/>
    </xf>
    <xf numFmtId="16" fontId="436" fillId="4" borderId="2" xfId="0" applyNumberFormat="1" applyFont="1" applyFill="1" applyBorder="1" applyAlignment="1">
      <alignment horizontal="center" vertical="center"/>
    </xf>
    <xf numFmtId="16" fontId="423" fillId="0" borderId="0" xfId="0" applyNumberFormat="1" applyFont="1" applyAlignment="1">
      <alignment vertical="center"/>
    </xf>
    <xf numFmtId="16" fontId="439" fillId="0" borderId="1" xfId="0" applyNumberFormat="1" applyFont="1" applyBorder="1" applyAlignment="1">
      <alignment horizontal="left" vertical="center"/>
    </xf>
    <xf numFmtId="16" fontId="439" fillId="0" borderId="1" xfId="0" applyNumberFormat="1" applyFont="1" applyBorder="1" applyAlignment="1">
      <alignment horizontal="center" vertical="center"/>
    </xf>
    <xf numFmtId="16" fontId="436" fillId="0" borderId="2" xfId="0" applyNumberFormat="1" applyFont="1" applyBorder="1" applyAlignment="1">
      <alignment horizontal="left" vertical="center"/>
    </xf>
    <xf numFmtId="16" fontId="437" fillId="0" borderId="2" xfId="0" applyNumberFormat="1" applyFont="1" applyBorder="1" applyAlignment="1">
      <alignment horizontal="center" vertical="center"/>
    </xf>
    <xf numFmtId="16" fontId="436" fillId="20" borderId="1" xfId="0" applyNumberFormat="1" applyFont="1" applyFill="1" applyBorder="1" applyAlignment="1">
      <alignment horizontal="center" vertical="center"/>
    </xf>
    <xf numFmtId="16" fontId="436" fillId="0" borderId="0" xfId="0" applyNumberFormat="1" applyFont="1" applyAlignment="1">
      <alignment horizontal="left" vertical="center"/>
    </xf>
    <xf numFmtId="16" fontId="437" fillId="0" borderId="0" xfId="0" applyNumberFormat="1" applyFont="1" applyAlignment="1">
      <alignment horizontal="center" vertical="center"/>
    </xf>
    <xf numFmtId="16" fontId="436" fillId="0" borderId="0" xfId="0" applyNumberFormat="1" applyFont="1" applyAlignment="1">
      <alignment horizontal="center" vertical="center"/>
    </xf>
    <xf numFmtId="0" fontId="431" fillId="0" borderId="0" xfId="0" applyFont="1" applyAlignment="1">
      <alignment horizontal="center" vertical="center" wrapText="1"/>
    </xf>
    <xf numFmtId="0" fontId="435" fillId="0" borderId="0" xfId="0" applyFont="1" applyAlignment="1">
      <alignment horizontal="center" vertical="center"/>
    </xf>
    <xf numFmtId="16" fontId="440" fillId="0" borderId="0" xfId="0" applyNumberFormat="1" applyFont="1" applyAlignment="1">
      <alignment horizontal="left" vertical="center"/>
    </xf>
    <xf numFmtId="16" fontId="440" fillId="0" borderId="0" xfId="0" applyNumberFormat="1" applyFont="1" applyAlignment="1">
      <alignment horizontal="center" vertical="center"/>
    </xf>
    <xf numFmtId="0" fontId="431" fillId="0" borderId="0" xfId="0" applyFont="1" applyAlignment="1">
      <alignment horizontal="right" vertical="center"/>
    </xf>
    <xf numFmtId="0" fontId="441" fillId="0" borderId="0" xfId="0" applyFont="1" applyAlignment="1">
      <alignment horizontal="center" vertical="center"/>
    </xf>
    <xf numFmtId="0" fontId="436" fillId="0" borderId="2" xfId="0" applyFont="1" applyBorder="1" applyAlignment="1">
      <alignment horizontal="center" vertical="center" wrapText="1"/>
    </xf>
    <xf numFmtId="0" fontId="442" fillId="0" borderId="1" xfId="0" applyFont="1" applyBorder="1" applyAlignment="1">
      <alignment horizontal="center" vertical="center"/>
    </xf>
    <xf numFmtId="0" fontId="441" fillId="0" borderId="1" xfId="0" applyFont="1" applyBorder="1" applyAlignment="1">
      <alignment horizontal="center" vertical="center"/>
    </xf>
    <xf numFmtId="16" fontId="443" fillId="10" borderId="1" xfId="0" applyNumberFormat="1" applyFont="1" applyFill="1" applyBorder="1" applyAlignment="1">
      <alignment horizontal="left" vertical="center"/>
    </xf>
    <xf numFmtId="16" fontId="444" fillId="10" borderId="1" xfId="0" applyNumberFormat="1" applyFont="1" applyFill="1" applyBorder="1" applyAlignment="1">
      <alignment horizontal="center" vertical="center"/>
    </xf>
    <xf numFmtId="16" fontId="445" fillId="4" borderId="1" xfId="0" applyNumberFormat="1" applyFont="1" applyFill="1" applyBorder="1" applyAlignment="1">
      <alignment horizontal="center" vertical="center"/>
    </xf>
    <xf numFmtId="16" fontId="445" fillId="4" borderId="2" xfId="0" applyNumberFormat="1" applyFont="1" applyFill="1" applyBorder="1" applyAlignment="1">
      <alignment horizontal="center" vertical="center"/>
    </xf>
    <xf numFmtId="0" fontId="426" fillId="0" borderId="0" xfId="0" applyFont="1" applyAlignment="1">
      <alignment horizontal="left" vertical="center"/>
    </xf>
    <xf numFmtId="16" fontId="431" fillId="10" borderId="1" xfId="0" applyNumberFormat="1" applyFont="1" applyFill="1" applyBorder="1" applyAlignment="1">
      <alignment horizontal="left" vertical="center"/>
    </xf>
    <xf numFmtId="16" fontId="443" fillId="10" borderId="1" xfId="0" applyNumberFormat="1" applyFont="1" applyFill="1" applyBorder="1" applyAlignment="1">
      <alignment horizontal="center" vertical="center"/>
    </xf>
    <xf numFmtId="16" fontId="443" fillId="10" borderId="2" xfId="0" applyNumberFormat="1" applyFont="1" applyFill="1" applyBorder="1" applyAlignment="1">
      <alignment horizontal="center" vertical="center"/>
    </xf>
    <xf numFmtId="16" fontId="426" fillId="0" borderId="0" xfId="0" applyNumberFormat="1" applyFont="1" applyAlignment="1">
      <alignment horizontal="left" vertical="center"/>
    </xf>
    <xf numFmtId="16" fontId="446" fillId="0" borderId="0" xfId="0" applyNumberFormat="1" applyFont="1" applyAlignment="1">
      <alignment horizontal="left" vertical="center"/>
    </xf>
    <xf numFmtId="16" fontId="443" fillId="0" borderId="1" xfId="0" applyNumberFormat="1" applyFont="1" applyBorder="1" applyAlignment="1">
      <alignment horizontal="left" vertical="center"/>
    </xf>
    <xf numFmtId="16" fontId="444" fillId="0" borderId="1" xfId="0" applyNumberFormat="1" applyFont="1" applyBorder="1" applyAlignment="1">
      <alignment horizontal="center" vertical="center"/>
    </xf>
    <xf numFmtId="16" fontId="443" fillId="4" borderId="1" xfId="0" applyNumberFormat="1" applyFont="1" applyFill="1" applyBorder="1" applyAlignment="1">
      <alignment horizontal="center" vertical="center"/>
    </xf>
    <xf numFmtId="16" fontId="431" fillId="0" borderId="1" xfId="0" applyNumberFormat="1" applyFont="1" applyBorder="1" applyAlignment="1">
      <alignment horizontal="left" vertical="center"/>
    </xf>
    <xf numFmtId="16" fontId="443" fillId="0" borderId="1" xfId="0" applyNumberFormat="1" applyFont="1" applyBorder="1" applyAlignment="1">
      <alignment horizontal="center" vertical="center"/>
    </xf>
    <xf numFmtId="16" fontId="443" fillId="0" borderId="2" xfId="0" applyNumberFormat="1" applyFont="1" applyBorder="1" applyAlignment="1">
      <alignment horizontal="left" vertical="center"/>
    </xf>
    <xf numFmtId="16" fontId="443" fillId="0" borderId="2" xfId="0" applyNumberFormat="1" applyFont="1" applyBorder="1" applyAlignment="1">
      <alignment horizontal="center" vertical="center"/>
    </xf>
    <xf numFmtId="16" fontId="431" fillId="0" borderId="1" xfId="0" applyNumberFormat="1" applyFont="1" applyBorder="1" applyAlignment="1">
      <alignment horizontal="center" vertical="center"/>
    </xf>
    <xf numFmtId="16" fontId="443" fillId="2" borderId="2" xfId="0" applyNumberFormat="1" applyFont="1" applyFill="1" applyBorder="1" applyAlignment="1">
      <alignment horizontal="center" vertical="center"/>
    </xf>
    <xf numFmtId="16" fontId="443" fillId="0" borderId="14" xfId="0" applyNumberFormat="1" applyFont="1" applyBorder="1" applyAlignment="1">
      <alignment horizontal="left" vertical="center"/>
    </xf>
    <xf numFmtId="16" fontId="444" fillId="0" borderId="14" xfId="0" applyNumberFormat="1" applyFont="1" applyBorder="1" applyAlignment="1">
      <alignment horizontal="center" vertical="center"/>
    </xf>
    <xf numFmtId="16" fontId="443" fillId="2" borderId="14" xfId="0" applyNumberFormat="1" applyFont="1" applyFill="1" applyBorder="1" applyAlignment="1">
      <alignment horizontal="center" vertical="center"/>
    </xf>
    <xf numFmtId="16" fontId="443" fillId="2" borderId="5" xfId="0" applyNumberFormat="1" applyFont="1" applyFill="1" applyBorder="1" applyAlignment="1">
      <alignment horizontal="center" vertical="center"/>
    </xf>
    <xf numFmtId="16" fontId="443" fillId="0" borderId="5" xfId="0" applyNumberFormat="1" applyFont="1" applyBorder="1" applyAlignment="1">
      <alignment horizontal="left" vertical="center"/>
    </xf>
    <xf numFmtId="16" fontId="444" fillId="0" borderId="5" xfId="0" applyNumberFormat="1" applyFont="1" applyBorder="1" applyAlignment="1">
      <alignment horizontal="center" vertical="center"/>
    </xf>
    <xf numFmtId="16" fontId="443" fillId="2" borderId="12" xfId="0" applyNumberFormat="1" applyFont="1" applyFill="1" applyBorder="1" applyAlignment="1">
      <alignment horizontal="center" vertical="center"/>
    </xf>
    <xf numFmtId="16" fontId="445" fillId="4" borderId="5" xfId="0" applyNumberFormat="1" applyFont="1" applyFill="1" applyBorder="1" applyAlignment="1">
      <alignment horizontal="center" vertical="center"/>
    </xf>
    <xf numFmtId="16" fontId="447" fillId="0" borderId="0" xfId="0" applyNumberFormat="1" applyFont="1" applyAlignment="1" applyProtection="1">
      <alignment horizontal="left" vertical="center"/>
      <protection locked="0"/>
    </xf>
    <xf numFmtId="16" fontId="447" fillId="0" borderId="0" xfId="0" applyNumberFormat="1" applyFont="1" applyAlignment="1" applyProtection="1">
      <alignment horizontal="center" vertical="center"/>
      <protection locked="0"/>
    </xf>
    <xf numFmtId="0" fontId="423" fillId="0" borderId="0" xfId="0" applyFont="1" applyAlignment="1" applyProtection="1">
      <alignment vertical="center"/>
      <protection locked="0"/>
    </xf>
    <xf numFmtId="0" fontId="435" fillId="0" borderId="4" xfId="0" applyFont="1" applyBorder="1" applyAlignment="1" applyProtection="1">
      <alignment horizontal="center" vertical="center"/>
      <protection locked="0"/>
    </xf>
    <xf numFmtId="0" fontId="436" fillId="0" borderId="2" xfId="0" applyFont="1" applyBorder="1" applyAlignment="1" applyProtection="1">
      <alignment horizontal="center" vertical="center" wrapText="1"/>
      <protection locked="0"/>
    </xf>
    <xf numFmtId="0" fontId="448" fillId="0" borderId="14" xfId="0" applyFont="1" applyBorder="1" applyAlignment="1" applyProtection="1">
      <alignment horizontal="center" vertical="center"/>
      <protection locked="0"/>
    </xf>
    <xf numFmtId="0" fontId="449" fillId="0" borderId="14" xfId="0" applyFont="1" applyBorder="1" applyAlignment="1" applyProtection="1">
      <alignment horizontal="center" vertical="center"/>
      <protection locked="0"/>
    </xf>
    <xf numFmtId="0" fontId="449" fillId="0" borderId="1" xfId="0" applyFont="1" applyBorder="1" applyAlignment="1" applyProtection="1">
      <alignment horizontal="center" vertical="center"/>
      <protection locked="0"/>
    </xf>
    <xf numFmtId="16" fontId="450" fillId="0" borderId="0" xfId="0" applyNumberFormat="1" applyFont="1" applyAlignment="1">
      <alignment horizontal="left" vertical="center"/>
    </xf>
    <xf numFmtId="0" fontId="450" fillId="0" borderId="0" xfId="0" applyFont="1" applyAlignment="1">
      <alignment horizontal="left"/>
    </xf>
    <xf numFmtId="16" fontId="451" fillId="5" borderId="5" xfId="0" applyNumberFormat="1" applyFont="1" applyFill="1" applyBorder="1" applyAlignment="1" applyProtection="1">
      <alignment horizontal="center" vertical="center"/>
      <protection locked="0"/>
    </xf>
    <xf numFmtId="16" fontId="446" fillId="0" borderId="0" xfId="0" applyNumberFormat="1" applyFont="1" applyAlignment="1" applyProtection="1">
      <alignment horizontal="left" vertical="center"/>
      <protection locked="0"/>
    </xf>
    <xf numFmtId="1" fontId="452" fillId="0" borderId="0" xfId="0" applyNumberFormat="1" applyFont="1" applyAlignment="1" applyProtection="1">
      <alignment horizontal="center" vertical="center"/>
      <protection locked="0"/>
    </xf>
    <xf numFmtId="16" fontId="453" fillId="4" borderId="2" xfId="0" applyNumberFormat="1" applyFont="1" applyFill="1" applyBorder="1" applyAlignment="1" applyProtection="1">
      <alignment horizontal="center" vertical="center"/>
      <protection locked="0"/>
    </xf>
    <xf numFmtId="16" fontId="451" fillId="4" borderId="2" xfId="0" applyNumberFormat="1" applyFont="1" applyFill="1" applyBorder="1" applyAlignment="1" applyProtection="1">
      <alignment horizontal="center" vertical="center"/>
      <protection locked="0"/>
    </xf>
    <xf numFmtId="16" fontId="453" fillId="4" borderId="1" xfId="0" applyNumberFormat="1" applyFont="1" applyFill="1" applyBorder="1" applyAlignment="1" applyProtection="1">
      <alignment horizontal="center" vertical="center"/>
      <protection locked="0"/>
    </xf>
    <xf numFmtId="16" fontId="451" fillId="4" borderId="1" xfId="0" applyNumberFormat="1" applyFont="1" applyFill="1" applyBorder="1" applyAlignment="1" applyProtection="1">
      <alignment horizontal="center" vertical="center"/>
      <protection locked="0"/>
    </xf>
    <xf numFmtId="16" fontId="453" fillId="4" borderId="5" xfId="0" applyNumberFormat="1" applyFont="1" applyFill="1" applyBorder="1" applyAlignment="1" applyProtection="1">
      <alignment horizontal="center" vertical="center"/>
      <protection locked="0"/>
    </xf>
    <xf numFmtId="16" fontId="451" fillId="4" borderId="5" xfId="0" applyNumberFormat="1" applyFont="1" applyFill="1" applyBorder="1" applyAlignment="1" applyProtection="1">
      <alignment horizontal="center" vertical="center"/>
      <protection locked="0"/>
    </xf>
    <xf numFmtId="16" fontId="450" fillId="0" borderId="0" xfId="0" applyNumberFormat="1" applyFont="1" applyAlignment="1">
      <alignment horizontal="left"/>
    </xf>
    <xf numFmtId="16" fontId="451" fillId="4" borderId="12" xfId="0" applyNumberFormat="1" applyFont="1" applyFill="1" applyBorder="1" applyAlignment="1" applyProtection="1">
      <alignment horizontal="center" vertical="center"/>
      <protection locked="0"/>
    </xf>
    <xf numFmtId="16" fontId="453" fillId="4" borderId="12" xfId="0" applyNumberFormat="1" applyFont="1" applyFill="1" applyBorder="1" applyAlignment="1" applyProtection="1">
      <alignment horizontal="center" vertical="center"/>
      <protection locked="0"/>
    </xf>
    <xf numFmtId="16" fontId="454" fillId="4" borderId="2" xfId="0" applyNumberFormat="1" applyFont="1" applyFill="1" applyBorder="1" applyAlignment="1" applyProtection="1">
      <alignment horizontal="center" vertical="center"/>
      <protection locked="0"/>
    </xf>
    <xf numFmtId="16" fontId="451" fillId="4" borderId="10" xfId="0" applyNumberFormat="1" applyFont="1" applyFill="1" applyBorder="1" applyAlignment="1" applyProtection="1">
      <alignment horizontal="center" vertical="center"/>
      <protection locked="0"/>
    </xf>
    <xf numFmtId="16" fontId="447" fillId="4" borderId="10" xfId="0" applyNumberFormat="1" applyFont="1" applyFill="1" applyBorder="1" applyAlignment="1" applyProtection="1">
      <alignment horizontal="center" vertical="center"/>
      <protection locked="0"/>
    </xf>
    <xf numFmtId="16" fontId="447" fillId="4" borderId="1" xfId="0" applyNumberFormat="1" applyFont="1" applyFill="1" applyBorder="1" applyAlignment="1" applyProtection="1">
      <alignment horizontal="center" vertical="center"/>
      <protection locked="0"/>
    </xf>
    <xf numFmtId="16" fontId="451" fillId="4" borderId="14" xfId="0" applyNumberFormat="1" applyFont="1" applyFill="1" applyBorder="1" applyAlignment="1" applyProtection="1">
      <alignment horizontal="center" vertical="center"/>
      <protection locked="0"/>
    </xf>
    <xf numFmtId="0" fontId="426" fillId="0" borderId="0" xfId="0" applyFont="1" applyAlignment="1" applyProtection="1">
      <alignment vertical="center" wrapText="1"/>
      <protection locked="0"/>
    </xf>
    <xf numFmtId="0" fontId="455" fillId="0" borderId="4" xfId="0" applyFont="1" applyBorder="1" applyAlignment="1">
      <alignment horizontal="center" vertical="center"/>
    </xf>
    <xf numFmtId="0" fontId="435" fillId="0" borderId="5" xfId="0" applyFont="1" applyBorder="1" applyAlignment="1" applyProtection="1">
      <alignment horizontal="center" vertical="center"/>
      <protection locked="0"/>
    </xf>
    <xf numFmtId="0" fontId="449" fillId="0" borderId="40" xfId="0" applyFont="1" applyBorder="1" applyAlignment="1" applyProtection="1">
      <alignment horizontal="center" vertical="center"/>
      <protection locked="0"/>
    </xf>
    <xf numFmtId="0" fontId="449" fillId="0" borderId="5" xfId="0" applyFont="1" applyBorder="1" applyAlignment="1" applyProtection="1">
      <alignment horizontal="center" vertical="center"/>
      <protection locked="0"/>
    </xf>
    <xf numFmtId="16" fontId="456" fillId="0" borderId="0" xfId="0" applyNumberFormat="1" applyFont="1" applyAlignment="1">
      <alignment horizontal="center" vertical="center"/>
    </xf>
    <xf numFmtId="0" fontId="457" fillId="0" borderId="0" xfId="0" applyFont="1" applyAlignment="1">
      <alignment horizontal="right" wrapText="1"/>
    </xf>
    <xf numFmtId="0" fontId="456" fillId="0" borderId="0" xfId="0" applyFont="1" applyAlignment="1">
      <alignment horizontal="center" vertical="center"/>
    </xf>
    <xf numFmtId="16" fontId="436" fillId="0" borderId="0" xfId="0" applyNumberFormat="1" applyFont="1" applyAlignment="1" applyProtection="1">
      <alignment horizontal="center" vertical="center"/>
      <protection locked="0"/>
    </xf>
    <xf numFmtId="16" fontId="439" fillId="0" borderId="0" xfId="0" applyNumberFormat="1" applyFont="1" applyAlignment="1" applyProtection="1">
      <alignment horizontal="center" vertical="center"/>
      <protection locked="0"/>
    </xf>
    <xf numFmtId="0" fontId="416" fillId="0" borderId="0" xfId="0" applyFont="1" applyAlignment="1">
      <alignment horizontal="right" wrapText="1"/>
    </xf>
    <xf numFmtId="0" fontId="416" fillId="0" borderId="0" xfId="0" applyFont="1" applyAlignment="1">
      <alignment wrapText="1"/>
    </xf>
    <xf numFmtId="0" fontId="458" fillId="0" borderId="0" xfId="0" applyFont="1"/>
    <xf numFmtId="0" fontId="436" fillId="0" borderId="0" xfId="0" applyFont="1"/>
    <xf numFmtId="0" fontId="426" fillId="0" borderId="0" xfId="0" applyFont="1" applyAlignment="1">
      <alignment horizontal="center" vertical="center"/>
    </xf>
    <xf numFmtId="0" fontId="459" fillId="0" borderId="0" xfId="0" applyFont="1" applyAlignment="1">
      <alignment horizontal="center" vertical="center"/>
    </xf>
    <xf numFmtId="0" fontId="460" fillId="0" borderId="0" xfId="2" applyFont="1" applyAlignment="1">
      <alignment horizontal="right" vertical="center"/>
    </xf>
    <xf numFmtId="0" fontId="461" fillId="0" borderId="0" xfId="0" applyFont="1"/>
    <xf numFmtId="0" fontId="462" fillId="0" borderId="0" xfId="13" applyFont="1" applyFill="1" applyAlignment="1" applyProtection="1"/>
    <xf numFmtId="0" fontId="461" fillId="0" borderId="0" xfId="0" applyFont="1" applyAlignment="1">
      <alignment horizontal="center"/>
    </xf>
    <xf numFmtId="0" fontId="425" fillId="0" borderId="0" xfId="2" applyFont="1" applyAlignment="1">
      <alignment horizontal="right" vertical="center"/>
    </xf>
    <xf numFmtId="0" fontId="436" fillId="0" borderId="0" xfId="0" applyFont="1" applyAlignment="1">
      <alignment vertical="center"/>
    </xf>
    <xf numFmtId="0" fontId="435" fillId="0" borderId="0" xfId="0" applyFont="1" applyAlignment="1">
      <alignment vertical="center"/>
    </xf>
    <xf numFmtId="0" fontId="426" fillId="0" borderId="0" xfId="0" applyFont="1" applyAlignment="1">
      <alignment vertical="center"/>
    </xf>
    <xf numFmtId="0" fontId="461" fillId="0" borderId="0" xfId="0" applyFont="1" applyAlignment="1">
      <alignment vertical="center"/>
    </xf>
    <xf numFmtId="0" fontId="436" fillId="0" borderId="0" xfId="0" applyFont="1" applyAlignment="1">
      <alignment horizontal="left" vertical="center"/>
    </xf>
    <xf numFmtId="0" fontId="463" fillId="0" borderId="0" xfId="0" applyFont="1" applyAlignment="1">
      <alignment vertical="center"/>
    </xf>
    <xf numFmtId="0" fontId="464" fillId="0" borderId="0" xfId="13" applyFont="1" applyAlignment="1" applyProtection="1">
      <alignment vertical="center"/>
    </xf>
    <xf numFmtId="0" fontId="464" fillId="0" borderId="0" xfId="13" applyFont="1" applyAlignment="1" applyProtection="1"/>
    <xf numFmtId="0" fontId="464" fillId="0" borderId="0" xfId="13" applyFont="1" applyFill="1" applyAlignment="1" applyProtection="1">
      <alignment vertical="center"/>
    </xf>
    <xf numFmtId="0" fontId="425" fillId="0" borderId="0" xfId="2" applyFont="1" applyAlignment="1">
      <alignment horizontal="right" vertical="center" wrapText="1"/>
    </xf>
    <xf numFmtId="0" fontId="464" fillId="0" borderId="0" xfId="13" applyFont="1" applyAlignment="1" applyProtection="1">
      <alignment horizontal="left" vertical="center"/>
    </xf>
    <xf numFmtId="16" fontId="321" fillId="10" borderId="1" xfId="0" applyNumberFormat="1" applyFont="1" applyFill="1" applyBorder="1" applyAlignment="1" applyProtection="1">
      <alignment horizontal="left" vertical="center"/>
      <protection locked="0"/>
    </xf>
    <xf numFmtId="0" fontId="465" fillId="0" borderId="3" xfId="0" applyFont="1" applyBorder="1" applyAlignment="1">
      <alignment vertical="center"/>
    </xf>
    <xf numFmtId="0" fontId="103" fillId="44" borderId="6" xfId="0" applyFont="1" applyFill="1" applyBorder="1" applyAlignment="1">
      <alignment vertical="center"/>
    </xf>
    <xf numFmtId="16" fontId="103" fillId="0" borderId="15" xfId="0" applyNumberFormat="1" applyFont="1" applyBorder="1" applyAlignment="1" applyProtection="1">
      <alignment horizontal="center" vertical="center"/>
      <protection locked="0"/>
    </xf>
    <xf numFmtId="16" fontId="95" fillId="2" borderId="15" xfId="0" applyNumberFormat="1" applyFont="1" applyFill="1" applyBorder="1" applyAlignment="1" applyProtection="1">
      <alignment horizontal="center" vertical="center"/>
      <protection locked="0"/>
    </xf>
    <xf numFmtId="16" fontId="103" fillId="2" borderId="7" xfId="0" applyNumberFormat="1" applyFont="1" applyFill="1" applyBorder="1" applyAlignment="1" applyProtection="1">
      <alignment horizontal="center" vertical="center"/>
      <protection locked="0"/>
    </xf>
    <xf numFmtId="16" fontId="103" fillId="2" borderId="3" xfId="0" applyNumberFormat="1" applyFont="1" applyFill="1" applyBorder="1" applyAlignment="1" applyProtection="1">
      <alignment horizontal="left" vertical="center"/>
      <protection locked="0"/>
    </xf>
    <xf numFmtId="1" fontId="103" fillId="2" borderId="12" xfId="0" applyNumberFormat="1" applyFont="1" applyFill="1" applyBorder="1" applyAlignment="1" applyProtection="1">
      <alignment horizontal="center" vertical="center"/>
      <protection locked="0"/>
    </xf>
    <xf numFmtId="16" fontId="103" fillId="2" borderId="12" xfId="0" applyNumberFormat="1" applyFont="1" applyFill="1" applyBorder="1" applyAlignment="1" applyProtection="1">
      <alignment horizontal="center" vertical="center"/>
      <protection locked="0"/>
    </xf>
    <xf numFmtId="16" fontId="95" fillId="0" borderId="12" xfId="0" applyNumberFormat="1" applyFont="1" applyBorder="1" applyAlignment="1">
      <alignment horizontal="left" vertical="center"/>
    </xf>
    <xf numFmtId="16" fontId="201" fillId="2" borderId="12" xfId="0" applyNumberFormat="1" applyFont="1" applyFill="1" applyBorder="1" applyAlignment="1" applyProtection="1">
      <alignment horizontal="left" vertical="center"/>
      <protection locked="0"/>
    </xf>
    <xf numFmtId="0" fontId="84" fillId="44" borderId="94" xfId="0" applyFont="1" applyFill="1" applyBorder="1" applyAlignment="1">
      <alignment vertical="center"/>
    </xf>
    <xf numFmtId="16" fontId="201" fillId="2" borderId="12" xfId="0" applyNumberFormat="1" applyFont="1" applyFill="1" applyBorder="1" applyAlignment="1" applyProtection="1">
      <alignment horizontal="center" vertical="center"/>
      <protection locked="0"/>
    </xf>
    <xf numFmtId="16" fontId="103" fillId="24" borderId="8" xfId="0" applyNumberFormat="1" applyFont="1" applyFill="1" applyBorder="1" applyAlignment="1" applyProtection="1">
      <alignment horizontal="center" vertical="center" wrapText="1"/>
      <protection locked="0"/>
    </xf>
    <xf numFmtId="16" fontId="103" fillId="24" borderId="16" xfId="0" applyNumberFormat="1" applyFont="1" applyFill="1" applyBorder="1" applyAlignment="1" applyProtection="1">
      <alignment horizontal="center" vertical="center" wrapText="1"/>
      <protection locked="0"/>
    </xf>
    <xf numFmtId="16" fontId="95" fillId="0" borderId="15" xfId="0" applyNumberFormat="1" applyFont="1" applyBorder="1" applyAlignment="1">
      <alignment horizontal="center" vertical="center"/>
    </xf>
    <xf numFmtId="0" fontId="465" fillId="0" borderId="0" xfId="0" applyFont="1" applyAlignment="1">
      <alignment vertical="center"/>
    </xf>
    <xf numFmtId="16" fontId="0" fillId="0" borderId="14" xfId="0" applyNumberFormat="1" applyBorder="1" applyAlignment="1" applyProtection="1">
      <alignment horizontal="left" vertical="center"/>
      <protection locked="0"/>
    </xf>
    <xf numFmtId="16" fontId="262"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16" fontId="26" fillId="0" borderId="0" xfId="0" applyNumberFormat="1" applyFont="1"/>
    <xf numFmtId="16" fontId="235" fillId="0" borderId="94" xfId="0" applyNumberFormat="1" applyFont="1" applyBorder="1" applyAlignment="1">
      <alignment horizontal="center"/>
    </xf>
    <xf numFmtId="0" fontId="19" fillId="0" borderId="0" xfId="1" applyFont="1" applyAlignment="1" applyProtection="1">
      <alignment horizontal="left" vertical="center" wrapText="1"/>
      <protection locked="0"/>
    </xf>
    <xf numFmtId="0" fontId="410" fillId="26" borderId="1" xfId="0" applyFont="1" applyFill="1" applyBorder="1" applyAlignment="1" applyProtection="1">
      <alignment horizontal="left"/>
      <protection locked="0"/>
    </xf>
    <xf numFmtId="0" fontId="21" fillId="0" borderId="1" xfId="1" applyFont="1" applyBorder="1" applyAlignment="1" applyProtection="1">
      <alignment vertical="center"/>
      <protection locked="0"/>
    </xf>
    <xf numFmtId="0" fontId="19" fillId="0" borderId="1" xfId="1" applyFont="1" applyBorder="1" applyAlignment="1" applyProtection="1">
      <alignment horizontal="center" vertical="center" wrapText="1"/>
      <protection locked="0"/>
    </xf>
    <xf numFmtId="16" fontId="330" fillId="0" borderId="0" xfId="0" applyNumberFormat="1" applyFont="1" applyAlignment="1">
      <alignment horizontal="left" vertical="center"/>
    </xf>
    <xf numFmtId="0" fontId="330" fillId="0" borderId="0" xfId="0" applyFont="1" applyAlignment="1">
      <alignment horizontal="left"/>
    </xf>
    <xf numFmtId="16" fontId="38" fillId="43" borderId="0" xfId="0" applyNumberFormat="1" applyFont="1" applyFill="1" applyAlignment="1" applyProtection="1">
      <alignment horizontal="left" vertical="center"/>
      <protection locked="0"/>
    </xf>
    <xf numFmtId="16" fontId="38" fillId="43" borderId="0" xfId="0" applyNumberFormat="1" applyFont="1" applyFill="1" applyAlignment="1">
      <alignment horizontal="left"/>
    </xf>
    <xf numFmtId="0" fontId="262" fillId="0" borderId="1" xfId="0" applyFont="1" applyBorder="1" applyAlignment="1">
      <alignment vertical="center"/>
    </xf>
    <xf numFmtId="0" fontId="27" fillId="2" borderId="0" xfId="0" applyFont="1" applyFill="1" applyAlignment="1">
      <alignment horizontal="center" vertical="center"/>
    </xf>
    <xf numFmtId="16" fontId="319" fillId="0" borderId="1" xfId="0" applyNumberFormat="1" applyFont="1" applyBorder="1" applyAlignment="1">
      <alignment horizontal="center" vertical="center"/>
    </xf>
    <xf numFmtId="0" fontId="319" fillId="0" borderId="0" xfId="0" applyFont="1" applyAlignment="1">
      <alignment vertical="center"/>
    </xf>
    <xf numFmtId="0" fontId="194" fillId="0" borderId="0" xfId="0" applyFont="1" applyAlignment="1">
      <alignment vertical="center"/>
    </xf>
    <xf numFmtId="0" fontId="328" fillId="0" borderId="1" xfId="0" applyFont="1" applyBorder="1" applyAlignment="1" applyProtection="1">
      <alignment horizontal="center" vertical="center" wrapText="1"/>
      <protection locked="0"/>
    </xf>
    <xf numFmtId="0" fontId="328" fillId="0" borderId="4" xfId="0" applyFont="1" applyBorder="1" applyAlignment="1" applyProtection="1">
      <alignment horizontal="right" vertical="center"/>
      <protection locked="0"/>
    </xf>
    <xf numFmtId="0" fontId="321" fillId="18" borderId="1" xfId="0" applyFont="1" applyFill="1" applyBorder="1" applyAlignment="1" applyProtection="1">
      <alignment vertical="center"/>
      <protection locked="0"/>
    </xf>
    <xf numFmtId="16" fontId="322" fillId="0" borderId="5" xfId="0" applyNumberFormat="1" applyFont="1" applyBorder="1" applyAlignment="1" applyProtection="1">
      <alignment horizontal="center" vertical="center"/>
      <protection locked="0"/>
    </xf>
    <xf numFmtId="16" fontId="322" fillId="0" borderId="2" xfId="0" applyNumberFormat="1" applyFont="1" applyBorder="1" applyAlignment="1" applyProtection="1">
      <alignment horizontal="center" vertical="center"/>
      <protection locked="0"/>
    </xf>
    <xf numFmtId="16" fontId="321" fillId="0" borderId="1" xfId="0" applyNumberFormat="1" applyFont="1" applyBorder="1" applyAlignment="1" applyProtection="1">
      <alignment horizontal="left" vertical="center"/>
      <protection locked="0"/>
    </xf>
    <xf numFmtId="16" fontId="322" fillId="0" borderId="1" xfId="0" applyNumberFormat="1" applyFont="1" applyBorder="1" applyAlignment="1" applyProtection="1">
      <alignment horizontal="center" vertical="center"/>
      <protection locked="0"/>
    </xf>
    <xf numFmtId="16" fontId="318" fillId="0" borderId="2" xfId="0" applyNumberFormat="1" applyFont="1" applyBorder="1" applyAlignment="1" applyProtection="1">
      <alignment horizontal="left" vertical="center"/>
      <protection locked="0"/>
    </xf>
    <xf numFmtId="16" fontId="318" fillId="0" borderId="2" xfId="0" applyNumberFormat="1" applyFont="1" applyBorder="1" applyAlignment="1" applyProtection="1">
      <alignment horizontal="center" vertical="center"/>
      <protection locked="0"/>
    </xf>
    <xf numFmtId="16" fontId="318" fillId="2" borderId="2" xfId="0" applyNumberFormat="1" applyFont="1" applyFill="1" applyBorder="1" applyAlignment="1" applyProtection="1">
      <alignment horizontal="center" vertical="center"/>
      <protection locked="0"/>
    </xf>
    <xf numFmtId="16" fontId="318" fillId="0" borderId="1" xfId="0" applyNumberFormat="1" applyFont="1" applyBorder="1" applyAlignment="1" applyProtection="1">
      <alignment horizontal="left" vertical="center"/>
      <protection locked="0"/>
    </xf>
    <xf numFmtId="16" fontId="321" fillId="0" borderId="5" xfId="0" applyNumberFormat="1" applyFont="1" applyBorder="1" applyAlignment="1" applyProtection="1">
      <alignment horizontal="left" vertical="center"/>
      <protection locked="0"/>
    </xf>
    <xf numFmtId="16" fontId="318" fillId="0" borderId="15" xfId="0" applyNumberFormat="1" applyFont="1" applyBorder="1" applyAlignment="1" applyProtection="1">
      <alignment horizontal="left" vertical="center"/>
      <protection locked="0"/>
    </xf>
    <xf numFmtId="16" fontId="328" fillId="0" borderId="2" xfId="0" applyNumberFormat="1" applyFont="1" applyBorder="1" applyAlignment="1" applyProtection="1">
      <alignment horizontal="center" vertical="center"/>
      <protection locked="0"/>
    </xf>
    <xf numFmtId="16" fontId="322" fillId="0" borderId="12" xfId="0" applyNumberFormat="1" applyFont="1" applyBorder="1" applyAlignment="1" applyProtection="1">
      <alignment horizontal="center" vertical="center"/>
      <protection locked="0"/>
    </xf>
    <xf numFmtId="16" fontId="321" fillId="0" borderId="2" xfId="0" applyNumberFormat="1" applyFont="1" applyBorder="1" applyAlignment="1" applyProtection="1">
      <alignment horizontal="center" vertical="center"/>
      <protection locked="0"/>
    </xf>
    <xf numFmtId="16" fontId="325" fillId="4" borderId="2" xfId="0" applyNumberFormat="1" applyFont="1" applyFill="1" applyBorder="1" applyAlignment="1" applyProtection="1">
      <alignment horizontal="center" vertical="center"/>
      <protection locked="0"/>
    </xf>
    <xf numFmtId="16" fontId="323" fillId="4" borderId="2" xfId="0" applyNumberFormat="1" applyFont="1" applyFill="1" applyBorder="1" applyAlignment="1" applyProtection="1">
      <alignment horizontal="center" vertical="center"/>
      <protection locked="0"/>
    </xf>
    <xf numFmtId="16" fontId="318" fillId="0" borderId="12" xfId="0" applyNumberFormat="1" applyFont="1" applyBorder="1" applyAlignment="1" applyProtection="1">
      <alignment horizontal="left" vertical="center"/>
      <protection locked="0"/>
    </xf>
    <xf numFmtId="16" fontId="318" fillId="0" borderId="12" xfId="0" applyNumberFormat="1" applyFont="1" applyBorder="1" applyAlignment="1" applyProtection="1">
      <alignment horizontal="center" vertical="center"/>
      <protection locked="0"/>
    </xf>
    <xf numFmtId="16" fontId="321" fillId="2" borderId="12" xfId="0" applyNumberFormat="1" applyFont="1" applyFill="1" applyBorder="1" applyAlignment="1" applyProtection="1">
      <alignment horizontal="center" vertical="center"/>
      <protection locked="0"/>
    </xf>
    <xf numFmtId="16" fontId="321" fillId="0" borderId="2" xfId="0" applyNumberFormat="1" applyFont="1" applyBorder="1" applyAlignment="1" applyProtection="1">
      <alignment horizontal="left" vertical="center"/>
      <protection locked="0"/>
    </xf>
    <xf numFmtId="16" fontId="321" fillId="0" borderId="10" xfId="0" applyNumberFormat="1" applyFont="1" applyBorder="1" applyAlignment="1" applyProtection="1">
      <alignment horizontal="left" vertical="center"/>
      <protection locked="0"/>
    </xf>
    <xf numFmtId="16" fontId="321" fillId="0" borderId="10" xfId="0" applyNumberFormat="1" applyFont="1" applyBorder="1" applyAlignment="1" applyProtection="1">
      <alignment horizontal="center" vertical="center"/>
      <protection locked="0"/>
    </xf>
    <xf numFmtId="16" fontId="318" fillId="4" borderId="2" xfId="0" applyNumberFormat="1" applyFont="1" applyFill="1" applyBorder="1" applyAlignment="1" applyProtection="1">
      <alignment horizontal="center" vertical="center"/>
      <protection locked="0"/>
    </xf>
    <xf numFmtId="16" fontId="323" fillId="4" borderId="14" xfId="0" applyNumberFormat="1" applyFont="1" applyFill="1" applyBorder="1" applyAlignment="1" applyProtection="1">
      <alignment horizontal="center" vertical="center"/>
      <protection locked="0"/>
    </xf>
    <xf numFmtId="16" fontId="323" fillId="0" borderId="2" xfId="0" applyNumberFormat="1" applyFont="1" applyBorder="1" applyAlignment="1" applyProtection="1">
      <alignment horizontal="left" vertical="center"/>
      <protection locked="0"/>
    </xf>
    <xf numFmtId="16" fontId="323" fillId="0" borderId="2" xfId="0" applyNumberFormat="1" applyFont="1" applyBorder="1" applyAlignment="1" applyProtection="1">
      <alignment horizontal="center" vertical="center"/>
      <protection locked="0"/>
    </xf>
    <xf numFmtId="16" fontId="318" fillId="23" borderId="2" xfId="0" applyNumberFormat="1" applyFont="1" applyFill="1" applyBorder="1" applyAlignment="1" applyProtection="1">
      <alignment horizontal="center" vertical="center"/>
      <protection locked="0"/>
    </xf>
    <xf numFmtId="16" fontId="318" fillId="4" borderId="5" xfId="0" applyNumberFormat="1" applyFont="1" applyFill="1" applyBorder="1" applyAlignment="1" applyProtection="1">
      <alignment horizontal="center" vertical="center"/>
      <protection locked="0"/>
    </xf>
    <xf numFmtId="16" fontId="322" fillId="0" borderId="10" xfId="0" applyNumberFormat="1" applyFont="1" applyBorder="1" applyAlignment="1" applyProtection="1">
      <alignment horizontal="center" vertical="center"/>
      <protection locked="0"/>
    </xf>
    <xf numFmtId="16" fontId="323" fillId="4" borderId="1" xfId="0" applyNumberFormat="1" applyFont="1" applyFill="1" applyBorder="1" applyAlignment="1" applyProtection="1">
      <alignment horizontal="center" vertical="center"/>
      <protection locked="0"/>
    </xf>
    <xf numFmtId="16" fontId="323" fillId="4" borderId="12" xfId="0" applyNumberFormat="1" applyFont="1" applyFill="1" applyBorder="1" applyAlignment="1" applyProtection="1">
      <alignment horizontal="center" vertical="center"/>
      <protection locked="0"/>
    </xf>
    <xf numFmtId="16" fontId="323" fillId="4" borderId="2" xfId="0" applyNumberFormat="1" applyFont="1" applyFill="1" applyBorder="1" applyAlignment="1" applyProtection="1">
      <alignment horizontal="center" vertical="center" wrapText="1"/>
      <protection locked="0"/>
    </xf>
    <xf numFmtId="16" fontId="323" fillId="4" borderId="5" xfId="0" applyNumberFormat="1" applyFont="1" applyFill="1" applyBorder="1" applyAlignment="1" applyProtection="1">
      <alignment horizontal="center" vertical="center" wrapText="1"/>
      <protection locked="0"/>
    </xf>
    <xf numFmtId="16" fontId="321" fillId="0" borderId="12" xfId="0" applyNumberFormat="1" applyFont="1" applyBorder="1" applyAlignment="1" applyProtection="1">
      <alignment horizontal="left" vertical="center"/>
      <protection locked="0"/>
    </xf>
    <xf numFmtId="16" fontId="323" fillId="23" borderId="2" xfId="0" applyNumberFormat="1" applyFont="1" applyFill="1" applyBorder="1" applyAlignment="1" applyProtection="1">
      <alignment horizontal="center" vertical="center"/>
      <protection locked="0"/>
    </xf>
    <xf numFmtId="16" fontId="323" fillId="4" borderId="10" xfId="0" applyNumberFormat="1" applyFont="1" applyFill="1" applyBorder="1" applyAlignment="1" applyProtection="1">
      <alignment horizontal="center" vertical="center"/>
      <protection locked="0"/>
    </xf>
    <xf numFmtId="16" fontId="318" fillId="4" borderId="12" xfId="0" applyNumberFormat="1" applyFont="1" applyFill="1" applyBorder="1" applyAlignment="1" applyProtection="1">
      <alignment horizontal="center" vertical="center"/>
      <protection locked="0"/>
    </xf>
    <xf numFmtId="0" fontId="328" fillId="0" borderId="14" xfId="0" applyFont="1" applyBorder="1" applyAlignment="1" applyProtection="1">
      <alignment horizontal="center" vertical="center" wrapText="1"/>
      <protection locked="0"/>
    </xf>
    <xf numFmtId="16" fontId="321" fillId="4" borderId="2" xfId="0" applyNumberFormat="1" applyFont="1" applyFill="1" applyBorder="1" applyAlignment="1" applyProtection="1">
      <alignment horizontal="center" vertical="center"/>
      <protection locked="0"/>
    </xf>
    <xf numFmtId="16" fontId="321" fillId="0" borderId="14" xfId="0" applyNumberFormat="1" applyFont="1" applyBorder="1" applyAlignment="1" applyProtection="1">
      <alignment horizontal="left" vertical="center"/>
      <protection locked="0"/>
    </xf>
    <xf numFmtId="16" fontId="318" fillId="0" borderId="5" xfId="0" applyNumberFormat="1" applyFont="1" applyBorder="1" applyAlignment="1" applyProtection="1">
      <alignment horizontal="left" vertical="center"/>
      <protection locked="0"/>
    </xf>
    <xf numFmtId="16" fontId="318" fillId="0" borderId="5" xfId="0" applyNumberFormat="1" applyFont="1" applyBorder="1" applyAlignment="1" applyProtection="1">
      <alignment horizontal="center" vertical="center"/>
      <protection locked="0"/>
    </xf>
    <xf numFmtId="16" fontId="318" fillId="2" borderId="12" xfId="0" applyNumberFormat="1" applyFont="1" applyFill="1" applyBorder="1" applyAlignment="1" applyProtection="1">
      <alignment horizontal="center" vertical="center"/>
      <protection locked="0"/>
    </xf>
    <xf numFmtId="16" fontId="318" fillId="0" borderId="34" xfId="0" applyNumberFormat="1" applyFont="1" applyBorder="1" applyAlignment="1" applyProtection="1">
      <alignment horizontal="left" vertical="center"/>
      <protection locked="0"/>
    </xf>
    <xf numFmtId="16" fontId="318" fillId="10" borderId="1" xfId="0" applyNumberFormat="1" applyFont="1" applyFill="1" applyBorder="1" applyAlignment="1" applyProtection="1">
      <alignment horizontal="left" vertical="center"/>
      <protection locked="0"/>
    </xf>
    <xf numFmtId="16" fontId="322" fillId="10" borderId="1" xfId="0" applyNumberFormat="1" applyFont="1" applyFill="1" applyBorder="1" applyAlignment="1" applyProtection="1">
      <alignment horizontal="center" vertical="center"/>
      <protection locked="0"/>
    </xf>
    <xf numFmtId="16" fontId="322" fillId="2" borderId="1" xfId="0" applyNumberFormat="1" applyFont="1" applyFill="1" applyBorder="1" applyAlignment="1" applyProtection="1">
      <alignment horizontal="center" vertical="center"/>
      <protection locked="0"/>
    </xf>
    <xf numFmtId="16" fontId="318" fillId="2" borderId="1" xfId="0" applyNumberFormat="1" applyFont="1" applyFill="1" applyBorder="1" applyAlignment="1" applyProtection="1">
      <alignment horizontal="left" vertical="center"/>
      <protection locked="0"/>
    </xf>
    <xf numFmtId="16" fontId="322" fillId="2" borderId="21" xfId="0" applyNumberFormat="1" applyFont="1" applyFill="1" applyBorder="1" applyAlignment="1" applyProtection="1">
      <alignment horizontal="center" vertical="center"/>
      <protection locked="0"/>
    </xf>
    <xf numFmtId="16" fontId="318"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73" fillId="0" borderId="12" xfId="0" applyNumberFormat="1" applyFont="1" applyBorder="1" applyAlignment="1" applyProtection="1">
      <alignment horizontal="left" vertical="center"/>
      <protection locked="0"/>
    </xf>
    <xf numFmtId="16" fontId="0" fillId="2" borderId="12" xfId="0" applyNumberFormat="1" applyFill="1" applyBorder="1" applyAlignment="1" applyProtection="1">
      <alignment horizontal="center" vertical="center"/>
      <protection locked="0"/>
    </xf>
    <xf numFmtId="16" fontId="73" fillId="2" borderId="7" xfId="0" applyNumberFormat="1" applyFont="1" applyFill="1" applyBorder="1" applyAlignment="1" applyProtection="1">
      <alignment horizontal="center" vertical="center"/>
      <protection locked="0"/>
    </xf>
    <xf numFmtId="0" fontId="0" fillId="44" borderId="7" xfId="0" applyFill="1" applyBorder="1" applyAlignment="1">
      <alignment vertical="center"/>
    </xf>
    <xf numFmtId="0" fontId="466" fillId="0" borderId="0" xfId="0" applyFont="1" applyAlignment="1">
      <alignment horizontal="left"/>
    </xf>
    <xf numFmtId="0" fontId="323" fillId="2" borderId="14" xfId="0" applyFont="1" applyFill="1" applyBorder="1" applyAlignment="1">
      <alignment vertical="center"/>
    </xf>
    <xf numFmtId="0" fontId="199" fillId="2" borderId="129" xfId="0" applyFont="1" applyFill="1" applyBorder="1" applyAlignment="1">
      <alignment horizontal="center" wrapText="1"/>
    </xf>
    <xf numFmtId="16" fontId="395" fillId="4" borderId="99" xfId="0" applyNumberFormat="1" applyFont="1" applyFill="1" applyBorder="1" applyAlignment="1">
      <alignment horizontal="center" wrapText="1"/>
    </xf>
    <xf numFmtId="16" fontId="324" fillId="4" borderId="99" xfId="0" applyNumberFormat="1" applyFont="1" applyFill="1" applyBorder="1" applyAlignment="1">
      <alignment horizontal="center" wrapText="1"/>
    </xf>
    <xf numFmtId="16" fontId="322" fillId="4" borderId="99" xfId="0" applyNumberFormat="1" applyFont="1" applyFill="1" applyBorder="1" applyAlignment="1">
      <alignment horizontal="center" wrapText="1"/>
    </xf>
    <xf numFmtId="16" fontId="234" fillId="2" borderId="128" xfId="0" applyNumberFormat="1" applyFont="1" applyFill="1" applyBorder="1" applyAlignment="1">
      <alignment horizontal="center" wrapText="1"/>
    </xf>
    <xf numFmtId="16" fontId="322" fillId="2" borderId="128" xfId="0" applyNumberFormat="1" applyFont="1" applyFill="1" applyBorder="1" applyAlignment="1">
      <alignment horizontal="center" wrapText="1"/>
    </xf>
    <xf numFmtId="0" fontId="323" fillId="0" borderId="22" xfId="0" applyFont="1" applyBorder="1" applyAlignment="1">
      <alignment vertical="center"/>
    </xf>
    <xf numFmtId="0" fontId="199" fillId="0" borderId="22" xfId="0" applyFont="1" applyBorder="1" applyAlignment="1">
      <alignment horizontal="center" wrapText="1"/>
    </xf>
    <xf numFmtId="16" fontId="395" fillId="0" borderId="92" xfId="0" applyNumberFormat="1" applyFont="1" applyBorder="1" applyAlignment="1">
      <alignment horizontal="center" wrapText="1"/>
    </xf>
    <xf numFmtId="16" fontId="324" fillId="0" borderId="92" xfId="0" applyNumberFormat="1" applyFont="1" applyBorder="1" applyAlignment="1">
      <alignment horizontal="center" wrapText="1"/>
    </xf>
    <xf numFmtId="16" fontId="322" fillId="0" borderId="92" xfId="0" applyNumberFormat="1" applyFont="1" applyBorder="1" applyAlignment="1">
      <alignment horizontal="center" wrapText="1"/>
    </xf>
    <xf numFmtId="16" fontId="324" fillId="2" borderId="136" xfId="0" applyNumberFormat="1" applyFont="1" applyFill="1" applyBorder="1" applyAlignment="1">
      <alignment horizontal="center" wrapText="1"/>
    </xf>
    <xf numFmtId="16" fontId="324" fillId="2" borderId="112" xfId="0" applyNumberFormat="1" applyFont="1" applyFill="1" applyBorder="1" applyAlignment="1">
      <alignment horizontal="center" wrapText="1"/>
    </xf>
    <xf numFmtId="16" fontId="324" fillId="10" borderId="112" xfId="0" applyNumberFormat="1" applyFont="1" applyFill="1" applyBorder="1" applyAlignment="1">
      <alignment horizontal="center" wrapText="1"/>
    </xf>
    <xf numFmtId="16" fontId="324" fillId="0" borderId="22" xfId="0" applyNumberFormat="1" applyFont="1" applyBorder="1" applyAlignment="1">
      <alignment horizontal="center" wrapText="1"/>
    </xf>
    <xf numFmtId="16" fontId="324" fillId="0" borderId="34" xfId="0" applyNumberFormat="1" applyFont="1" applyBorder="1" applyAlignment="1">
      <alignment horizontal="center" wrapText="1"/>
    </xf>
    <xf numFmtId="169" fontId="45" fillId="2" borderId="5" xfId="0" applyNumberFormat="1" applyFont="1" applyFill="1" applyBorder="1" applyAlignment="1" applyProtection="1">
      <alignment horizontal="center" vertical="center"/>
      <protection locked="0"/>
    </xf>
    <xf numFmtId="0" fontId="467" fillId="0" borderId="0" xfId="0" applyFont="1" applyAlignment="1">
      <alignment vertical="center"/>
    </xf>
    <xf numFmtId="0" fontId="73" fillId="44" borderId="94" xfId="0" applyFont="1" applyFill="1" applyBorder="1" applyAlignment="1">
      <alignment horizontal="left" vertical="center"/>
    </xf>
    <xf numFmtId="0" fontId="73" fillId="44" borderId="68" xfId="0" applyFont="1" applyFill="1" applyBorder="1" applyAlignment="1">
      <alignment horizontal="left" vertical="center"/>
    </xf>
    <xf numFmtId="16" fontId="148" fillId="2" borderId="12" xfId="0" applyNumberFormat="1" applyFont="1" applyFill="1" applyBorder="1" applyAlignment="1">
      <alignment horizontal="center" vertical="center"/>
    </xf>
    <xf numFmtId="0" fontId="52" fillId="0" borderId="0" xfId="0" applyFont="1" applyAlignment="1">
      <alignment vertical="center"/>
    </xf>
    <xf numFmtId="0" fontId="0" fillId="0" borderId="0" xfId="2" applyFont="1" applyAlignment="1">
      <alignment horizontal="center" vertical="center"/>
    </xf>
    <xf numFmtId="16" fontId="48" fillId="0" borderId="93" xfId="0" applyNumberFormat="1" applyFont="1" applyBorder="1" applyAlignment="1">
      <alignment horizontal="center" vertical="center"/>
    </xf>
    <xf numFmtId="16" fontId="48" fillId="2" borderId="93" xfId="0" applyNumberFormat="1" applyFont="1" applyFill="1" applyBorder="1" applyAlignment="1">
      <alignment horizontal="center" vertical="center"/>
    </xf>
    <xf numFmtId="0" fontId="48" fillId="2" borderId="93" xfId="0" applyFont="1" applyFill="1" applyBorder="1" applyAlignment="1">
      <alignment vertical="center"/>
    </xf>
    <xf numFmtId="16" fontId="234" fillId="4" borderId="105" xfId="0" applyNumberFormat="1" applyFont="1" applyFill="1" applyBorder="1" applyAlignment="1">
      <alignment horizontal="center"/>
    </xf>
    <xf numFmtId="16" fontId="235" fillId="0" borderId="105" xfId="0" applyNumberFormat="1" applyFont="1" applyBorder="1" applyAlignment="1">
      <alignment horizontal="center" wrapText="1"/>
    </xf>
    <xf numFmtId="0" fontId="234" fillId="0" borderId="99" xfId="0" applyFont="1" applyBorder="1" applyAlignment="1">
      <alignment wrapText="1"/>
    </xf>
    <xf numFmtId="16" fontId="234" fillId="48" borderId="128" xfId="0" applyNumberFormat="1" applyFont="1" applyFill="1" applyBorder="1" applyAlignment="1">
      <alignment horizontal="center" wrapText="1"/>
    </xf>
    <xf numFmtId="16" fontId="234" fillId="48" borderId="128" xfId="0" applyNumberFormat="1" applyFont="1" applyFill="1" applyBorder="1" applyAlignment="1">
      <alignment horizontal="center"/>
    </xf>
    <xf numFmtId="16" fontId="237" fillId="0" borderId="137" xfId="0" applyNumberFormat="1" applyFont="1" applyBorder="1" applyAlignment="1">
      <alignment horizontal="center"/>
    </xf>
    <xf numFmtId="16" fontId="237" fillId="0" borderId="99" xfId="0" applyNumberFormat="1" applyFont="1" applyBorder="1" applyAlignment="1">
      <alignment horizontal="center" wrapText="1"/>
    </xf>
    <xf numFmtId="0" fontId="468" fillId="0" borderId="0" xfId="0" applyFont="1" applyAlignment="1">
      <alignment horizontal="center" vertical="center"/>
    </xf>
    <xf numFmtId="0" fontId="469" fillId="0" borderId="0" xfId="0" applyFont="1" applyAlignment="1">
      <alignment horizontal="center" vertical="center"/>
    </xf>
    <xf numFmtId="0" fontId="470" fillId="0" borderId="0" xfId="0" applyFont="1" applyAlignment="1">
      <alignment horizontal="center" vertical="center"/>
    </xf>
    <xf numFmtId="16" fontId="95" fillId="0" borderId="12" xfId="0" applyNumberFormat="1" applyFont="1" applyBorder="1" applyAlignment="1">
      <alignment horizontal="center" vertical="center"/>
    </xf>
    <xf numFmtId="16" fontId="103" fillId="2" borderId="10" xfId="0" applyNumberFormat="1" applyFont="1" applyFill="1" applyBorder="1" applyAlignment="1" applyProtection="1">
      <alignment horizontal="center" vertical="center"/>
      <protection locked="0"/>
    </xf>
    <xf numFmtId="16" fontId="201" fillId="2" borderId="13" xfId="0" applyNumberFormat="1" applyFont="1" applyFill="1" applyBorder="1" applyAlignment="1" applyProtection="1">
      <alignment horizontal="left" vertical="center"/>
      <protection locked="0"/>
    </xf>
    <xf numFmtId="16" fontId="95" fillId="0" borderId="10" xfId="0" applyNumberFormat="1" applyFont="1" applyBorder="1" applyAlignment="1">
      <alignment horizontal="left" vertical="center"/>
    </xf>
    <xf numFmtId="0" fontId="84" fillId="44" borderId="6" xfId="0" applyFont="1" applyFill="1" applyBorder="1" applyAlignment="1">
      <alignment vertical="center"/>
    </xf>
    <xf numFmtId="0" fontId="95" fillId="0" borderId="34" xfId="0" applyFont="1" applyBorder="1" applyAlignment="1">
      <alignment vertical="center"/>
    </xf>
    <xf numFmtId="0" fontId="410" fillId="28" borderId="1" xfId="0" applyFont="1" applyFill="1" applyBorder="1" applyAlignment="1" applyProtection="1">
      <alignment horizontal="left"/>
      <protection locked="0"/>
    </xf>
    <xf numFmtId="0" fontId="19" fillId="4" borderId="1" xfId="1" applyFont="1" applyFill="1" applyBorder="1" applyAlignment="1" applyProtection="1">
      <alignment horizontal="left" vertical="center" wrapText="1"/>
      <protection locked="0"/>
    </xf>
    <xf numFmtId="16" fontId="84" fillId="45" borderId="1" xfId="0" applyNumberFormat="1" applyFont="1" applyFill="1" applyBorder="1" applyAlignment="1">
      <alignment horizontal="center" vertical="center"/>
    </xf>
    <xf numFmtId="16" fontId="103" fillId="45" borderId="1" xfId="0" applyNumberFormat="1" applyFont="1" applyFill="1" applyBorder="1" applyAlignment="1">
      <alignment horizontal="center" vertical="center"/>
    </xf>
    <xf numFmtId="0" fontId="183" fillId="0" borderId="93" xfId="0" applyFont="1" applyBorder="1" applyAlignment="1">
      <alignment horizontal="center"/>
    </xf>
    <xf numFmtId="0" fontId="1" fillId="6" borderId="21" xfId="0" applyFont="1" applyFill="1" applyBorder="1" applyAlignment="1">
      <alignment horizontal="center" vertical="top"/>
    </xf>
    <xf numFmtId="16" fontId="73" fillId="2" borderId="12" xfId="0" applyNumberFormat="1" applyFont="1" applyFill="1" applyBorder="1" applyAlignment="1" applyProtection="1">
      <alignment horizontal="center" vertical="center"/>
      <protection locked="0"/>
    </xf>
    <xf numFmtId="16" fontId="237" fillId="4" borderId="93" xfId="0" applyNumberFormat="1" applyFont="1" applyFill="1" applyBorder="1" applyAlignment="1">
      <alignment horizontal="center" wrapText="1"/>
    </xf>
    <xf numFmtId="0" fontId="73" fillId="44" borderId="1" xfId="0" applyFont="1" applyFill="1" applyBorder="1" applyAlignment="1">
      <alignment vertical="center"/>
    </xf>
    <xf numFmtId="0" fontId="75" fillId="0" borderId="19" xfId="0" applyFont="1" applyBorder="1" applyAlignment="1">
      <alignment horizontal="center" vertical="center"/>
    </xf>
    <xf numFmtId="0" fontId="84" fillId="0" borderId="93" xfId="0" applyFont="1" applyBorder="1" applyAlignment="1">
      <alignment vertical="center"/>
    </xf>
    <xf numFmtId="0" fontId="84" fillId="0" borderId="93" xfId="0" applyFont="1" applyBorder="1" applyAlignment="1">
      <alignment horizontal="center" vertical="center"/>
    </xf>
    <xf numFmtId="16" fontId="84" fillId="0" borderId="93" xfId="13" applyNumberFormat="1" applyFont="1" applyBorder="1" applyAlignment="1" applyProtection="1">
      <alignment horizontal="center" vertical="center"/>
    </xf>
    <xf numFmtId="16" fontId="84" fillId="0" borderId="14" xfId="0" applyNumberFormat="1" applyFont="1" applyBorder="1" applyAlignment="1">
      <alignment horizontal="center" vertical="center"/>
    </xf>
    <xf numFmtId="16" fontId="84" fillId="0" borderId="99" xfId="0" applyNumberFormat="1" applyFont="1" applyBorder="1" applyAlignment="1">
      <alignment horizontal="center" vertical="center"/>
    </xf>
    <xf numFmtId="0" fontId="84" fillId="0" borderId="99" xfId="0" applyFont="1" applyBorder="1" applyAlignment="1">
      <alignment horizontal="center" vertical="center"/>
    </xf>
    <xf numFmtId="0" fontId="198" fillId="48" borderId="93" xfId="0" applyFont="1" applyFill="1" applyBorder="1" applyAlignment="1">
      <alignment wrapText="1"/>
    </xf>
    <xf numFmtId="0" fontId="160" fillId="0" borderId="93" xfId="0" applyFont="1" applyBorder="1"/>
    <xf numFmtId="0" fontId="64" fillId="0" borderId="12" xfId="0" applyFont="1" applyBorder="1" applyAlignment="1">
      <alignment horizontal="left" vertical="center" wrapText="1"/>
    </xf>
    <xf numFmtId="0" fontId="161" fillId="0" borderId="93" xfId="0" applyFont="1" applyBorder="1"/>
    <xf numFmtId="16" fontId="35" fillId="2" borderId="1" xfId="0" applyNumberFormat="1" applyFont="1" applyFill="1" applyBorder="1" applyAlignment="1" applyProtection="1">
      <alignment horizontal="center" vertical="center"/>
      <protection locked="0"/>
    </xf>
    <xf numFmtId="16" fontId="201" fillId="45" borderId="1" xfId="0" applyNumberFormat="1" applyFont="1" applyFill="1" applyBorder="1" applyAlignment="1">
      <alignment horizontal="center" vertical="center"/>
    </xf>
    <xf numFmtId="16" fontId="201" fillId="4" borderId="1" xfId="0" applyNumberFormat="1" applyFont="1" applyFill="1" applyBorder="1" applyAlignment="1">
      <alignment horizontal="center" vertical="center"/>
    </xf>
    <xf numFmtId="0" fontId="115" fillId="0" borderId="0" xfId="0" applyFont="1"/>
    <xf numFmtId="16" fontId="115" fillId="0" borderId="0" xfId="0" applyNumberFormat="1" applyFont="1"/>
    <xf numFmtId="0" fontId="325" fillId="0" borderId="1" xfId="0" applyFont="1" applyBorder="1" applyAlignment="1" applyProtection="1">
      <alignment horizontal="left" vertical="top" wrapText="1"/>
      <protection locked="0"/>
    </xf>
    <xf numFmtId="0" fontId="410" fillId="26" borderId="14" xfId="0" applyFont="1" applyFill="1" applyBorder="1" applyAlignment="1" applyProtection="1">
      <alignment horizontal="left"/>
      <protection locked="0"/>
    </xf>
    <xf numFmtId="0" fontId="19" fillId="0" borderId="14" xfId="1" applyFont="1" applyBorder="1" applyAlignment="1" applyProtection="1">
      <alignment horizontal="left" vertical="center" wrapText="1"/>
      <protection locked="0"/>
    </xf>
    <xf numFmtId="0" fontId="19" fillId="0" borderId="14" xfId="1" applyFont="1" applyBorder="1" applyAlignment="1" applyProtection="1">
      <alignment vertical="center"/>
      <protection locked="0"/>
    </xf>
    <xf numFmtId="0" fontId="325" fillId="0" borderId="2" xfId="0" applyFont="1" applyBorder="1" applyAlignment="1" applyProtection="1">
      <alignment horizontal="left" vertical="top" wrapText="1"/>
      <protection locked="0"/>
    </xf>
    <xf numFmtId="0" fontId="112" fillId="0" borderId="2" xfId="1" applyFont="1" applyBorder="1" applyAlignment="1" applyProtection="1">
      <alignment vertical="center" wrapText="1"/>
      <protection locked="0"/>
    </xf>
    <xf numFmtId="0" fontId="21" fillId="0" borderId="1" xfId="1" applyFont="1" applyBorder="1" applyAlignment="1">
      <alignment vertical="center"/>
    </xf>
    <xf numFmtId="0" fontId="19" fillId="0" borderId="1" xfId="1" applyFont="1" applyBorder="1" applyAlignment="1">
      <alignment vertical="center"/>
    </xf>
    <xf numFmtId="0" fontId="318" fillId="0" borderId="1" xfId="1" applyFont="1" applyBorder="1" applyAlignment="1" applyProtection="1">
      <alignment horizontal="center" vertical="center" wrapText="1"/>
      <protection locked="0"/>
    </xf>
    <xf numFmtId="0" fontId="318" fillId="0" borderId="1" xfId="1" applyFont="1" applyBorder="1" applyAlignment="1" applyProtection="1">
      <alignment horizontal="left" vertical="center" wrapText="1"/>
      <protection locked="0"/>
    </xf>
    <xf numFmtId="0" fontId="318" fillId="0" borderId="1" xfId="1" applyFont="1" applyBorder="1" applyAlignment="1" applyProtection="1">
      <alignment vertical="center" wrapText="1"/>
      <protection locked="0"/>
    </xf>
    <xf numFmtId="0" fontId="318" fillId="0" borderId="1" xfId="1" applyFont="1" applyBorder="1" applyAlignment="1" applyProtection="1">
      <alignment vertical="center"/>
      <protection locked="0"/>
    </xf>
    <xf numFmtId="0" fontId="318" fillId="0" borderId="1" xfId="1" applyFont="1" applyBorder="1" applyAlignment="1">
      <alignment horizontal="center" vertical="center" wrapText="1"/>
    </xf>
    <xf numFmtId="0" fontId="318" fillId="0" borderId="2" xfId="1" applyFont="1" applyBorder="1" applyAlignment="1" applyProtection="1">
      <alignment horizontal="left" vertical="center" wrapText="1"/>
      <protection locked="0"/>
    </xf>
    <xf numFmtId="0" fontId="318" fillId="0" borderId="2" xfId="1" applyFont="1" applyBorder="1" applyAlignment="1" applyProtection="1">
      <alignment vertical="center" wrapText="1"/>
      <protection locked="0"/>
    </xf>
    <xf numFmtId="0" fontId="318" fillId="0" borderId="2" xfId="1" applyFont="1" applyBorder="1" applyAlignment="1" applyProtection="1">
      <alignment vertical="center"/>
      <protection locked="0"/>
    </xf>
    <xf numFmtId="0" fontId="318" fillId="0" borderId="2" xfId="1" applyFont="1" applyBorder="1" applyAlignment="1" applyProtection="1">
      <alignment horizontal="center" vertical="center" wrapText="1"/>
      <protection locked="0"/>
    </xf>
    <xf numFmtId="0" fontId="318" fillId="0" borderId="14" xfId="1" applyFont="1" applyBorder="1" applyAlignment="1" applyProtection="1">
      <alignment horizontal="center" vertical="center" wrapText="1"/>
      <protection locked="0"/>
    </xf>
    <xf numFmtId="0" fontId="238" fillId="0" borderId="2" xfId="0" applyFont="1" applyBorder="1" applyAlignment="1">
      <alignment horizontal="center" vertical="center" wrapText="1"/>
    </xf>
    <xf numFmtId="0" fontId="200" fillId="0" borderId="2" xfId="0" applyFont="1" applyBorder="1" applyAlignment="1">
      <alignment horizontal="center" vertical="center" wrapText="1"/>
    </xf>
    <xf numFmtId="16" fontId="235" fillId="20" borderId="93" xfId="0" applyNumberFormat="1" applyFont="1" applyFill="1" applyBorder="1" applyAlignment="1">
      <alignment horizontal="center"/>
    </xf>
    <xf numFmtId="0" fontId="174" fillId="0" borderId="1" xfId="2331" applyBorder="1" applyAlignment="1" applyProtection="1">
      <alignment vertical="center"/>
      <protection locked="0"/>
    </xf>
    <xf numFmtId="16" fontId="42" fillId="0" borderId="1" xfId="0" applyNumberFormat="1" applyFont="1" applyBorder="1" applyAlignment="1" applyProtection="1">
      <alignment horizontal="left" vertical="center"/>
      <protection locked="0"/>
    </xf>
    <xf numFmtId="0" fontId="105" fillId="0" borderId="0" xfId="13" applyFont="1" applyAlignment="1" applyProtection="1"/>
    <xf numFmtId="16" fontId="159" fillId="2" borderId="93" xfId="0" applyNumberFormat="1" applyFont="1" applyFill="1" applyBorder="1" applyAlignment="1">
      <alignment horizontal="center"/>
    </xf>
    <xf numFmtId="0" fontId="116" fillId="0" borderId="0" xfId="0" applyFont="1" applyAlignment="1">
      <alignment horizontal="center"/>
    </xf>
    <xf numFmtId="0" fontId="117" fillId="0" borderId="0" xfId="0" applyFont="1" applyAlignment="1">
      <alignment horizontal="center"/>
    </xf>
    <xf numFmtId="0" fontId="120" fillId="0" borderId="0" xfId="0" applyFont="1" applyAlignment="1">
      <alignment horizontal="center"/>
    </xf>
    <xf numFmtId="0" fontId="301" fillId="0" borderId="0" xfId="0" applyFont="1" applyAlignment="1">
      <alignment horizontal="center"/>
    </xf>
    <xf numFmtId="0" fontId="472" fillId="0" borderId="0" xfId="0" applyFont="1"/>
    <xf numFmtId="16" fontId="39" fillId="0" borderId="1" xfId="0" applyNumberFormat="1" applyFont="1" applyBorder="1" applyAlignment="1" applyProtection="1">
      <alignment horizontal="left" vertical="center"/>
      <protection locked="0"/>
    </xf>
    <xf numFmtId="0" fontId="220" fillId="0" borderId="0" xfId="0" applyFont="1" applyAlignment="1">
      <alignment horizontal="center" vertical="center"/>
    </xf>
    <xf numFmtId="0" fontId="19" fillId="0" borderId="2" xfId="1" applyFont="1" applyBorder="1" applyAlignment="1" applyProtection="1">
      <alignment vertical="center"/>
      <protection locked="0"/>
    </xf>
    <xf numFmtId="0" fontId="19" fillId="32" borderId="1" xfId="1" applyFont="1" applyFill="1" applyBorder="1" applyAlignment="1" applyProtection="1">
      <alignment horizontal="left" vertical="center" wrapText="1"/>
      <protection locked="0"/>
    </xf>
    <xf numFmtId="0" fontId="473" fillId="0" borderId="0" xfId="0" applyFont="1"/>
    <xf numFmtId="16" fontId="303" fillId="0" borderId="0" xfId="0" applyNumberFormat="1" applyFont="1" applyAlignment="1">
      <alignment horizontal="left" vertical="center"/>
    </xf>
    <xf numFmtId="16" fontId="138" fillId="2" borderId="0" xfId="0" applyNumberFormat="1" applyFont="1" applyFill="1" applyAlignment="1" applyProtection="1">
      <alignment horizontal="left" vertical="center"/>
      <protection locked="0"/>
    </xf>
    <xf numFmtId="0" fontId="318" fillId="0" borderId="1" xfId="0" applyFont="1" applyBorder="1" applyAlignment="1" applyProtection="1">
      <alignment horizontal="center" vertical="center"/>
      <protection locked="0"/>
    </xf>
    <xf numFmtId="0" fontId="318" fillId="0" borderId="1" xfId="5" applyFont="1" applyBorder="1" applyAlignment="1" applyProtection="1">
      <alignment horizontal="left" vertical="center" wrapText="1"/>
      <protection locked="0"/>
    </xf>
    <xf numFmtId="0" fontId="323" fillId="0" borderId="1" xfId="1" applyFont="1" applyBorder="1" applyAlignment="1" applyProtection="1">
      <alignment vertical="center" wrapText="1"/>
      <protection locked="0"/>
    </xf>
    <xf numFmtId="0" fontId="325" fillId="0" borderId="1" xfId="1" applyFont="1" applyBorder="1" applyAlignment="1" applyProtection="1">
      <alignment horizontal="center" vertical="center" wrapText="1"/>
      <protection locked="0"/>
    </xf>
    <xf numFmtId="0" fontId="325" fillId="0" borderId="1" xfId="1" applyFont="1" applyBorder="1" applyAlignment="1" applyProtection="1">
      <alignment horizontal="left" vertical="center" wrapText="1"/>
      <protection locked="0"/>
    </xf>
    <xf numFmtId="0" fontId="325" fillId="0" borderId="1" xfId="1" applyFont="1" applyBorder="1" applyAlignment="1" applyProtection="1">
      <alignment vertical="center" wrapText="1"/>
      <protection locked="0"/>
    </xf>
    <xf numFmtId="0" fontId="318" fillId="0" borderId="1" xfId="10" applyFont="1" applyBorder="1" applyAlignment="1" applyProtection="1">
      <alignment vertical="center" wrapText="1"/>
      <protection locked="0"/>
    </xf>
    <xf numFmtId="0" fontId="318" fillId="0" borderId="1" xfId="6" applyFont="1" applyBorder="1" applyAlignment="1" applyProtection="1">
      <alignment horizontal="left" vertical="center" wrapText="1"/>
      <protection locked="0"/>
    </xf>
    <xf numFmtId="16" fontId="83" fillId="0" borderId="0" xfId="0" applyNumberFormat="1" applyFont="1" applyAlignment="1">
      <alignment horizontal="center"/>
    </xf>
    <xf numFmtId="0" fontId="411" fillId="0" borderId="0" xfId="13" applyFont="1" applyFill="1" applyBorder="1" applyAlignment="1" applyProtection="1">
      <alignment horizontal="left"/>
      <protection locked="0"/>
    </xf>
    <xf numFmtId="0" fontId="410" fillId="0" borderId="0" xfId="0" applyFont="1" applyAlignment="1" applyProtection="1">
      <alignment horizontal="left"/>
      <protection locked="0"/>
    </xf>
    <xf numFmtId="0" fontId="19" fillId="0" borderId="0" xfId="1" applyFont="1" applyAlignment="1" applyProtection="1">
      <alignment horizontal="center" vertical="center" wrapText="1"/>
      <protection locked="0"/>
    </xf>
    <xf numFmtId="0" fontId="22" fillId="0" borderId="0" xfId="1" applyFont="1" applyAlignment="1" applyProtection="1">
      <alignment vertical="center"/>
      <protection locked="0"/>
    </xf>
    <xf numFmtId="16" fontId="305" fillId="4" borderId="1" xfId="0" applyNumberFormat="1" applyFont="1" applyFill="1" applyBorder="1" applyAlignment="1">
      <alignment horizontal="center" vertical="center"/>
    </xf>
    <xf numFmtId="16" fontId="84" fillId="4" borderId="78" xfId="0" applyNumberFormat="1" applyFont="1" applyFill="1" applyBorder="1" applyAlignment="1">
      <alignment horizontal="center" vertical="center"/>
    </xf>
    <xf numFmtId="16" fontId="103" fillId="0" borderId="15" xfId="0" applyNumberFormat="1" applyFont="1" applyBorder="1" applyAlignment="1" applyProtection="1">
      <alignment horizontal="left" vertical="center"/>
      <protection locked="0"/>
    </xf>
    <xf numFmtId="16" fontId="103" fillId="0" borderId="10" xfId="0" applyNumberFormat="1" applyFont="1" applyBorder="1" applyAlignment="1">
      <alignment horizontal="left" vertical="center"/>
    </xf>
    <xf numFmtId="16" fontId="84" fillId="0" borderId="15" xfId="0" applyNumberFormat="1" applyFont="1" applyBorder="1" applyAlignment="1">
      <alignment horizontal="left" vertical="center"/>
    </xf>
    <xf numFmtId="16" fontId="84" fillId="0" borderId="12" xfId="0" applyNumberFormat="1" applyFont="1" applyBorder="1" applyAlignment="1">
      <alignment horizontal="left" vertical="center"/>
    </xf>
    <xf numFmtId="16" fontId="324" fillId="10" borderId="94" xfId="0" applyNumberFormat="1" applyFont="1" applyFill="1" applyBorder="1" applyAlignment="1">
      <alignment horizontal="center" wrapText="1"/>
    </xf>
    <xf numFmtId="0" fontId="234" fillId="0" borderId="128" xfId="0" applyFont="1" applyBorder="1" applyAlignment="1">
      <alignment horizontal="center" wrapText="1"/>
    </xf>
    <xf numFmtId="16" fontId="234" fillId="0" borderId="128" xfId="0" applyNumberFormat="1" applyFont="1" applyBorder="1" applyAlignment="1">
      <alignment horizontal="center" wrapText="1"/>
    </xf>
    <xf numFmtId="16" fontId="322" fillId="0" borderId="128" xfId="0" applyNumberFormat="1" applyFont="1" applyBorder="1" applyAlignment="1">
      <alignment horizontal="center" wrapText="1"/>
    </xf>
    <xf numFmtId="16" fontId="324" fillId="0" borderId="136" xfId="0" applyNumberFormat="1" applyFont="1" applyBorder="1" applyAlignment="1">
      <alignment horizontal="center" wrapText="1"/>
    </xf>
    <xf numFmtId="0" fontId="19" fillId="39" borderId="0" xfId="1" applyFont="1" applyFill="1" applyAlignment="1" applyProtection="1">
      <alignment vertical="center"/>
      <protection locked="0"/>
    </xf>
    <xf numFmtId="0" fontId="19" fillId="39" borderId="0" xfId="1" applyFont="1" applyFill="1" applyAlignment="1">
      <alignment vertical="center"/>
    </xf>
    <xf numFmtId="0" fontId="474" fillId="0" borderId="1" xfId="13" applyFont="1" applyBorder="1" applyAlignment="1" applyProtection="1">
      <alignment horizontal="left" vertical="center"/>
      <protection locked="0"/>
    </xf>
    <xf numFmtId="0" fontId="318" fillId="2" borderId="14" xfId="0" applyFont="1" applyFill="1" applyBorder="1" applyAlignment="1">
      <alignment vertical="center"/>
    </xf>
    <xf numFmtId="0" fontId="318" fillId="10" borderId="138" xfId="0" applyFont="1" applyFill="1" applyBorder="1" applyAlignment="1">
      <alignment vertical="center"/>
    </xf>
    <xf numFmtId="16" fontId="235" fillId="48" borderId="93" xfId="0" applyNumberFormat="1" applyFont="1" applyFill="1" applyBorder="1" applyAlignment="1">
      <alignment horizontal="center" wrapText="1"/>
    </xf>
    <xf numFmtId="16" fontId="235" fillId="20" borderId="99" xfId="0" applyNumberFormat="1" applyFont="1" applyFill="1" applyBorder="1" applyAlignment="1">
      <alignment horizontal="center"/>
    </xf>
    <xf numFmtId="16" fontId="103" fillId="28" borderId="16" xfId="0" applyNumberFormat="1" applyFont="1" applyFill="1" applyBorder="1" applyAlignment="1" applyProtection="1">
      <alignment horizontal="center" vertical="center" wrapText="1"/>
      <protection locked="0"/>
    </xf>
    <xf numFmtId="16" fontId="103" fillId="4" borderId="7" xfId="0" applyNumberFormat="1" applyFont="1" applyFill="1" applyBorder="1" applyAlignment="1" applyProtection="1">
      <alignment horizontal="center" vertical="center"/>
      <protection locked="0"/>
    </xf>
    <xf numFmtId="0" fontId="73" fillId="4" borderId="94" xfId="0" applyFont="1" applyFill="1" applyBorder="1" applyAlignment="1">
      <alignment vertical="center"/>
    </xf>
    <xf numFmtId="16" fontId="477" fillId="0" borderId="12" xfId="0" applyNumberFormat="1" applyFont="1" applyBorder="1" applyAlignment="1" applyProtection="1">
      <alignment horizontal="left" vertical="center"/>
      <protection locked="0"/>
    </xf>
    <xf numFmtId="16" fontId="38" fillId="4" borderId="1" xfId="0" applyNumberFormat="1" applyFont="1" applyFill="1" applyBorder="1" applyAlignment="1">
      <alignment horizontal="center" vertical="center"/>
    </xf>
    <xf numFmtId="0" fontId="139" fillId="2" borderId="0" xfId="0" applyFont="1" applyFill="1" applyAlignment="1">
      <alignment horizontal="center" vertical="top"/>
    </xf>
    <xf numFmtId="0" fontId="377" fillId="0" borderId="0" xfId="0" applyFont="1" applyAlignment="1">
      <alignment horizontal="center" vertical="top"/>
    </xf>
    <xf numFmtId="0" fontId="377" fillId="0" borderId="16" xfId="0" applyFont="1" applyBorder="1" applyAlignment="1">
      <alignment horizontal="center" vertical="top"/>
    </xf>
    <xf numFmtId="0" fontId="377" fillId="0" borderId="14" xfId="0" applyFont="1" applyBorder="1" applyAlignment="1">
      <alignment horizontal="center" vertical="center" wrapText="1"/>
    </xf>
    <xf numFmtId="0" fontId="377" fillId="0" borderId="17" xfId="0" applyFont="1" applyBorder="1" applyAlignment="1">
      <alignment horizontal="center" vertical="center" wrapText="1"/>
    </xf>
    <xf numFmtId="0" fontId="377" fillId="0" borderId="15" xfId="0" applyFont="1" applyBorder="1" applyAlignment="1">
      <alignment horizontal="left" vertical="center" wrapText="1"/>
    </xf>
    <xf numFmtId="0" fontId="377" fillId="0" borderId="15" xfId="0" applyFont="1" applyBorder="1" applyAlignment="1">
      <alignment horizontal="center" vertical="center" wrapText="1"/>
    </xf>
    <xf numFmtId="0" fontId="377" fillId="0" borderId="7" xfId="0" applyFont="1" applyBorder="1" applyAlignment="1">
      <alignment horizontal="center" vertical="center" wrapText="1"/>
    </xf>
    <xf numFmtId="0" fontId="377" fillId="21" borderId="28" xfId="0" applyFont="1" applyFill="1" applyBorder="1" applyAlignment="1">
      <alignment horizontal="center" vertical="center" wrapText="1"/>
    </xf>
    <xf numFmtId="0" fontId="377" fillId="21" borderId="75" xfId="0" applyFont="1" applyFill="1" applyBorder="1" applyAlignment="1">
      <alignment horizontal="center" vertical="center" wrapText="1"/>
    </xf>
    <xf numFmtId="0" fontId="95" fillId="0" borderId="4" xfId="0" applyFont="1" applyBorder="1" applyAlignment="1">
      <alignment horizontal="right" vertical="top"/>
    </xf>
    <xf numFmtId="0" fontId="478" fillId="0" borderId="13" xfId="0" applyFont="1" applyBorder="1" applyAlignment="1">
      <alignment horizontal="right" vertical="top"/>
    </xf>
    <xf numFmtId="0" fontId="377" fillId="0" borderId="12" xfId="0" applyFont="1" applyBorder="1" applyAlignment="1">
      <alignment horizontal="center" vertical="center" wrapText="1"/>
    </xf>
    <xf numFmtId="0" fontId="478" fillId="0" borderId="5" xfId="0" applyFont="1" applyBorder="1" applyAlignment="1">
      <alignment horizontal="center" vertical="top"/>
    </xf>
    <xf numFmtId="0" fontId="377" fillId="0" borderId="12" xfId="0" applyFont="1" applyBorder="1" applyAlignment="1">
      <alignment horizontal="left" vertical="center" wrapText="1"/>
    </xf>
    <xf numFmtId="0" fontId="478" fillId="0" borderId="72" xfId="0" applyFont="1" applyBorder="1" applyAlignment="1">
      <alignment horizontal="center" vertical="top"/>
    </xf>
    <xf numFmtId="0" fontId="478" fillId="0" borderId="39" xfId="0" applyFont="1" applyBorder="1" applyAlignment="1">
      <alignment horizontal="center" vertical="top"/>
    </xf>
    <xf numFmtId="16" fontId="377" fillId="0" borderId="2" xfId="0" applyNumberFormat="1" applyFont="1" applyBorder="1" applyAlignment="1" applyProtection="1">
      <alignment horizontal="left" vertical="center"/>
      <protection locked="0"/>
    </xf>
    <xf numFmtId="16" fontId="377" fillId="0" borderId="2" xfId="0" applyNumberFormat="1" applyFont="1" applyBorder="1" applyAlignment="1" applyProtection="1">
      <alignment horizontal="center" vertical="center"/>
      <protection locked="0"/>
    </xf>
    <xf numFmtId="16" fontId="84" fillId="0" borderId="2" xfId="0" applyNumberFormat="1" applyFont="1" applyBorder="1" applyAlignment="1" applyProtection="1">
      <alignment horizontal="center" vertical="center"/>
      <protection locked="0"/>
    </xf>
    <xf numFmtId="16" fontId="95" fillId="4" borderId="16" xfId="0" applyNumberFormat="1" applyFont="1" applyFill="1" applyBorder="1" applyAlignment="1" applyProtection="1">
      <alignment horizontal="left" vertical="center"/>
      <protection locked="0"/>
    </xf>
    <xf numFmtId="16" fontId="377" fillId="0" borderId="7" xfId="0" applyNumberFormat="1" applyFont="1" applyBorder="1" applyAlignment="1" applyProtection="1">
      <alignment horizontal="center" vertical="center"/>
      <protection locked="0"/>
    </xf>
    <xf numFmtId="16" fontId="377" fillId="4" borderId="16" xfId="0" applyNumberFormat="1" applyFont="1" applyFill="1" applyBorder="1" applyAlignment="1" applyProtection="1">
      <alignment horizontal="center" wrapText="1"/>
      <protection locked="0"/>
    </xf>
    <xf numFmtId="16" fontId="377" fillId="4" borderId="8" xfId="0" applyNumberFormat="1" applyFont="1" applyFill="1" applyBorder="1" applyAlignment="1" applyProtection="1">
      <alignment horizontal="center" vertical="center"/>
      <protection locked="0"/>
    </xf>
    <xf numFmtId="16" fontId="377" fillId="4" borderId="7" xfId="0" applyNumberFormat="1" applyFont="1" applyFill="1" applyBorder="1" applyAlignment="1" applyProtection="1">
      <alignment horizontal="center" vertical="center"/>
      <protection locked="0"/>
    </xf>
    <xf numFmtId="16" fontId="228" fillId="30" borderId="5" xfId="0" applyNumberFormat="1" applyFont="1" applyFill="1" applyBorder="1" applyAlignment="1" applyProtection="1">
      <alignment horizontal="left" vertical="center"/>
      <protection locked="0"/>
    </xf>
    <xf numFmtId="16" fontId="228" fillId="30" borderId="5" xfId="0" applyNumberFormat="1" applyFont="1" applyFill="1" applyBorder="1" applyAlignment="1" applyProtection="1">
      <alignment horizontal="center" vertical="center"/>
      <protection locked="0"/>
    </xf>
    <xf numFmtId="16" fontId="226" fillId="30" borderId="5" xfId="0" applyNumberFormat="1" applyFont="1" applyFill="1" applyBorder="1" applyAlignment="1" applyProtection="1">
      <alignment horizontal="center" vertical="center"/>
      <protection locked="0"/>
    </xf>
    <xf numFmtId="16" fontId="226" fillId="30" borderId="12" xfId="0" applyNumberFormat="1" applyFont="1" applyFill="1" applyBorder="1" applyAlignment="1" applyProtection="1">
      <alignment horizontal="center" vertical="center"/>
      <protection locked="0"/>
    </xf>
    <xf numFmtId="16" fontId="377" fillId="2" borderId="3" xfId="0" applyNumberFormat="1" applyFont="1" applyFill="1" applyBorder="1" applyAlignment="1" applyProtection="1">
      <alignment horizontal="left" vertical="center"/>
      <protection locked="0"/>
    </xf>
    <xf numFmtId="1" fontId="377" fillId="2" borderId="12" xfId="0" applyNumberFormat="1" applyFont="1" applyFill="1" applyBorder="1" applyAlignment="1" applyProtection="1">
      <alignment horizontal="center" vertical="center"/>
      <protection locked="0"/>
    </xf>
    <xf numFmtId="16" fontId="377" fillId="2" borderId="12" xfId="0" applyNumberFormat="1" applyFont="1" applyFill="1" applyBorder="1" applyAlignment="1" applyProtection="1">
      <alignment horizontal="center" vertical="center"/>
      <protection locked="0"/>
    </xf>
    <xf numFmtId="16" fontId="377" fillId="0" borderId="12" xfId="0" applyNumberFormat="1" applyFont="1" applyBorder="1" applyAlignment="1" applyProtection="1">
      <alignment horizontal="center" vertical="center"/>
      <protection locked="0"/>
    </xf>
    <xf numFmtId="16" fontId="95" fillId="4" borderId="15" xfId="0" applyNumberFormat="1" applyFont="1" applyFill="1" applyBorder="1" applyAlignment="1" applyProtection="1">
      <alignment horizontal="center" vertical="center"/>
      <protection locked="0"/>
    </xf>
    <xf numFmtId="16" fontId="377" fillId="0" borderId="5" xfId="0" applyNumberFormat="1" applyFont="1" applyBorder="1" applyAlignment="1" applyProtection="1">
      <alignment horizontal="left" vertical="center"/>
      <protection locked="0"/>
    </xf>
    <xf numFmtId="16" fontId="377" fillId="0" borderId="5" xfId="0" applyNumberFormat="1" applyFont="1" applyBorder="1" applyAlignment="1" applyProtection="1">
      <alignment horizontal="center" vertical="center"/>
      <protection locked="0"/>
    </xf>
    <xf numFmtId="16" fontId="377" fillId="2" borderId="15" xfId="0" applyNumberFormat="1" applyFont="1" applyFill="1" applyBorder="1" applyAlignment="1" applyProtection="1">
      <alignment horizontal="center" vertical="center"/>
      <protection locked="0"/>
    </xf>
    <xf numFmtId="16" fontId="104" fillId="2" borderId="16" xfId="0" applyNumberFormat="1" applyFont="1" applyFill="1" applyBorder="1" applyAlignment="1" applyProtection="1">
      <alignment horizontal="left" vertical="center"/>
      <protection locked="0"/>
    </xf>
    <xf numFmtId="16" fontId="84" fillId="0" borderId="5" xfId="0" applyNumberFormat="1" applyFont="1" applyBorder="1" applyAlignment="1" applyProtection="1">
      <alignment horizontal="center" vertical="center"/>
      <protection locked="0"/>
    </xf>
    <xf numFmtId="16" fontId="104" fillId="2" borderId="15" xfId="0" applyNumberFormat="1" applyFont="1" applyFill="1" applyBorder="1" applyAlignment="1" applyProtection="1">
      <alignment horizontal="center" vertical="center"/>
      <protection locked="0"/>
    </xf>
    <xf numFmtId="16" fontId="377" fillId="2" borderId="16" xfId="0" applyNumberFormat="1" applyFont="1" applyFill="1" applyBorder="1" applyAlignment="1" applyProtection="1">
      <alignment horizontal="left" vertical="center"/>
      <protection locked="0"/>
    </xf>
    <xf numFmtId="16" fontId="377" fillId="0" borderId="16" xfId="0" applyNumberFormat="1" applyFont="1" applyBorder="1" applyAlignment="1" applyProtection="1">
      <alignment horizontal="center" wrapText="1"/>
      <protection locked="0"/>
    </xf>
    <xf numFmtId="16" fontId="377" fillId="2" borderId="8" xfId="0" applyNumberFormat="1" applyFont="1" applyFill="1" applyBorder="1" applyAlignment="1" applyProtection="1">
      <alignment horizontal="center" vertical="center"/>
      <protection locked="0"/>
    </xf>
    <xf numFmtId="16" fontId="377" fillId="2" borderId="7" xfId="0" applyNumberFormat="1" applyFont="1" applyFill="1" applyBorder="1" applyAlignment="1" applyProtection="1">
      <alignment horizontal="center" vertical="center"/>
      <protection locked="0"/>
    </xf>
    <xf numFmtId="16" fontId="84" fillId="0" borderId="5" xfId="0" applyNumberFormat="1" applyFont="1" applyBorder="1" applyAlignment="1" applyProtection="1">
      <alignment horizontal="left" vertical="center"/>
      <protection locked="0"/>
    </xf>
    <xf numFmtId="0" fontId="479" fillId="0" borderId="14" xfId="0" applyFont="1" applyBorder="1" applyAlignment="1">
      <alignment horizontal="center" vertical="center" wrapText="1"/>
    </xf>
    <xf numFmtId="0" fontId="479" fillId="0" borderId="17" xfId="0" applyFont="1" applyBorder="1" applyAlignment="1">
      <alignment horizontal="center" vertical="center" wrapText="1"/>
    </xf>
    <xf numFmtId="0" fontId="479" fillId="0" borderId="15" xfId="0" applyFont="1" applyBorder="1" applyAlignment="1">
      <alignment horizontal="left" vertical="center" wrapText="1"/>
    </xf>
    <xf numFmtId="0" fontId="479" fillId="0" borderId="15" xfId="0" applyFont="1" applyBorder="1" applyAlignment="1">
      <alignment horizontal="center" vertical="center" wrapText="1"/>
    </xf>
    <xf numFmtId="0" fontId="479" fillId="0" borderId="7" xfId="0" applyFont="1" applyBorder="1" applyAlignment="1">
      <alignment horizontal="center" vertical="center" wrapText="1"/>
    </xf>
    <xf numFmtId="0" fontId="104" fillId="21" borderId="28" xfId="0" applyFont="1" applyFill="1" applyBorder="1" applyAlignment="1">
      <alignment horizontal="center" vertical="center" wrapText="1"/>
    </xf>
    <xf numFmtId="0" fontId="479" fillId="21" borderId="75" xfId="0" applyFont="1" applyFill="1" applyBorder="1" applyAlignment="1">
      <alignment horizontal="center" vertical="center" wrapText="1"/>
    </xf>
    <xf numFmtId="16" fontId="480" fillId="2" borderId="3" xfId="0" applyNumberFormat="1" applyFont="1" applyFill="1" applyBorder="1" applyAlignment="1" applyProtection="1">
      <alignment horizontal="left" vertical="center"/>
      <protection locked="0"/>
    </xf>
    <xf numFmtId="16" fontId="90" fillId="0" borderId="5" xfId="0" applyNumberFormat="1" applyFont="1" applyBorder="1" applyAlignment="1" applyProtection="1">
      <alignment horizontal="left" vertical="center"/>
      <protection locked="0"/>
    </xf>
    <xf numFmtId="16" fontId="207" fillId="51" borderId="0" xfId="0" applyNumberFormat="1" applyFont="1" applyFill="1" applyAlignment="1">
      <alignment horizontal="left" vertical="center"/>
    </xf>
    <xf numFmtId="16" fontId="481" fillId="2" borderId="0" xfId="0" applyNumberFormat="1" applyFont="1" applyFill="1" applyAlignment="1">
      <alignment horizontal="left" vertical="center"/>
    </xf>
    <xf numFmtId="16" fontId="482" fillId="2" borderId="0" xfId="0" applyNumberFormat="1" applyFont="1" applyFill="1" applyAlignment="1">
      <alignment horizontal="left" vertical="center"/>
    </xf>
    <xf numFmtId="16" fontId="371" fillId="2" borderId="0" xfId="0" applyNumberFormat="1" applyFont="1" applyFill="1" applyAlignment="1">
      <alignment horizontal="left" vertical="center"/>
    </xf>
    <xf numFmtId="16" fontId="483" fillId="2" borderId="0" xfId="0" applyNumberFormat="1" applyFont="1" applyFill="1" applyAlignment="1">
      <alignment horizontal="left" vertical="center"/>
    </xf>
    <xf numFmtId="16" fontId="481" fillId="0" borderId="0" xfId="0" applyNumberFormat="1" applyFont="1" applyAlignment="1">
      <alignment horizontal="left" vertical="center"/>
    </xf>
    <xf numFmtId="16" fontId="482" fillId="0" borderId="0" xfId="0" applyNumberFormat="1" applyFont="1" applyAlignment="1">
      <alignment horizontal="left" vertical="center"/>
    </xf>
    <xf numFmtId="16" fontId="482" fillId="50" borderId="0" xfId="0" applyNumberFormat="1" applyFont="1" applyFill="1" applyAlignment="1">
      <alignment horizontal="left" vertical="center"/>
    </xf>
    <xf numFmtId="16" fontId="207" fillId="0" borderId="0" xfId="0" applyNumberFormat="1" applyFont="1" applyAlignment="1">
      <alignment horizontal="left" vertical="center"/>
    </xf>
    <xf numFmtId="0" fontId="484" fillId="0" borderId="0" xfId="0" applyFont="1" applyAlignment="1">
      <alignment horizontal="center" vertical="top"/>
    </xf>
    <xf numFmtId="0" fontId="479" fillId="0" borderId="0" xfId="0" applyFont="1" applyAlignment="1">
      <alignment horizontal="center" vertical="top"/>
    </xf>
    <xf numFmtId="0" fontId="485" fillId="0" borderId="81" xfId="13" applyFont="1" applyBorder="1" applyAlignment="1" applyProtection="1">
      <alignment horizontal="center" vertical="center" wrapText="1"/>
    </xf>
    <xf numFmtId="0" fontId="377" fillId="0" borderId="0" xfId="0" applyFont="1" applyAlignment="1">
      <alignment horizontal="right" vertical="center"/>
    </xf>
    <xf numFmtId="0" fontId="484" fillId="3" borderId="0" xfId="0" applyFont="1" applyFill="1" applyAlignment="1">
      <alignment horizontal="right" vertical="top"/>
    </xf>
    <xf numFmtId="16" fontId="377" fillId="0" borderId="1" xfId="0" applyNumberFormat="1" applyFont="1" applyBorder="1" applyAlignment="1" applyProtection="1">
      <alignment horizontal="left" vertical="center"/>
      <protection locked="0"/>
    </xf>
    <xf numFmtId="16" fontId="479" fillId="0" borderId="1" xfId="0" applyNumberFormat="1" applyFont="1" applyBorder="1" applyAlignment="1" applyProtection="1">
      <alignment horizontal="left" vertical="center"/>
      <protection locked="0"/>
    </xf>
    <xf numFmtId="16" fontId="377" fillId="0" borderId="1" xfId="0" applyNumberFormat="1" applyFont="1" applyBorder="1" applyAlignment="1" applyProtection="1">
      <alignment horizontal="center" vertical="center"/>
      <protection locked="0"/>
    </xf>
    <xf numFmtId="16" fontId="104" fillId="0" borderId="1" xfId="0" applyNumberFormat="1" applyFont="1" applyBorder="1" applyAlignment="1" applyProtection="1">
      <alignment horizontal="left" vertical="center"/>
      <protection locked="0"/>
    </xf>
    <xf numFmtId="16" fontId="486" fillId="4" borderId="1" xfId="0" applyNumberFormat="1" applyFont="1" applyFill="1" applyBorder="1" applyAlignment="1" applyProtection="1">
      <alignment horizontal="center" vertical="center"/>
      <protection locked="0"/>
    </xf>
    <xf numFmtId="16" fontId="104" fillId="33" borderId="1" xfId="0" applyNumberFormat="1" applyFont="1" applyFill="1" applyBorder="1" applyAlignment="1" applyProtection="1">
      <alignment horizontal="left" vertical="center"/>
      <protection locked="0"/>
    </xf>
    <xf numFmtId="16" fontId="377" fillId="33" borderId="1" xfId="0" applyNumberFormat="1" applyFont="1" applyFill="1" applyBorder="1" applyAlignment="1" applyProtection="1">
      <alignment horizontal="center" vertical="center"/>
      <protection locked="0"/>
    </xf>
    <xf numFmtId="16" fontId="377" fillId="21" borderId="2" xfId="0" applyNumberFormat="1" applyFont="1" applyFill="1" applyBorder="1" applyAlignment="1" applyProtection="1">
      <alignment horizontal="left" vertical="center"/>
      <protection locked="0"/>
    </xf>
    <xf numFmtId="16" fontId="377" fillId="21" borderId="2" xfId="0" applyNumberFormat="1" applyFont="1" applyFill="1" applyBorder="1" applyAlignment="1" applyProtection="1">
      <alignment horizontal="center" vertical="center"/>
      <protection locked="0"/>
    </xf>
    <xf numFmtId="16" fontId="377" fillId="21" borderId="1" xfId="0" applyNumberFormat="1" applyFont="1" applyFill="1" applyBorder="1" applyAlignment="1" applyProtection="1">
      <alignment horizontal="center" vertical="center" wrapText="1"/>
      <protection locked="0"/>
    </xf>
    <xf numFmtId="16" fontId="377" fillId="4" borderId="1" xfId="0" applyNumberFormat="1" applyFont="1" applyFill="1" applyBorder="1" applyAlignment="1" applyProtection="1">
      <alignment horizontal="center" vertical="center"/>
      <protection locked="0"/>
    </xf>
    <xf numFmtId="16" fontId="104" fillId="2" borderId="1" xfId="0" applyNumberFormat="1" applyFont="1" applyFill="1" applyBorder="1" applyAlignment="1" applyProtection="1">
      <alignment horizontal="left" vertical="center"/>
      <protection locked="0"/>
    </xf>
    <xf numFmtId="16" fontId="479" fillId="2" borderId="1" xfId="0" applyNumberFormat="1" applyFont="1" applyFill="1" applyBorder="1" applyAlignment="1" applyProtection="1">
      <alignment horizontal="right" vertical="center"/>
      <protection locked="0"/>
    </xf>
    <xf numFmtId="16" fontId="377" fillId="21" borderId="1" xfId="0" applyNumberFormat="1" applyFont="1" applyFill="1" applyBorder="1" applyAlignment="1" applyProtection="1">
      <alignment horizontal="center" vertical="center"/>
      <protection locked="0"/>
    </xf>
    <xf numFmtId="0" fontId="94" fillId="0" borderId="0" xfId="0" applyFont="1" applyAlignment="1" applyProtection="1">
      <alignment horizontal="center" vertical="top"/>
      <protection locked="0"/>
    </xf>
    <xf numFmtId="0" fontId="90" fillId="0" borderId="16" xfId="0" applyFont="1" applyBorder="1" applyAlignment="1" applyProtection="1">
      <alignment horizontal="center" vertical="top"/>
      <protection locked="0"/>
    </xf>
    <xf numFmtId="0" fontId="90" fillId="0" borderId="14" xfId="0" applyFont="1" applyBorder="1" applyAlignment="1" applyProtection="1">
      <alignment horizontal="center" vertical="center" wrapText="1"/>
      <protection locked="0"/>
    </xf>
    <xf numFmtId="0" fontId="90" fillId="0" borderId="5" xfId="0" applyFont="1" applyBorder="1" applyAlignment="1" applyProtection="1">
      <alignment horizontal="center" vertical="center" wrapText="1"/>
      <protection locked="0"/>
    </xf>
    <xf numFmtId="0" fontId="479" fillId="0" borderId="5" xfId="0" applyFont="1" applyBorder="1" applyAlignment="1" applyProtection="1">
      <alignment horizontal="center" vertical="center" wrapText="1"/>
      <protection locked="0"/>
    </xf>
    <xf numFmtId="0" fontId="479" fillId="0" borderId="5" xfId="0" applyFont="1" applyBorder="1" applyAlignment="1" applyProtection="1">
      <alignment horizontal="center" vertical="top" wrapText="1"/>
      <protection locked="0"/>
    </xf>
    <xf numFmtId="0" fontId="487" fillId="0" borderId="4" xfId="0" applyFont="1" applyBorder="1" applyAlignment="1">
      <alignment horizontal="right" vertical="top"/>
    </xf>
    <xf numFmtId="0" fontId="101" fillId="0" borderId="13" xfId="0" applyFont="1" applyBorder="1" applyAlignment="1" applyProtection="1">
      <alignment horizontal="right" vertical="top"/>
      <protection locked="0"/>
    </xf>
    <xf numFmtId="0" fontId="90" fillId="0" borderId="12" xfId="0" applyFont="1" applyBorder="1" applyAlignment="1" applyProtection="1">
      <alignment horizontal="center" vertical="center" wrapText="1"/>
      <protection locked="0"/>
    </xf>
    <xf numFmtId="0" fontId="101" fillId="0" borderId="5" xfId="0" applyFont="1" applyBorder="1" applyAlignment="1" applyProtection="1">
      <alignment horizontal="center" vertical="top"/>
      <protection locked="0"/>
    </xf>
    <xf numFmtId="0" fontId="478" fillId="0" borderId="5" xfId="0" applyFont="1" applyBorder="1" applyAlignment="1" applyProtection="1">
      <alignment horizontal="center" vertical="top"/>
      <protection locked="0"/>
    </xf>
    <xf numFmtId="16" fontId="479" fillId="0" borderId="2" xfId="0" applyNumberFormat="1" applyFont="1" applyBorder="1" applyAlignment="1" applyProtection="1">
      <alignment horizontal="left" vertical="center"/>
      <protection locked="0"/>
    </xf>
    <xf numFmtId="16" fontId="479" fillId="0" borderId="2" xfId="0" applyNumberFormat="1" applyFont="1" applyBorder="1" applyAlignment="1" applyProtection="1">
      <alignment horizontal="center" vertical="center"/>
      <protection locked="0"/>
    </xf>
    <xf numFmtId="16" fontId="488" fillId="4" borderId="9" xfId="13" applyNumberFormat="1" applyFont="1" applyFill="1" applyBorder="1" applyAlignment="1" applyProtection="1">
      <alignment horizontal="left" vertical="center"/>
      <protection locked="0"/>
    </xf>
    <xf numFmtId="16" fontId="377" fillId="4" borderId="10" xfId="0" applyNumberFormat="1" applyFont="1" applyFill="1" applyBorder="1" applyAlignment="1" applyProtection="1">
      <alignment horizontal="center" vertical="center"/>
      <protection locked="0"/>
    </xf>
    <xf numFmtId="16" fontId="104" fillId="4" borderId="2" xfId="0" applyNumberFormat="1" applyFont="1" applyFill="1" applyBorder="1" applyAlignment="1" applyProtection="1">
      <alignment horizontal="center" vertical="center"/>
      <protection locked="0"/>
    </xf>
    <xf numFmtId="16" fontId="489" fillId="2" borderId="15" xfId="0" applyNumberFormat="1" applyFont="1" applyFill="1" applyBorder="1" applyAlignment="1" applyProtection="1">
      <alignment horizontal="center" vertical="center"/>
      <protection locked="0"/>
    </xf>
    <xf numFmtId="16" fontId="104" fillId="0" borderId="7" xfId="0" applyNumberFormat="1" applyFont="1" applyBorder="1" applyAlignment="1" applyProtection="1">
      <alignment horizontal="left" vertical="center"/>
      <protection locked="0"/>
    </xf>
    <xf numFmtId="16" fontId="479" fillId="2" borderId="12" xfId="0" applyNumberFormat="1" applyFont="1" applyFill="1" applyBorder="1" applyAlignment="1" applyProtection="1">
      <alignment horizontal="left" vertical="center"/>
      <protection locked="0"/>
    </xf>
    <xf numFmtId="16" fontId="377" fillId="0" borderId="7" xfId="0" applyNumberFormat="1" applyFont="1" applyBorder="1" applyAlignment="1" applyProtection="1">
      <alignment horizontal="left" vertical="center"/>
      <protection locked="0"/>
    </xf>
    <xf numFmtId="16" fontId="104" fillId="0" borderId="7" xfId="0" applyNumberFormat="1" applyFont="1" applyBorder="1" applyAlignment="1" applyProtection="1">
      <alignment horizontal="center" vertical="center"/>
      <protection locked="0"/>
    </xf>
    <xf numFmtId="16" fontId="377" fillId="0" borderId="10" xfId="0" applyNumberFormat="1" applyFont="1" applyBorder="1" applyAlignment="1" applyProtection="1">
      <alignment horizontal="center" vertical="center"/>
      <protection locked="0"/>
    </xf>
    <xf numFmtId="16" fontId="479" fillId="0" borderId="5" xfId="0" applyNumberFormat="1" applyFont="1" applyBorder="1" applyAlignment="1" applyProtection="1">
      <alignment horizontal="left" vertical="center"/>
      <protection locked="0"/>
    </xf>
    <xf numFmtId="16" fontId="479" fillId="0" borderId="5" xfId="0" applyNumberFormat="1" applyFont="1" applyBorder="1" applyAlignment="1" applyProtection="1">
      <alignment horizontal="center" vertical="center"/>
      <protection locked="0"/>
    </xf>
    <xf numFmtId="16" fontId="479" fillId="2" borderId="12" xfId="0" applyNumberFormat="1" applyFont="1" applyFill="1" applyBorder="1" applyAlignment="1" applyProtection="1">
      <alignment horizontal="center" vertical="center"/>
      <protection locked="0"/>
    </xf>
    <xf numFmtId="16" fontId="479" fillId="0" borderId="12" xfId="0" applyNumberFormat="1" applyFont="1" applyBorder="1" applyAlignment="1" applyProtection="1">
      <alignment horizontal="left" vertical="center"/>
      <protection locked="0"/>
    </xf>
    <xf numFmtId="16" fontId="377" fillId="0" borderId="16" xfId="0" applyNumberFormat="1" applyFont="1" applyBorder="1" applyAlignment="1" applyProtection="1">
      <alignment horizontal="left" vertical="center"/>
      <protection locked="0"/>
    </xf>
    <xf numFmtId="0" fontId="90" fillId="0" borderId="5" xfId="0" applyFont="1" applyBorder="1" applyAlignment="1" applyProtection="1">
      <alignment horizontal="center" vertical="center"/>
      <protection locked="0"/>
    </xf>
    <xf numFmtId="0" fontId="487" fillId="0" borderId="4" xfId="0" applyFont="1" applyBorder="1" applyAlignment="1" applyProtection="1">
      <alignment horizontal="right" vertical="top"/>
      <protection locked="0"/>
    </xf>
    <xf numFmtId="0" fontId="94" fillId="0" borderId="5" xfId="0" applyFont="1" applyBorder="1" applyAlignment="1" applyProtection="1">
      <alignment horizontal="center" vertical="center"/>
      <protection locked="0"/>
    </xf>
    <xf numFmtId="16" fontId="104" fillId="4" borderId="7" xfId="0" applyNumberFormat="1" applyFont="1" applyFill="1" applyBorder="1" applyAlignment="1" applyProtection="1">
      <alignment horizontal="left" vertical="center"/>
      <protection locked="0"/>
    </xf>
    <xf numFmtId="16" fontId="479" fillId="2" borderId="15" xfId="0" quotePrefix="1" applyNumberFormat="1" applyFont="1" applyFill="1" applyBorder="1" applyAlignment="1" applyProtection="1">
      <alignment horizontal="left" vertical="center"/>
      <protection locked="0"/>
    </xf>
    <xf numFmtId="16" fontId="377" fillId="2" borderId="40" xfId="0" applyNumberFormat="1" applyFont="1" applyFill="1" applyBorder="1" applyAlignment="1" applyProtection="1">
      <alignment horizontal="left" vertical="center"/>
      <protection locked="0"/>
    </xf>
    <xf numFmtId="169" fontId="95" fillId="2" borderId="5" xfId="0" applyNumberFormat="1" applyFont="1" applyFill="1" applyBorder="1" applyAlignment="1" applyProtection="1">
      <alignment horizontal="center" vertical="center"/>
      <protection locked="0"/>
    </xf>
    <xf numFmtId="0" fontId="479" fillId="0" borderId="16" xfId="0" applyFont="1" applyBorder="1" applyAlignment="1" applyProtection="1">
      <alignment horizontal="center" vertical="top"/>
      <protection locked="0"/>
    </xf>
    <xf numFmtId="0" fontId="479" fillId="0" borderId="14" xfId="0" applyFont="1" applyBorder="1" applyAlignment="1" applyProtection="1">
      <alignment horizontal="center" vertical="center" wrapText="1"/>
      <protection locked="0"/>
    </xf>
    <xf numFmtId="0" fontId="104" fillId="0" borderId="49" xfId="0" applyFont="1" applyBorder="1" applyAlignment="1" applyProtection="1">
      <alignment horizontal="center" vertical="center" wrapText="1"/>
      <protection locked="0"/>
    </xf>
    <xf numFmtId="0" fontId="479" fillId="0" borderId="75" xfId="0" applyFont="1" applyBorder="1" applyAlignment="1" applyProtection="1">
      <alignment horizontal="left" vertical="center" wrapText="1"/>
      <protection locked="0"/>
    </xf>
    <xf numFmtId="0" fontId="479" fillId="0" borderId="15" xfId="0" applyFont="1" applyBorder="1" applyAlignment="1" applyProtection="1">
      <alignment horizontal="center" vertical="center" wrapText="1"/>
      <protection locked="0"/>
    </xf>
    <xf numFmtId="0" fontId="104" fillId="0" borderId="15" xfId="0" applyFont="1" applyBorder="1" applyAlignment="1" applyProtection="1">
      <alignment horizontal="center" vertical="top" wrapText="1"/>
      <protection locked="0"/>
    </xf>
    <xf numFmtId="0" fontId="479" fillId="2" borderId="15" xfId="0" applyFont="1" applyFill="1" applyBorder="1" applyAlignment="1" applyProtection="1">
      <alignment horizontal="center" vertical="top" wrapText="1"/>
      <protection locked="0"/>
    </xf>
    <xf numFmtId="0" fontId="478" fillId="0" borderId="13" xfId="0" applyFont="1" applyBorder="1" applyAlignment="1" applyProtection="1">
      <alignment horizontal="right" vertical="top"/>
      <protection locked="0"/>
    </xf>
    <xf numFmtId="0" fontId="479" fillId="0" borderId="12" xfId="0" applyFont="1" applyBorder="1" applyAlignment="1" applyProtection="1">
      <alignment horizontal="center" vertical="center" wrapText="1"/>
      <protection locked="0"/>
    </xf>
    <xf numFmtId="0" fontId="104" fillId="0" borderId="11" xfId="0" applyFont="1" applyBorder="1" applyAlignment="1" applyProtection="1">
      <alignment horizontal="center" vertical="center" wrapText="1"/>
      <protection locked="0"/>
    </xf>
    <xf numFmtId="0" fontId="479" fillId="0" borderId="36" xfId="0" applyFont="1" applyBorder="1" applyAlignment="1" applyProtection="1">
      <alignment horizontal="left" vertical="center" wrapText="1"/>
      <protection locked="0"/>
    </xf>
    <xf numFmtId="0" fontId="479" fillId="0" borderId="12" xfId="0" applyFont="1" applyBorder="1" applyAlignment="1" applyProtection="1">
      <alignment horizontal="left" vertical="center" wrapText="1"/>
      <protection locked="0"/>
    </xf>
    <xf numFmtId="0" fontId="478" fillId="0" borderId="12" xfId="0" applyFont="1" applyBorder="1" applyAlignment="1" applyProtection="1">
      <alignment horizontal="center" vertical="top"/>
      <protection locked="0"/>
    </xf>
    <xf numFmtId="0" fontId="478" fillId="2" borderId="12" xfId="0" applyFont="1" applyFill="1" applyBorder="1" applyAlignment="1" applyProtection="1">
      <alignment horizontal="center" vertical="top"/>
      <protection locked="0"/>
    </xf>
    <xf numFmtId="0" fontId="484" fillId="0" borderId="0" xfId="0" applyFont="1" applyAlignment="1" applyProtection="1">
      <alignment horizontal="center" vertical="top"/>
      <protection locked="0"/>
    </xf>
    <xf numFmtId="0" fontId="90" fillId="0" borderId="1" xfId="0" applyFont="1" applyBorder="1" applyAlignment="1" applyProtection="1">
      <alignment horizontal="center" vertical="center" wrapText="1"/>
      <protection locked="0"/>
    </xf>
    <xf numFmtId="0" fontId="479" fillId="0" borderId="1" xfId="0" applyFont="1" applyBorder="1" applyAlignment="1" applyProtection="1">
      <alignment horizontal="center" vertical="center" wrapText="1"/>
      <protection locked="0"/>
    </xf>
    <xf numFmtId="0" fontId="479" fillId="0" borderId="1" xfId="0" applyFont="1" applyBorder="1" applyAlignment="1" applyProtection="1">
      <alignment horizontal="center" vertical="top" wrapText="1"/>
      <protection locked="0"/>
    </xf>
    <xf numFmtId="0" fontId="479" fillId="0" borderId="20" xfId="0" applyFont="1" applyBorder="1" applyAlignment="1" applyProtection="1">
      <alignment horizontal="center" vertical="top" wrapText="1"/>
      <protection locked="0"/>
    </xf>
    <xf numFmtId="0" fontId="478" fillId="0" borderId="74" xfId="0" applyFont="1" applyBorder="1" applyAlignment="1" applyProtection="1">
      <alignment horizontal="center" vertical="top"/>
      <protection locked="0"/>
    </xf>
    <xf numFmtId="16" fontId="377" fillId="4" borderId="34" xfId="0" applyNumberFormat="1" applyFont="1" applyFill="1" applyBorder="1" applyAlignment="1" applyProtection="1">
      <alignment horizontal="center" vertical="center"/>
      <protection locked="0"/>
    </xf>
    <xf numFmtId="16" fontId="479" fillId="2" borderId="3" xfId="0" applyNumberFormat="1" applyFont="1" applyFill="1" applyBorder="1" applyAlignment="1" applyProtection="1">
      <alignment horizontal="left" vertical="center"/>
      <protection locked="0"/>
    </xf>
    <xf numFmtId="16" fontId="377" fillId="2" borderId="11" xfId="0" applyNumberFormat="1" applyFont="1" applyFill="1" applyBorder="1" applyAlignment="1" applyProtection="1">
      <alignment horizontal="center" vertical="center"/>
      <protection locked="0"/>
    </xf>
    <xf numFmtId="16" fontId="377" fillId="2" borderId="10" xfId="0" applyNumberFormat="1" applyFont="1" applyFill="1" applyBorder="1" applyAlignment="1" applyProtection="1">
      <alignment horizontal="center" vertical="center"/>
      <protection locked="0"/>
    </xf>
    <xf numFmtId="16" fontId="377" fillId="2" borderId="34" xfId="0" applyNumberFormat="1" applyFont="1" applyFill="1" applyBorder="1" applyAlignment="1" applyProtection="1">
      <alignment horizontal="center" vertical="center"/>
      <protection locked="0"/>
    </xf>
    <xf numFmtId="16" fontId="27" fillId="0" borderId="0" xfId="0" applyNumberFormat="1" applyFont="1" applyAlignment="1">
      <alignment horizontal="left"/>
    </xf>
    <xf numFmtId="16" fontId="330" fillId="39" borderId="0" xfId="0" applyNumberFormat="1" applyFont="1" applyFill="1" applyAlignment="1">
      <alignment horizontal="left"/>
    </xf>
    <xf numFmtId="16" fontId="27" fillId="33" borderId="0" xfId="0" applyNumberFormat="1" applyFont="1" applyFill="1" applyAlignment="1">
      <alignment horizontal="left"/>
    </xf>
    <xf numFmtId="16" fontId="330" fillId="33" borderId="0" xfId="0" applyNumberFormat="1" applyFont="1" applyFill="1" applyAlignment="1">
      <alignment horizontal="left"/>
    </xf>
    <xf numFmtId="0" fontId="490" fillId="48" borderId="93" xfId="0" applyFont="1" applyFill="1" applyBorder="1" applyAlignment="1">
      <alignment wrapText="1"/>
    </xf>
    <xf numFmtId="0" fontId="490" fillId="48" borderId="93" xfId="0" applyFont="1" applyFill="1" applyBorder="1" applyAlignment="1">
      <alignment horizontal="center" wrapText="1"/>
    </xf>
    <xf numFmtId="16" fontId="490" fillId="48" borderId="93" xfId="0" applyNumberFormat="1" applyFont="1" applyFill="1" applyBorder="1" applyAlignment="1">
      <alignment horizontal="center" wrapText="1"/>
    </xf>
    <xf numFmtId="16" fontId="490" fillId="48" borderId="93" xfId="0" applyNumberFormat="1" applyFont="1" applyFill="1" applyBorder="1" applyAlignment="1">
      <alignment horizontal="center"/>
    </xf>
    <xf numFmtId="16" fontId="490" fillId="48" borderId="105" xfId="0" applyNumberFormat="1" applyFont="1" applyFill="1" applyBorder="1" applyAlignment="1">
      <alignment horizontal="center"/>
    </xf>
    <xf numFmtId="0" fontId="491" fillId="0" borderId="0" xfId="0" applyFont="1"/>
    <xf numFmtId="16" fontId="491" fillId="0" borderId="0" xfId="0" applyNumberFormat="1" applyFont="1" applyAlignment="1">
      <alignment horizontal="center"/>
    </xf>
    <xf numFmtId="16" fontId="492" fillId="0" borderId="0" xfId="0" applyNumberFormat="1" applyFont="1" applyAlignment="1">
      <alignment horizontal="center"/>
    </xf>
    <xf numFmtId="0" fontId="493" fillId="20" borderId="93" xfId="0" applyFont="1" applyFill="1" applyBorder="1"/>
    <xf numFmtId="0" fontId="493" fillId="20" borderId="93" xfId="0" applyFont="1" applyFill="1" applyBorder="1" applyAlignment="1">
      <alignment horizontal="center"/>
    </xf>
    <xf numFmtId="16" fontId="493" fillId="20" borderId="93" xfId="0" applyNumberFormat="1" applyFont="1" applyFill="1" applyBorder="1" applyAlignment="1">
      <alignment horizontal="center"/>
    </xf>
    <xf numFmtId="16" fontId="493" fillId="20" borderId="105" xfId="0" applyNumberFormat="1" applyFont="1" applyFill="1" applyBorder="1" applyAlignment="1">
      <alignment horizontal="center"/>
    </xf>
    <xf numFmtId="0" fontId="494" fillId="0" borderId="0" xfId="0" applyFont="1"/>
    <xf numFmtId="16" fontId="495" fillId="0" borderId="0" xfId="0" applyNumberFormat="1" applyFont="1" applyAlignment="1">
      <alignment horizontal="center"/>
    </xf>
    <xf numFmtId="16" fontId="264" fillId="4" borderId="1" xfId="0" applyNumberFormat="1" applyFont="1" applyFill="1" applyBorder="1" applyAlignment="1" applyProtection="1">
      <alignment horizontal="left" vertical="center"/>
      <protection locked="0"/>
    </xf>
    <xf numFmtId="16" fontId="496" fillId="4" borderId="1" xfId="0" applyNumberFormat="1" applyFont="1" applyFill="1" applyBorder="1" applyAlignment="1" applyProtection="1">
      <alignment horizontal="center" vertical="center"/>
      <protection locked="0"/>
    </xf>
    <xf numFmtId="16" fontId="261" fillId="4" borderId="1" xfId="0" applyNumberFormat="1" applyFont="1" applyFill="1" applyBorder="1" applyAlignment="1" applyProtection="1">
      <alignment horizontal="left" vertical="center"/>
      <protection locked="0"/>
    </xf>
    <xf numFmtId="16" fontId="135" fillId="0" borderId="0" xfId="0" applyNumberFormat="1" applyFont="1" applyAlignment="1" applyProtection="1">
      <alignment horizontal="left" vertical="center"/>
      <protection locked="0"/>
    </xf>
    <xf numFmtId="16" fontId="497" fillId="0" borderId="0" xfId="0" applyNumberFormat="1" applyFont="1" applyAlignment="1">
      <alignment horizontal="left"/>
    </xf>
    <xf numFmtId="0" fontId="498" fillId="0" borderId="0" xfId="0" applyFont="1" applyAlignment="1">
      <alignment horizontal="center" vertical="center"/>
    </xf>
    <xf numFmtId="16" fontId="499" fillId="0" borderId="0" xfId="0" applyNumberFormat="1" applyFont="1" applyAlignment="1">
      <alignment horizontal="left" vertical="center"/>
    </xf>
    <xf numFmtId="0" fontId="500" fillId="0" borderId="0" xfId="0" applyFont="1" applyAlignment="1">
      <alignment vertical="center"/>
    </xf>
    <xf numFmtId="0" fontId="501" fillId="0" borderId="0" xfId="0" applyFont="1" applyAlignment="1">
      <alignment horizontal="center" vertical="center"/>
    </xf>
    <xf numFmtId="16" fontId="303"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85" fillId="0" borderId="0" xfId="0" applyFont="1" applyAlignment="1">
      <alignment horizontal="right" vertical="center"/>
    </xf>
    <xf numFmtId="0" fontId="285" fillId="0" borderId="0" xfId="2" applyFont="1" applyAlignment="1">
      <alignment horizontal="right" vertical="center" indent="1"/>
    </xf>
    <xf numFmtId="0" fontId="285" fillId="0" borderId="0" xfId="2" applyFont="1" applyAlignment="1">
      <alignment horizontal="right" vertical="center" wrapText="1" indent="1"/>
    </xf>
    <xf numFmtId="16" fontId="493" fillId="4" borderId="93" xfId="0" applyNumberFormat="1" applyFont="1" applyFill="1" applyBorder="1" applyAlignment="1">
      <alignment horizontal="center"/>
    </xf>
    <xf numFmtId="16" fontId="493" fillId="4" borderId="105" xfId="0" applyNumberFormat="1" applyFont="1" applyFill="1" applyBorder="1" applyAlignment="1">
      <alignment horizontal="center"/>
    </xf>
    <xf numFmtId="16" fontId="201" fillId="2" borderId="0" xfId="0" applyNumberFormat="1" applyFont="1" applyFill="1" applyAlignment="1" applyProtection="1">
      <alignment horizontal="left" vertical="center"/>
      <protection locked="0"/>
    </xf>
    <xf numFmtId="1" fontId="103" fillId="2" borderId="0" xfId="0" applyNumberFormat="1" applyFont="1" applyFill="1" applyAlignment="1" applyProtection="1">
      <alignment horizontal="center" vertical="center"/>
      <protection locked="0"/>
    </xf>
    <xf numFmtId="16" fontId="103" fillId="2" borderId="0" xfId="0" applyNumberFormat="1" applyFont="1" applyFill="1" applyAlignment="1" applyProtection="1">
      <alignment horizontal="center" vertical="center"/>
      <protection locked="0"/>
    </xf>
    <xf numFmtId="16" fontId="479" fillId="2" borderId="16" xfId="0" applyNumberFormat="1" applyFont="1" applyFill="1" applyBorder="1" applyAlignment="1" applyProtection="1">
      <alignment horizontal="left" vertical="center"/>
      <protection locked="0"/>
    </xf>
    <xf numFmtId="0" fontId="49" fillId="0" borderId="0" xfId="0" applyFont="1" applyAlignment="1" applyProtection="1">
      <alignment horizontal="center" vertical="top"/>
      <protection locked="0"/>
    </xf>
    <xf numFmtId="0" fontId="36" fillId="0" borderId="0" xfId="0" applyFont="1" applyAlignment="1" applyProtection="1">
      <alignment horizontal="center" vertical="top"/>
      <protection locked="0"/>
    </xf>
    <xf numFmtId="0" fontId="406" fillId="0" borderId="1" xfId="0" applyFont="1" applyBorder="1" applyAlignment="1" applyProtection="1">
      <alignment horizontal="center" vertical="center" wrapText="1"/>
      <protection locked="0"/>
    </xf>
    <xf numFmtId="0" fontId="35" fillId="0" borderId="0" xfId="0" applyFont="1" applyAlignment="1" applyProtection="1">
      <alignment vertical="top"/>
      <protection locked="0"/>
    </xf>
    <xf numFmtId="0" fontId="41" fillId="0" borderId="16" xfId="0" applyFont="1" applyBorder="1" applyAlignment="1" applyProtection="1">
      <alignment horizontal="center" vertical="top"/>
      <protection locked="0"/>
    </xf>
    <xf numFmtId="0" fontId="406" fillId="0" borderId="14" xfId="0" applyFont="1" applyBorder="1" applyAlignment="1" applyProtection="1">
      <alignment horizontal="center" vertical="center" wrapText="1"/>
      <protection locked="0"/>
    </xf>
    <xf numFmtId="16" fontId="262" fillId="0" borderId="1" xfId="0" applyNumberFormat="1" applyFont="1" applyBorder="1" applyAlignment="1" applyProtection="1">
      <alignment horizontal="left" vertical="center"/>
      <protection locked="0"/>
    </xf>
    <xf numFmtId="16" fontId="262" fillId="2" borderId="1" xfId="0" applyNumberFormat="1" applyFont="1" applyFill="1" applyBorder="1" applyAlignment="1" applyProtection="1">
      <alignment horizontal="center" vertical="center"/>
      <protection locked="0"/>
    </xf>
    <xf numFmtId="16" fontId="262" fillId="20" borderId="1" xfId="0" applyNumberFormat="1" applyFont="1" applyFill="1" applyBorder="1" applyAlignment="1" applyProtection="1">
      <alignment horizontal="left" vertical="center"/>
      <protection locked="0"/>
    </xf>
    <xf numFmtId="16" fontId="262" fillId="20" borderId="1" xfId="0" applyNumberFormat="1" applyFont="1" applyFill="1" applyBorder="1" applyAlignment="1" applyProtection="1">
      <alignment horizontal="center" vertical="center"/>
      <protection locked="0"/>
    </xf>
    <xf numFmtId="16" fontId="73" fillId="20" borderId="1" xfId="0" applyNumberFormat="1" applyFont="1" applyFill="1" applyBorder="1" applyAlignment="1" applyProtection="1">
      <alignment horizontal="center" vertical="center"/>
      <protection locked="0"/>
    </xf>
    <xf numFmtId="0" fontId="503" fillId="0" borderId="14" xfId="0" applyFont="1" applyBorder="1" applyAlignment="1" applyProtection="1">
      <alignment horizontal="center" vertical="center"/>
      <protection locked="0"/>
    </xf>
    <xf numFmtId="0" fontId="103" fillId="0" borderId="93" xfId="0" applyFont="1" applyBorder="1" applyAlignment="1">
      <alignment vertical="center"/>
    </xf>
    <xf numFmtId="16" fontId="402" fillId="3" borderId="0" xfId="0" applyNumberFormat="1" applyFont="1" applyFill="1" applyAlignment="1">
      <alignment horizontal="center" vertical="center"/>
    </xf>
    <xf numFmtId="0" fontId="335" fillId="3" borderId="0" xfId="0" applyFont="1" applyFill="1" applyAlignment="1">
      <alignment horizontal="right" wrapText="1"/>
    </xf>
    <xf numFmtId="16" fontId="330" fillId="3" borderId="0" xfId="0" applyNumberFormat="1" applyFont="1" applyFill="1" applyAlignment="1">
      <alignment horizontal="center" vertical="center"/>
    </xf>
    <xf numFmtId="16" fontId="262" fillId="0" borderId="0" xfId="0" applyNumberFormat="1" applyFont="1" applyAlignment="1" applyProtection="1">
      <alignment horizontal="left" vertical="center"/>
      <protection locked="0"/>
    </xf>
    <xf numFmtId="16" fontId="262"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62" fillId="2" borderId="0" xfId="0" applyNumberFormat="1" applyFont="1" applyFill="1" applyAlignment="1" applyProtection="1">
      <alignment horizontal="center" vertical="center"/>
      <protection locked="0"/>
    </xf>
    <xf numFmtId="0" fontId="479" fillId="2" borderId="67" xfId="0" applyFont="1" applyFill="1" applyBorder="1" applyAlignment="1" applyProtection="1">
      <alignment horizontal="center" vertical="top" wrapText="1"/>
      <protection locked="0"/>
    </xf>
    <xf numFmtId="0" fontId="478" fillId="2" borderId="11" xfId="0" applyFont="1" applyFill="1" applyBorder="1" applyAlignment="1" applyProtection="1">
      <alignment horizontal="center" vertical="top"/>
      <protection locked="0"/>
    </xf>
    <xf numFmtId="16" fontId="377" fillId="2" borderId="6" xfId="0" applyNumberFormat="1" applyFont="1" applyFill="1" applyBorder="1" applyAlignment="1" applyProtection="1">
      <alignment horizontal="center" vertical="center"/>
      <protection locked="0"/>
    </xf>
    <xf numFmtId="169" fontId="95" fillId="2" borderId="74" xfId="0" applyNumberFormat="1" applyFont="1" applyFill="1" applyBorder="1" applyAlignment="1" applyProtection="1">
      <alignment horizontal="center" vertical="center"/>
      <protection locked="0"/>
    </xf>
    <xf numFmtId="0" fontId="479" fillId="2" borderId="0" xfId="0" applyFont="1" applyFill="1" applyAlignment="1" applyProtection="1">
      <alignment horizontal="center" vertical="top" wrapText="1"/>
      <protection locked="0"/>
    </xf>
    <xf numFmtId="0" fontId="478" fillId="2" borderId="0" xfId="0" applyFont="1" applyFill="1" applyAlignment="1" applyProtection="1">
      <alignment horizontal="center" vertical="top"/>
      <protection locked="0"/>
    </xf>
    <xf numFmtId="16" fontId="377" fillId="2" borderId="0" xfId="0" applyNumberFormat="1" applyFont="1" applyFill="1" applyAlignment="1" applyProtection="1">
      <alignment horizontal="center" vertical="center"/>
      <protection locked="0"/>
    </xf>
    <xf numFmtId="169" fontId="95" fillId="2" borderId="0" xfId="0" applyNumberFormat="1" applyFont="1" applyFill="1" applyAlignment="1" applyProtection="1">
      <alignment horizontal="center" vertical="center"/>
      <protection locked="0"/>
    </xf>
    <xf numFmtId="0" fontId="479" fillId="2" borderId="34" xfId="0" applyFont="1" applyFill="1" applyBorder="1" applyAlignment="1" applyProtection="1">
      <alignment horizontal="center" vertical="top" wrapText="1"/>
      <protection locked="0"/>
    </xf>
    <xf numFmtId="169" fontId="95" fillId="2" borderId="34" xfId="0" applyNumberFormat="1" applyFont="1" applyFill="1" applyBorder="1" applyAlignment="1" applyProtection="1">
      <alignment horizontal="center" vertical="center"/>
      <protection locked="0"/>
    </xf>
    <xf numFmtId="0" fontId="95" fillId="2" borderId="5" xfId="0" applyFont="1" applyFill="1" applyBorder="1" applyAlignment="1" applyProtection="1">
      <alignment horizontal="center" vertical="center"/>
      <protection locked="0"/>
    </xf>
    <xf numFmtId="0" fontId="504" fillId="0" borderId="0" xfId="0" applyFont="1"/>
    <xf numFmtId="0" fontId="104" fillId="2" borderId="15" xfId="0" applyFont="1" applyFill="1" applyBorder="1" applyAlignment="1" applyProtection="1">
      <alignment horizontal="center" vertical="top" wrapText="1"/>
      <protection locked="0"/>
    </xf>
    <xf numFmtId="0" fontId="239" fillId="0" borderId="99" xfId="0" applyFont="1" applyBorder="1" applyAlignment="1">
      <alignment vertical="center"/>
    </xf>
    <xf numFmtId="0" fontId="38" fillId="0" borderId="0" xfId="2" applyFont="1" applyAlignment="1">
      <alignment horizontal="center" vertical="center"/>
    </xf>
    <xf numFmtId="0" fontId="191" fillId="0" borderId="0" xfId="2" applyFont="1" applyAlignment="1">
      <alignment horizontal="center" vertical="center"/>
    </xf>
    <xf numFmtId="16" fontId="377" fillId="24" borderId="16" xfId="0" applyNumberFormat="1" applyFont="1" applyFill="1" applyBorder="1" applyAlignment="1" applyProtection="1">
      <alignment horizontal="center" wrapText="1"/>
      <protection locked="0"/>
    </xf>
    <xf numFmtId="0" fontId="48" fillId="2" borderId="99" xfId="0" applyFont="1" applyFill="1" applyBorder="1" applyAlignment="1">
      <alignment vertical="center"/>
    </xf>
    <xf numFmtId="16" fontId="48" fillId="2" borderId="99" xfId="0" applyNumberFormat="1" applyFont="1" applyFill="1" applyBorder="1" applyAlignment="1">
      <alignment horizontal="center" vertical="center"/>
    </xf>
    <xf numFmtId="0" fontId="505" fillId="0" borderId="0" xfId="2" applyFont="1" applyAlignment="1">
      <alignment horizontal="center" vertical="center"/>
    </xf>
    <xf numFmtId="16" fontId="216" fillId="2" borderId="12" xfId="0" applyNumberFormat="1" applyFont="1" applyFill="1" applyBorder="1" applyAlignment="1">
      <alignment horizontal="left" vertical="center"/>
    </xf>
    <xf numFmtId="16" fontId="103" fillId="4" borderId="12" xfId="0" applyNumberFormat="1" applyFont="1" applyFill="1" applyBorder="1" applyAlignment="1" applyProtection="1">
      <alignment horizontal="center" vertical="center"/>
      <protection locked="0"/>
    </xf>
    <xf numFmtId="0" fontId="391" fillId="0" borderId="0" xfId="0" applyFont="1"/>
    <xf numFmtId="0" fontId="391" fillId="0" borderId="0" xfId="0" applyFont="1" applyAlignment="1">
      <alignment vertical="center"/>
    </xf>
    <xf numFmtId="0" fontId="391" fillId="0" borderId="0" xfId="0" applyFont="1" applyAlignment="1">
      <alignment horizontal="left"/>
    </xf>
    <xf numFmtId="16" fontId="35"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16" fontId="48" fillId="4" borderId="105" xfId="0" applyNumberFormat="1" applyFont="1" applyFill="1" applyBorder="1" applyAlignment="1">
      <alignment horizontal="center" vertical="center"/>
    </xf>
    <xf numFmtId="16" fontId="48" fillId="4" borderId="93" xfId="0" applyNumberFormat="1" applyFont="1" applyFill="1" applyBorder="1" applyAlignment="1">
      <alignment horizontal="center" vertical="center"/>
    </xf>
    <xf numFmtId="0" fontId="159" fillId="10" borderId="105" xfId="0" applyFont="1" applyFill="1" applyBorder="1" applyAlignment="1">
      <alignment horizontal="center"/>
    </xf>
    <xf numFmtId="0" fontId="159" fillId="10" borderId="1" xfId="0" applyFont="1" applyFill="1" applyBorder="1"/>
    <xf numFmtId="0" fontId="318" fillId="0" borderId="139" xfId="0" applyFont="1" applyBorder="1" applyAlignment="1">
      <alignment vertical="center"/>
    </xf>
    <xf numFmtId="0" fontId="306" fillId="10" borderId="1" xfId="0" applyFont="1" applyFill="1" applyBorder="1"/>
    <xf numFmtId="0" fontId="235" fillId="13" borderId="93" xfId="0" applyFont="1" applyFill="1" applyBorder="1"/>
    <xf numFmtId="16" fontId="237" fillId="4" borderId="93" xfId="0" applyNumberFormat="1" applyFont="1" applyFill="1" applyBorder="1" applyAlignment="1">
      <alignment horizontal="center"/>
    </xf>
    <xf numFmtId="16" fontId="237" fillId="4" borderId="2" xfId="0" applyNumberFormat="1" applyFont="1" applyFill="1" applyBorder="1" applyAlignment="1">
      <alignment horizontal="center"/>
    </xf>
    <xf numFmtId="16" fontId="237" fillId="0" borderId="16" xfId="0" applyNumberFormat="1" applyFont="1" applyBorder="1" applyAlignment="1">
      <alignment horizontal="center"/>
    </xf>
    <xf numFmtId="16" fontId="237" fillId="0" borderId="10" xfId="0" applyNumberFormat="1" applyFont="1" applyBorder="1" applyAlignment="1">
      <alignment horizontal="center"/>
    </xf>
    <xf numFmtId="0" fontId="237" fillId="13" borderId="1" xfId="0" applyFont="1" applyFill="1" applyBorder="1"/>
    <xf numFmtId="0" fontId="237" fillId="13" borderId="1" xfId="0" applyFont="1" applyFill="1" applyBorder="1" applyAlignment="1">
      <alignment horizontal="center"/>
    </xf>
    <xf numFmtId="16" fontId="237" fillId="13" borderId="1" xfId="0" applyNumberFormat="1" applyFont="1" applyFill="1" applyBorder="1" applyAlignment="1">
      <alignment horizontal="center"/>
    </xf>
    <xf numFmtId="0" fontId="200" fillId="0" borderId="76" xfId="0" applyFont="1" applyBorder="1" applyAlignment="1">
      <alignment horizontal="center" vertical="center" wrapText="1"/>
    </xf>
    <xf numFmtId="16" fontId="324" fillId="0" borderId="20" xfId="0" applyNumberFormat="1" applyFont="1" applyBorder="1" applyAlignment="1">
      <alignment horizontal="center" wrapText="1"/>
    </xf>
    <xf numFmtId="0" fontId="200" fillId="0" borderId="1" xfId="0" applyFont="1" applyBorder="1" applyAlignment="1">
      <alignment horizontal="center" vertical="center" wrapText="1"/>
    </xf>
    <xf numFmtId="16" fontId="324" fillId="2" borderId="1" xfId="0" applyNumberFormat="1" applyFont="1" applyFill="1" applyBorder="1" applyAlignment="1">
      <alignment horizontal="center" wrapText="1"/>
    </xf>
    <xf numFmtId="16" fontId="322" fillId="10" borderId="128" xfId="0" applyNumberFormat="1" applyFont="1" applyFill="1" applyBorder="1" applyAlignment="1">
      <alignment horizontal="center" wrapText="1"/>
    </xf>
    <xf numFmtId="16" fontId="395" fillId="4" borderId="105" xfId="0" applyNumberFormat="1" applyFont="1" applyFill="1" applyBorder="1" applyAlignment="1">
      <alignment horizontal="center" wrapText="1"/>
    </xf>
    <xf numFmtId="16" fontId="234" fillId="10" borderId="105" xfId="0" applyNumberFormat="1" applyFont="1" applyFill="1" applyBorder="1" applyAlignment="1">
      <alignment horizontal="center" wrapText="1"/>
    </xf>
    <xf numFmtId="0" fontId="199" fillId="10" borderId="1" xfId="0" applyFont="1" applyFill="1" applyBorder="1" applyAlignment="1">
      <alignment horizontal="center" wrapText="1"/>
    </xf>
    <xf numFmtId="0" fontId="234" fillId="0" borderId="129" xfId="0" applyFont="1" applyBorder="1" applyAlignment="1">
      <alignment horizontal="center" wrapText="1"/>
    </xf>
    <xf numFmtId="16" fontId="322" fillId="0" borderId="99" xfId="0" applyNumberFormat="1" applyFont="1" applyBorder="1" applyAlignment="1">
      <alignment horizontal="center" wrapText="1"/>
    </xf>
    <xf numFmtId="16" fontId="324" fillId="0" borderId="94" xfId="0" applyNumberFormat="1" applyFont="1" applyBorder="1" applyAlignment="1">
      <alignment horizontal="center" wrapText="1"/>
    </xf>
    <xf numFmtId="16" fontId="324" fillId="10" borderId="136" xfId="0" applyNumberFormat="1" applyFont="1" applyFill="1" applyBorder="1" applyAlignment="1">
      <alignment horizontal="center" wrapText="1"/>
    </xf>
    <xf numFmtId="0" fontId="75" fillId="2" borderId="1" xfId="0" applyFont="1" applyFill="1" applyBorder="1" applyAlignment="1">
      <alignment vertical="center"/>
    </xf>
    <xf numFmtId="0" fontId="285" fillId="0" borderId="0" xfId="0" applyFont="1"/>
    <xf numFmtId="0" fontId="285" fillId="0" borderId="0" xfId="0" applyFont="1" applyAlignment="1">
      <alignment vertical="center"/>
    </xf>
    <xf numFmtId="0" fontId="285" fillId="0" borderId="0" xfId="0" applyFont="1" applyAlignment="1">
      <alignment horizontal="left"/>
    </xf>
    <xf numFmtId="0" fontId="285" fillId="0" borderId="0" xfId="2" applyFont="1" applyAlignment="1">
      <alignment vertical="center"/>
    </xf>
    <xf numFmtId="0" fontId="166" fillId="0" borderId="0" xfId="0" applyFont="1"/>
    <xf numFmtId="16" fontId="95" fillId="0" borderId="93" xfId="13" applyNumberFormat="1" applyFont="1" applyBorder="1" applyAlignment="1" applyProtection="1">
      <alignment horizontal="center" vertical="center"/>
    </xf>
    <xf numFmtId="0" fontId="26" fillId="0" borderId="0" xfId="0" applyFont="1" applyAlignment="1">
      <alignment vertical="center" wrapText="1"/>
    </xf>
    <xf numFmtId="16" fontId="42" fillId="0" borderId="10" xfId="0" applyNumberFormat="1" applyFont="1" applyBorder="1" applyAlignment="1">
      <alignment horizontal="left" vertical="center"/>
    </xf>
    <xf numFmtId="0" fontId="235" fillId="13" borderId="93" xfId="0" applyFont="1" applyFill="1" applyBorder="1" applyAlignment="1">
      <alignment horizontal="center"/>
    </xf>
    <xf numFmtId="0" fontId="234" fillId="13" borderId="93" xfId="0" applyFont="1" applyFill="1" applyBorder="1"/>
    <xf numFmtId="0" fontId="35" fillId="0" borderId="0" xfId="2" applyFont="1" applyAlignment="1">
      <alignment horizontal="left" vertical="center" indent="1"/>
    </xf>
    <xf numFmtId="16" fontId="322" fillId="0" borderId="0" xfId="0" applyNumberFormat="1" applyFont="1" applyAlignment="1">
      <alignment horizontal="center" wrapText="1"/>
    </xf>
    <xf numFmtId="16" fontId="234" fillId="10" borderId="140" xfId="0" applyNumberFormat="1" applyFont="1" applyFill="1" applyBorder="1" applyAlignment="1">
      <alignment horizontal="center" wrapText="1"/>
    </xf>
    <xf numFmtId="16" fontId="324" fillId="4" borderId="112" xfId="0" applyNumberFormat="1" applyFont="1" applyFill="1" applyBorder="1" applyAlignment="1">
      <alignment horizontal="center" wrapText="1"/>
    </xf>
    <xf numFmtId="0" fontId="159" fillId="0" borderId="105" xfId="0" applyFont="1" applyBorder="1" applyAlignment="1">
      <alignment horizontal="center"/>
    </xf>
    <xf numFmtId="0" fontId="507" fillId="2" borderId="93" xfId="0" applyFont="1" applyFill="1" applyBorder="1" applyAlignment="1">
      <alignment vertical="center"/>
    </xf>
    <xf numFmtId="16" fontId="75" fillId="2" borderId="1" xfId="0" applyNumberFormat="1" applyFont="1" applyFill="1" applyBorder="1" applyAlignment="1">
      <alignment horizontal="center" vertical="center"/>
    </xf>
    <xf numFmtId="0" fontId="318" fillId="2" borderId="1" xfId="0" applyFont="1" applyFill="1" applyBorder="1" applyAlignment="1">
      <alignment vertical="center"/>
    </xf>
    <xf numFmtId="0" fontId="234" fillId="2" borderId="1" xfId="0" applyFont="1" applyFill="1" applyBorder="1" applyAlignment="1">
      <alignment horizontal="center" wrapText="1"/>
    </xf>
    <xf numFmtId="16" fontId="234" fillId="2" borderId="105" xfId="0" applyNumberFormat="1" applyFont="1" applyFill="1" applyBorder="1" applyAlignment="1">
      <alignment horizontal="center" wrapText="1"/>
    </xf>
    <xf numFmtId="16" fontId="84" fillId="0" borderId="112" xfId="13" applyNumberFormat="1" applyFont="1" applyBorder="1" applyAlignment="1" applyProtection="1">
      <alignment horizontal="center" vertical="center"/>
    </xf>
    <xf numFmtId="16" fontId="84" fillId="0" borderId="21" xfId="0" applyNumberFormat="1" applyFont="1" applyBorder="1" applyAlignment="1">
      <alignment horizontal="center" vertical="center"/>
    </xf>
    <xf numFmtId="0" fontId="84" fillId="0" borderId="99" xfId="0" applyFont="1" applyBorder="1" applyAlignment="1">
      <alignment vertical="center"/>
    </xf>
    <xf numFmtId="16" fontId="35" fillId="0" borderId="0" xfId="0" applyNumberFormat="1" applyFont="1" applyAlignment="1" applyProtection="1">
      <alignment horizontal="center" vertical="center"/>
      <protection locked="0"/>
    </xf>
    <xf numFmtId="16" fontId="35" fillId="0" borderId="0" xfId="0" applyNumberFormat="1" applyFont="1" applyAlignment="1">
      <alignment horizontal="center" vertical="center"/>
    </xf>
    <xf numFmtId="16" fontId="35" fillId="0" borderId="0" xfId="0" applyNumberFormat="1" applyFont="1" applyAlignment="1">
      <alignment horizontal="center"/>
    </xf>
    <xf numFmtId="16" fontId="95" fillId="0" borderId="94" xfId="13" applyNumberFormat="1" applyFont="1" applyBorder="1" applyAlignment="1" applyProtection="1">
      <alignment horizontal="center" vertical="center"/>
    </xf>
    <xf numFmtId="16" fontId="322" fillId="0" borderId="1" xfId="0" applyNumberFormat="1" applyFont="1" applyBorder="1" applyAlignment="1" applyProtection="1">
      <alignment horizontal="left" vertical="center"/>
      <protection locked="0"/>
    </xf>
    <xf numFmtId="0" fontId="19" fillId="4" borderId="1" xfId="1" applyFont="1" applyFill="1" applyBorder="1" applyAlignment="1" applyProtection="1">
      <alignment vertical="center"/>
      <protection locked="0"/>
    </xf>
    <xf numFmtId="0" fontId="237" fillId="0" borderId="14" xfId="0" applyFont="1" applyBorder="1"/>
    <xf numFmtId="0" fontId="237" fillId="0" borderId="14" xfId="0" applyFont="1" applyBorder="1" applyAlignment="1">
      <alignment horizontal="center"/>
    </xf>
    <xf numFmtId="16" fontId="237" fillId="0" borderId="14" xfId="0" applyNumberFormat="1" applyFont="1" applyBorder="1" applyAlignment="1">
      <alignment horizontal="center"/>
    </xf>
    <xf numFmtId="16" fontId="75" fillId="0" borderId="112" xfId="0" applyNumberFormat="1" applyFont="1" applyBorder="1" applyAlignment="1">
      <alignment horizontal="center" vertical="center"/>
    </xf>
    <xf numFmtId="16" fontId="42" fillId="4" borderId="7" xfId="0" applyNumberFormat="1" applyFont="1" applyFill="1" applyBorder="1" applyAlignment="1">
      <alignment horizontal="center" vertical="center"/>
    </xf>
    <xf numFmtId="16" fontId="75" fillId="6" borderId="0" xfId="0" applyNumberFormat="1" applyFont="1" applyFill="1" applyAlignment="1">
      <alignment horizontal="center" vertical="center"/>
    </xf>
    <xf numFmtId="0" fontId="468" fillId="6" borderId="0" xfId="0" applyFont="1" applyFill="1" applyAlignment="1">
      <alignment horizontal="center" vertical="center"/>
    </xf>
    <xf numFmtId="16" fontId="84" fillId="0" borderId="0" xfId="0" applyNumberFormat="1" applyFont="1" applyAlignment="1">
      <alignment horizontal="left" vertical="center"/>
    </xf>
    <xf numFmtId="168" fontId="84" fillId="0" borderId="0" xfId="0" applyNumberFormat="1" applyFont="1" applyAlignment="1">
      <alignment horizontal="center" vertical="center"/>
    </xf>
    <xf numFmtId="0" fontId="508" fillId="0" borderId="0" xfId="0" applyFont="1" applyAlignment="1">
      <alignment horizontal="center" vertical="center" wrapText="1"/>
    </xf>
    <xf numFmtId="0" fontId="45" fillId="0" borderId="0" xfId="0" applyFont="1" applyAlignment="1">
      <alignment horizontal="center"/>
    </xf>
    <xf numFmtId="0" fontId="267" fillId="0" borderId="0" xfId="0" applyFont="1" applyAlignment="1">
      <alignment horizontal="center" wrapText="1"/>
    </xf>
    <xf numFmtId="0" fontId="509" fillId="0" borderId="0" xfId="0" applyFont="1"/>
    <xf numFmtId="0" fontId="45" fillId="0" borderId="0" xfId="0" applyFont="1" applyAlignment="1">
      <alignment horizontal="left"/>
    </xf>
    <xf numFmtId="16" fontId="126"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0" fontId="0" fillId="0" borderId="141" xfId="0" applyBorder="1" applyAlignment="1">
      <alignment vertical="center"/>
    </xf>
    <xf numFmtId="16" fontId="0" fillId="0" borderId="142" xfId="0" applyNumberFormat="1" applyBorder="1" applyAlignment="1" applyProtection="1">
      <alignment horizontal="center" vertical="center"/>
      <protection locked="0"/>
    </xf>
    <xf numFmtId="16" fontId="0" fillId="2" borderId="142" xfId="0" applyNumberFormat="1" applyFill="1" applyBorder="1" applyAlignment="1" applyProtection="1">
      <alignment horizontal="center" vertical="center"/>
      <protection locked="0"/>
    </xf>
    <xf numFmtId="0" fontId="0" fillId="0" borderId="102" xfId="0" applyBorder="1" applyAlignment="1">
      <alignment vertical="center"/>
    </xf>
    <xf numFmtId="16" fontId="0" fillId="0" borderId="143" xfId="0" applyNumberFormat="1" applyBorder="1" applyAlignment="1" applyProtection="1">
      <alignment horizontal="center" vertical="center"/>
      <protection locked="0"/>
    </xf>
    <xf numFmtId="16" fontId="0" fillId="2" borderId="143" xfId="0" applyNumberFormat="1" applyFill="1" applyBorder="1" applyAlignment="1" applyProtection="1">
      <alignment horizontal="center" vertical="center"/>
      <protection locked="0"/>
    </xf>
    <xf numFmtId="16" fontId="510" fillId="2" borderId="3" xfId="0" applyNumberFormat="1" applyFont="1" applyFill="1" applyBorder="1" applyAlignment="1" applyProtection="1">
      <alignment horizontal="left" vertical="center"/>
      <protection locked="0"/>
    </xf>
    <xf numFmtId="16" fontId="486" fillId="4" borderId="16" xfId="0" applyNumberFormat="1" applyFont="1" applyFill="1" applyBorder="1" applyAlignment="1" applyProtection="1">
      <alignment horizontal="center" wrapText="1"/>
      <protection locked="0"/>
    </xf>
    <xf numFmtId="16" fontId="486" fillId="4" borderId="8" xfId="0" applyNumberFormat="1" applyFont="1" applyFill="1" applyBorder="1" applyAlignment="1" applyProtection="1">
      <alignment horizontal="center" vertical="center"/>
      <protection locked="0"/>
    </xf>
    <xf numFmtId="16" fontId="486" fillId="4" borderId="7" xfId="0" applyNumberFormat="1" applyFont="1" applyFill="1" applyBorder="1" applyAlignment="1" applyProtection="1">
      <alignment horizontal="center" vertical="center"/>
      <protection locked="0"/>
    </xf>
    <xf numFmtId="0" fontId="34" fillId="0" borderId="0" xfId="0" applyFont="1" applyAlignment="1">
      <alignment horizontal="center" vertical="center"/>
    </xf>
    <xf numFmtId="0" fontId="33" fillId="0" borderId="0" xfId="0" applyFont="1" applyAlignment="1">
      <alignment horizontal="center" vertical="center"/>
    </xf>
    <xf numFmtId="16" fontId="33" fillId="0" borderId="0" xfId="0" applyNumberFormat="1" applyFont="1" applyAlignment="1">
      <alignment horizontal="center" vertical="center"/>
    </xf>
    <xf numFmtId="16" fontId="267" fillId="0" borderId="68" xfId="0" applyNumberFormat="1" applyFont="1" applyBorder="1" applyAlignment="1">
      <alignment horizontal="center" vertical="center"/>
    </xf>
    <xf numFmtId="16" fontId="71" fillId="0" borderId="2" xfId="0" applyNumberFormat="1" applyFont="1" applyBorder="1" applyAlignment="1">
      <alignment horizontal="center" vertical="center"/>
    </xf>
    <xf numFmtId="16" fontId="73" fillId="0" borderId="0" xfId="0" applyNumberFormat="1" applyFont="1" applyAlignment="1">
      <alignment horizontal="center" vertical="center"/>
    </xf>
    <xf numFmtId="0" fontId="86" fillId="0" borderId="2" xfId="0" applyFont="1" applyBorder="1" applyAlignment="1">
      <alignment horizontal="center" vertical="center"/>
    </xf>
    <xf numFmtId="16" fontId="70" fillId="0" borderId="2" xfId="0" applyNumberFormat="1" applyFont="1" applyBorder="1" applyAlignment="1">
      <alignment horizontal="center" vertical="center"/>
    </xf>
    <xf numFmtId="0" fontId="0" fillId="0" borderId="94" xfId="0" applyBorder="1" applyAlignment="1">
      <alignment horizontal="center" vertical="center"/>
    </xf>
    <xf numFmtId="0" fontId="62" fillId="0" borderId="0" xfId="2" applyFont="1" applyAlignment="1">
      <alignment horizontal="center" vertical="center"/>
    </xf>
    <xf numFmtId="0" fontId="0" fillId="0" borderId="1" xfId="0" applyBorder="1" applyAlignment="1">
      <alignment horizontal="center" vertical="center"/>
    </xf>
    <xf numFmtId="0" fontId="35" fillId="0" borderId="1" xfId="0" applyFont="1" applyBorder="1" applyAlignment="1">
      <alignment horizontal="center" vertical="center"/>
    </xf>
    <xf numFmtId="0" fontId="0" fillId="44" borderId="1" xfId="0" applyFill="1" applyBorder="1" applyAlignment="1">
      <alignment horizontal="center" vertical="center"/>
    </xf>
    <xf numFmtId="0" fontId="0" fillId="44" borderId="94" xfId="0" applyFill="1" applyBorder="1" applyAlignment="1">
      <alignment horizontal="center" vertical="center"/>
    </xf>
    <xf numFmtId="0" fontId="48" fillId="44" borderId="1" xfId="0" applyFont="1" applyFill="1" applyBorder="1" applyAlignment="1">
      <alignment horizontal="center" vertical="center"/>
    </xf>
    <xf numFmtId="0" fontId="506" fillId="44" borderId="1" xfId="0" applyFont="1" applyFill="1" applyBorder="1" applyAlignment="1">
      <alignment horizontal="center" vertical="center"/>
    </xf>
    <xf numFmtId="0" fontId="71" fillId="0" borderId="0" xfId="0" applyFont="1" applyAlignment="1">
      <alignment horizontal="center" vertical="center"/>
    </xf>
    <xf numFmtId="0" fontId="46" fillId="0" borderId="0" xfId="0" applyFont="1" applyAlignment="1">
      <alignment horizontal="center" vertical="center"/>
    </xf>
    <xf numFmtId="0" fontId="72" fillId="0" borderId="0" xfId="13" applyFont="1" applyAlignment="1" applyProtection="1">
      <alignment horizontal="center" vertical="center"/>
    </xf>
    <xf numFmtId="0" fontId="90" fillId="0" borderId="50" xfId="0" applyFont="1" applyBorder="1" applyAlignment="1">
      <alignment horizontal="center" vertical="center"/>
    </xf>
    <xf numFmtId="0" fontId="90" fillId="0" borderId="90" xfId="0" applyFont="1" applyBorder="1" applyAlignment="1">
      <alignment horizontal="center" vertical="center"/>
    </xf>
    <xf numFmtId="0" fontId="84" fillId="0" borderId="50" xfId="0" applyFont="1" applyBorder="1" applyAlignment="1">
      <alignment horizontal="center" vertical="center"/>
    </xf>
    <xf numFmtId="0" fontId="407" fillId="0" borderId="0" xfId="13" applyFont="1" applyAlignment="1" applyProtection="1">
      <alignment horizontal="center" vertical="center"/>
    </xf>
    <xf numFmtId="0" fontId="407" fillId="0" borderId="90" xfId="13" applyFont="1" applyBorder="1" applyAlignment="1" applyProtection="1">
      <alignment horizontal="center" vertical="center"/>
    </xf>
    <xf numFmtId="0" fontId="59" fillId="0" borderId="0" xfId="13" applyFont="1" applyAlignment="1" applyProtection="1">
      <alignment horizontal="center" vertical="center"/>
    </xf>
    <xf numFmtId="0" fontId="28" fillId="0" borderId="0" xfId="13" applyAlignment="1" applyProtection="1">
      <alignment horizontal="center" vertical="center"/>
    </xf>
    <xf numFmtId="0" fontId="48" fillId="0" borderId="55" xfId="0" applyFont="1" applyBorder="1" applyAlignment="1">
      <alignment horizontal="center" vertical="center"/>
    </xf>
    <xf numFmtId="0" fontId="48" fillId="0" borderId="23" xfId="0" applyFont="1" applyBorder="1" applyAlignment="1">
      <alignment horizontal="center" vertical="center"/>
    </xf>
    <xf numFmtId="0" fontId="84" fillId="0" borderId="23" xfId="0" applyFont="1" applyBorder="1" applyAlignment="1">
      <alignment horizontal="center" vertical="center"/>
    </xf>
    <xf numFmtId="0" fontId="48" fillId="0" borderId="56" xfId="0" applyFont="1" applyBorder="1" applyAlignment="1">
      <alignment horizontal="center" vertical="center"/>
    </xf>
    <xf numFmtId="16" fontId="479" fillId="0" borderId="7" xfId="0" applyNumberFormat="1" applyFont="1" applyBorder="1" applyAlignment="1" applyProtection="1">
      <alignment horizontal="center" vertical="center"/>
      <protection locked="0"/>
    </xf>
    <xf numFmtId="0" fontId="95" fillId="0" borderId="1" xfId="0" applyFont="1" applyBorder="1" applyAlignment="1">
      <alignment horizontal="center" vertical="center"/>
    </xf>
    <xf numFmtId="16" fontId="84" fillId="0" borderId="33" xfId="0" applyNumberFormat="1" applyFont="1" applyBorder="1" applyAlignment="1">
      <alignment horizontal="center" vertical="center"/>
    </xf>
    <xf numFmtId="16" fontId="84" fillId="0" borderId="95" xfId="0" applyNumberFormat="1" applyFont="1" applyBorder="1" applyAlignment="1">
      <alignment horizontal="center" vertical="center"/>
    </xf>
    <xf numFmtId="16" fontId="84" fillId="0" borderId="144" xfId="0" applyNumberFormat="1" applyFont="1" applyBorder="1" applyAlignment="1">
      <alignment horizontal="center" vertical="center"/>
    </xf>
    <xf numFmtId="16" fontId="84" fillId="0" borderId="99" xfId="13" applyNumberFormat="1" applyFont="1" applyBorder="1" applyAlignment="1" applyProtection="1">
      <alignment horizontal="center" vertical="center"/>
    </xf>
    <xf numFmtId="16" fontId="84" fillId="0" borderId="19" xfId="0" applyNumberFormat="1" applyFont="1" applyBorder="1" applyAlignment="1">
      <alignment horizontal="center" vertical="center"/>
    </xf>
    <xf numFmtId="16" fontId="363" fillId="0" borderId="0" xfId="0" applyNumberFormat="1" applyFont="1"/>
    <xf numFmtId="16" fontId="364" fillId="0" borderId="0" xfId="0" applyNumberFormat="1" applyFont="1" applyAlignment="1">
      <alignment horizontal="right"/>
    </xf>
    <xf numFmtId="16" fontId="364" fillId="0" borderId="0" xfId="0" applyNumberFormat="1" applyFont="1" applyAlignment="1">
      <alignment horizontal="right" wrapText="1"/>
    </xf>
    <xf numFmtId="0" fontId="363" fillId="0" borderId="0" xfId="0" applyFont="1"/>
    <xf numFmtId="16" fontId="364" fillId="0" borderId="0" xfId="0" applyNumberFormat="1" applyFont="1"/>
    <xf numFmtId="16" fontId="363" fillId="0" borderId="0" xfId="0" applyNumberFormat="1" applyFont="1" applyAlignment="1">
      <alignment horizontal="center" vertical="center"/>
    </xf>
    <xf numFmtId="0" fontId="48" fillId="0" borderId="93" xfId="0" applyFont="1" applyBorder="1" applyAlignment="1">
      <alignment vertical="center"/>
    </xf>
    <xf numFmtId="16" fontId="48" fillId="0" borderId="105" xfId="0" applyNumberFormat="1" applyFont="1" applyBorder="1" applyAlignment="1">
      <alignment horizontal="center" vertical="center"/>
    </xf>
    <xf numFmtId="16" fontId="0" fillId="0" borderId="21" xfId="0" applyNumberFormat="1" applyBorder="1" applyAlignment="1">
      <alignment horizontal="center" vertical="center"/>
    </xf>
    <xf numFmtId="16" fontId="0" fillId="0" borderId="93" xfId="0" applyNumberFormat="1" applyBorder="1" applyAlignment="1">
      <alignment horizontal="center" vertical="center"/>
    </xf>
    <xf numFmtId="0" fontId="71" fillId="22" borderId="1" xfId="0" applyFont="1" applyFill="1" applyBorder="1" applyAlignment="1">
      <alignment vertical="center"/>
    </xf>
    <xf numFmtId="16" fontId="48" fillId="22" borderId="1" xfId="0" applyNumberFormat="1" applyFont="1" applyFill="1" applyBorder="1" applyAlignment="1">
      <alignment horizontal="center" vertical="center"/>
    </xf>
    <xf numFmtId="16" fontId="75" fillId="22" borderId="1" xfId="0" applyNumberFormat="1" applyFont="1" applyFill="1" applyBorder="1" applyAlignment="1">
      <alignment horizontal="center" vertical="center"/>
    </xf>
    <xf numFmtId="0" fontId="86" fillId="22" borderId="1" xfId="0" applyFont="1" applyFill="1" applyBorder="1" applyAlignment="1">
      <alignment vertical="center"/>
    </xf>
    <xf numFmtId="16" fontId="48" fillId="22" borderId="14" xfId="0" applyNumberFormat="1" applyFont="1" applyFill="1" applyBorder="1" applyAlignment="1">
      <alignment horizontal="center" vertical="center"/>
    </xf>
    <xf numFmtId="16" fontId="48" fillId="22" borderId="93" xfId="0" applyNumberFormat="1" applyFont="1" applyFill="1" applyBorder="1" applyAlignment="1">
      <alignment horizontal="center" vertical="center"/>
    </xf>
    <xf numFmtId="0" fontId="48" fillId="22" borderId="93" xfId="0" applyFont="1" applyFill="1" applyBorder="1" applyAlignment="1">
      <alignment vertical="center"/>
    </xf>
    <xf numFmtId="16" fontId="48" fillId="22" borderId="105" xfId="0" applyNumberFormat="1" applyFont="1" applyFill="1" applyBorder="1" applyAlignment="1">
      <alignment horizontal="center" vertical="center"/>
    </xf>
    <xf numFmtId="16" fontId="377" fillId="4" borderId="6" xfId="0" applyNumberFormat="1" applyFont="1" applyFill="1" applyBorder="1" applyAlignment="1" applyProtection="1">
      <alignment horizontal="center" vertical="center"/>
      <protection locked="0"/>
    </xf>
    <xf numFmtId="16" fontId="73" fillId="2" borderId="1" xfId="0" applyNumberFormat="1" applyFont="1" applyFill="1" applyBorder="1" applyAlignment="1" applyProtection="1">
      <alignment horizontal="center" vertical="center"/>
      <protection locked="0"/>
    </xf>
    <xf numFmtId="0" fontId="149" fillId="0" borderId="0" xfId="0" applyFont="1" applyAlignment="1">
      <alignment horizontal="right"/>
    </xf>
    <xf numFmtId="0" fontId="299" fillId="10" borderId="1" xfId="0" applyFont="1" applyFill="1" applyBorder="1" applyAlignment="1">
      <alignment vertical="center"/>
    </xf>
    <xf numFmtId="16" fontId="35" fillId="0" borderId="145" xfId="0" applyNumberFormat="1" applyFont="1" applyBorder="1" applyAlignment="1">
      <alignment horizontal="center" vertical="center"/>
    </xf>
    <xf numFmtId="16" fontId="42" fillId="0" borderId="34" xfId="0" applyNumberFormat="1" applyFont="1" applyBorder="1" applyAlignment="1">
      <alignment horizontal="left" vertical="center"/>
    </xf>
    <xf numFmtId="16" fontId="511" fillId="2" borderId="12" xfId="0" applyNumberFormat="1" applyFont="1" applyFill="1" applyBorder="1" applyAlignment="1" applyProtection="1">
      <alignment horizontal="left" vertical="center"/>
      <protection locked="0"/>
    </xf>
    <xf numFmtId="16" fontId="95" fillId="0" borderId="93" xfId="13" applyNumberFormat="1" applyFont="1" applyFill="1" applyBorder="1" applyAlignment="1" applyProtection="1">
      <alignment horizontal="center" vertical="center"/>
    </xf>
    <xf numFmtId="0" fontId="84" fillId="0" borderId="2" xfId="13" applyFont="1" applyBorder="1" applyAlignment="1" applyProtection="1">
      <alignment vertical="center"/>
      <protection locked="0"/>
    </xf>
    <xf numFmtId="0" fontId="84" fillId="0" borderId="1" xfId="13" applyFont="1" applyBorder="1" applyAlignment="1" applyProtection="1">
      <alignment horizontal="left" vertical="center"/>
      <protection locked="0"/>
    </xf>
    <xf numFmtId="0" fontId="84" fillId="0" borderId="1" xfId="13" applyFont="1" applyBorder="1" applyAlignment="1" applyProtection="1">
      <alignment vertical="center"/>
      <protection locked="0"/>
    </xf>
    <xf numFmtId="0" fontId="84" fillId="0" borderId="1" xfId="13" applyFont="1" applyFill="1" applyBorder="1" applyAlignment="1" applyProtection="1">
      <alignment horizontal="left" vertical="center"/>
      <protection locked="0"/>
    </xf>
    <xf numFmtId="0" fontId="105" fillId="0" borderId="1" xfId="13" applyFont="1" applyBorder="1" applyAlignment="1" applyProtection="1">
      <alignment vertical="center"/>
      <protection locked="0"/>
    </xf>
    <xf numFmtId="0" fontId="107" fillId="0" borderId="1" xfId="13" applyFont="1" applyBorder="1" applyAlignment="1" applyProtection="1">
      <alignment horizontal="left" vertical="center"/>
      <protection locked="0"/>
    </xf>
    <xf numFmtId="0" fontId="103" fillId="0" borderId="1" xfId="13" applyFont="1" applyBorder="1" applyAlignment="1" applyProtection="1">
      <alignment vertical="center"/>
      <protection locked="0"/>
    </xf>
    <xf numFmtId="0" fontId="84" fillId="0" borderId="2" xfId="13" applyFont="1" applyBorder="1" applyAlignment="1" applyProtection="1">
      <alignment horizontal="left" vertical="center"/>
      <protection locked="0"/>
    </xf>
    <xf numFmtId="0" fontId="84" fillId="0" borderId="14" xfId="13" applyFont="1" applyBorder="1" applyAlignment="1" applyProtection="1">
      <alignment vertical="center"/>
      <protection locked="0"/>
    </xf>
    <xf numFmtId="0" fontId="512" fillId="26" borderId="1" xfId="13" applyFont="1" applyFill="1" applyBorder="1" applyAlignment="1" applyProtection="1">
      <alignment horizontal="left"/>
      <protection locked="0"/>
    </xf>
    <xf numFmtId="0" fontId="220" fillId="26" borderId="1" xfId="0" applyFont="1" applyFill="1" applyBorder="1" applyAlignment="1" applyProtection="1">
      <alignment horizontal="left"/>
      <protection locked="0"/>
    </xf>
    <xf numFmtId="0" fontId="220" fillId="26" borderId="14" xfId="0" applyFont="1" applyFill="1" applyBorder="1" applyAlignment="1" applyProtection="1">
      <alignment horizontal="left"/>
      <protection locked="0"/>
    </xf>
    <xf numFmtId="0" fontId="513" fillId="0" borderId="76" xfId="13" applyFont="1" applyBorder="1" applyAlignment="1" applyProtection="1">
      <alignment horizontal="left" vertical="center"/>
      <protection locked="0"/>
    </xf>
    <xf numFmtId="0" fontId="513" fillId="0" borderId="20" xfId="13" applyFont="1" applyBorder="1" applyAlignment="1" applyProtection="1">
      <alignment horizontal="left" vertical="center"/>
      <protection locked="0"/>
    </xf>
    <xf numFmtId="0" fontId="513" fillId="0" borderId="1" xfId="13" applyFont="1" applyBorder="1" applyAlignment="1" applyProtection="1">
      <alignment horizontal="left" vertical="center"/>
      <protection locked="0"/>
    </xf>
    <xf numFmtId="0" fontId="514" fillId="0" borderId="1" xfId="13" applyFont="1" applyBorder="1" applyAlignment="1" applyProtection="1">
      <alignment horizontal="left" vertical="center"/>
      <protection locked="0"/>
    </xf>
    <xf numFmtId="0" fontId="515" fillId="0" borderId="0" xfId="1" applyFont="1" applyAlignment="1" applyProtection="1">
      <alignment horizontal="center" vertical="center"/>
      <protection locked="0"/>
    </xf>
    <xf numFmtId="16" fontId="0" fillId="0" borderId="99" xfId="0" applyNumberFormat="1" applyBorder="1" applyAlignment="1">
      <alignment horizontal="center" vertical="center"/>
    </xf>
    <xf numFmtId="16" fontId="0" fillId="0" borderId="33" xfId="0" applyNumberFormat="1" applyBorder="1" applyAlignment="1">
      <alignment horizontal="center" vertical="center"/>
    </xf>
    <xf numFmtId="0" fontId="177" fillId="0" borderId="0" xfId="0" applyFont="1" applyAlignment="1">
      <alignment horizontal="left" vertical="center"/>
    </xf>
    <xf numFmtId="0" fontId="331" fillId="0" borderId="2" xfId="1" applyFont="1" applyBorder="1" applyAlignment="1" applyProtection="1">
      <alignment vertical="center" wrapText="1"/>
      <protection locked="0"/>
    </xf>
    <xf numFmtId="0" fontId="19" fillId="0" borderId="2" xfId="1" applyFont="1" applyBorder="1" applyAlignment="1" applyProtection="1">
      <alignment horizontal="center" vertical="center" wrapText="1"/>
      <protection locked="0"/>
    </xf>
    <xf numFmtId="0" fontId="19" fillId="0" borderId="2" xfId="1" applyFont="1" applyBorder="1" applyAlignment="1" applyProtection="1">
      <alignment horizontal="left" vertical="center" wrapText="1"/>
      <protection locked="0"/>
    </xf>
    <xf numFmtId="0" fontId="516" fillId="0" borderId="1" xfId="3" applyFont="1" applyBorder="1" applyAlignment="1" applyProtection="1">
      <alignment horizontal="left" vertical="center" wrapText="1"/>
      <protection locked="0"/>
    </xf>
    <xf numFmtId="0" fontId="331" fillId="0" borderId="1" xfId="4" applyFont="1" applyBorder="1" applyAlignment="1" applyProtection="1">
      <alignment horizontal="left" vertical="center" wrapText="1"/>
      <protection locked="0"/>
    </xf>
    <xf numFmtId="0" fontId="20" fillId="0" borderId="1" xfId="1" applyFont="1" applyBorder="1" applyAlignment="1" applyProtection="1">
      <alignment horizontal="left" vertical="center" wrapText="1"/>
      <protection locked="0"/>
    </xf>
    <xf numFmtId="0" fontId="19" fillId="3" borderId="1" xfId="1" applyFont="1" applyFill="1" applyBorder="1" applyAlignment="1" applyProtection="1">
      <alignment horizontal="left" vertical="center" wrapText="1"/>
      <protection locked="0"/>
    </xf>
    <xf numFmtId="0" fontId="19" fillId="0" borderId="1" xfId="0" applyFont="1" applyBorder="1" applyAlignment="1" applyProtection="1">
      <alignment horizontal="left" vertical="center"/>
      <protection locked="0"/>
    </xf>
    <xf numFmtId="0" fontId="331" fillId="0" borderId="1" xfId="1" applyFont="1" applyBorder="1" applyAlignment="1" applyProtection="1">
      <alignment horizontal="left" vertical="center" wrapText="1"/>
      <protection locked="0"/>
    </xf>
    <xf numFmtId="0" fontId="516" fillId="0" borderId="1" xfId="1" applyFont="1" applyBorder="1" applyAlignment="1" applyProtection="1">
      <alignment horizontal="left" vertical="center"/>
      <protection locked="0"/>
    </xf>
    <xf numFmtId="0" fontId="20" fillId="0" borderId="1" xfId="1" applyFont="1" applyBorder="1" applyAlignment="1" applyProtection="1">
      <alignment horizontal="center" vertical="center"/>
      <protection locked="0"/>
    </xf>
    <xf numFmtId="0" fontId="20" fillId="0" borderId="1" xfId="1" applyFont="1" applyBorder="1" applyAlignment="1" applyProtection="1">
      <alignment vertical="center"/>
      <protection locked="0"/>
    </xf>
    <xf numFmtId="0" fontId="20" fillId="0" borderId="1" xfId="1" applyFont="1" applyBorder="1" applyAlignment="1" applyProtection="1">
      <alignment horizontal="left" vertical="center"/>
      <protection locked="0"/>
    </xf>
    <xf numFmtId="0" fontId="19" fillId="0" borderId="1" xfId="0" applyFont="1" applyBorder="1" applyAlignment="1" applyProtection="1">
      <alignment vertical="center" wrapText="1"/>
      <protection locked="0"/>
    </xf>
    <xf numFmtId="0" fontId="337" fillId="0" borderId="1" xfId="1" applyFont="1" applyBorder="1" applyAlignment="1" applyProtection="1">
      <alignment horizontal="left" vertical="top" wrapText="1"/>
      <protection locked="0"/>
    </xf>
    <xf numFmtId="0" fontId="370" fillId="39" borderId="1" xfId="0" applyFont="1" applyFill="1" applyBorder="1" applyAlignment="1" applyProtection="1">
      <alignment vertical="center" wrapText="1"/>
      <protection locked="0"/>
    </xf>
    <xf numFmtId="0" fontId="370" fillId="0" borderId="1" xfId="0" applyFont="1" applyBorder="1" applyAlignment="1" applyProtection="1">
      <alignment vertical="center" wrapText="1"/>
      <protection locked="0"/>
    </xf>
    <xf numFmtId="0" fontId="331" fillId="0" borderId="1" xfId="0" applyFont="1" applyBorder="1" applyAlignment="1" applyProtection="1">
      <alignment horizontal="left" vertical="center" wrapText="1"/>
      <protection locked="0"/>
    </xf>
    <xf numFmtId="0" fontId="20" fillId="0" borderId="1" xfId="1" applyFont="1" applyBorder="1" applyAlignment="1" applyProtection="1">
      <alignment horizontal="center" vertical="center" wrapText="1"/>
      <protection locked="0"/>
    </xf>
    <xf numFmtId="0" fontId="331" fillId="0" borderId="1" xfId="3" applyFont="1" applyBorder="1" applyAlignment="1" applyProtection="1">
      <alignment horizontal="left" vertical="center" wrapText="1"/>
      <protection locked="0"/>
    </xf>
    <xf numFmtId="0" fontId="19" fillId="32" borderId="1" xfId="0" applyFont="1" applyFill="1" applyBorder="1" applyAlignment="1" applyProtection="1">
      <alignment horizontal="left" vertical="center"/>
      <protection locked="0"/>
    </xf>
    <xf numFmtId="0" fontId="20" fillId="32" borderId="20" xfId="1" applyFont="1" applyFill="1" applyBorder="1" applyAlignment="1" applyProtection="1">
      <alignment horizontal="left" vertical="center"/>
      <protection locked="0"/>
    </xf>
    <xf numFmtId="0" fontId="20" fillId="32" borderId="1" xfId="1" applyFont="1" applyFill="1" applyBorder="1" applyAlignment="1" applyProtection="1">
      <alignment vertical="center"/>
      <protection locked="0"/>
    </xf>
    <xf numFmtId="0" fontId="20" fillId="32" borderId="1" xfId="1" applyFont="1" applyFill="1" applyBorder="1" applyAlignment="1" applyProtection="1">
      <alignment horizontal="center" vertical="center"/>
      <protection locked="0"/>
    </xf>
    <xf numFmtId="0" fontId="518" fillId="32" borderId="1" xfId="1" applyFont="1" applyFill="1" applyBorder="1" applyAlignment="1" applyProtection="1">
      <alignment vertical="center" wrapText="1"/>
      <protection locked="0"/>
    </xf>
    <xf numFmtId="0" fontId="20" fillId="0" borderId="20" xfId="1" applyFont="1" applyBorder="1" applyAlignment="1" applyProtection="1">
      <alignment horizontal="left" vertical="center"/>
      <protection locked="0"/>
    </xf>
    <xf numFmtId="0" fontId="518" fillId="0" borderId="1" xfId="1" applyFont="1" applyBorder="1" applyAlignment="1" applyProtection="1">
      <alignment vertical="center" wrapText="1"/>
      <protection locked="0"/>
    </xf>
    <xf numFmtId="0" fontId="19" fillId="0" borderId="2" xfId="1" applyFont="1" applyBorder="1" applyAlignment="1" applyProtection="1">
      <alignment vertical="center" wrapText="1"/>
      <protection locked="0"/>
    </xf>
    <xf numFmtId="0" fontId="19" fillId="32" borderId="1" xfId="0" applyFont="1" applyFill="1" applyBorder="1" applyAlignment="1" applyProtection="1">
      <alignment vertical="center" wrapText="1"/>
      <protection locked="0"/>
    </xf>
    <xf numFmtId="0" fontId="20" fillId="32" borderId="1" xfId="1" applyFont="1" applyFill="1" applyBorder="1" applyAlignment="1" applyProtection="1">
      <alignment horizontal="left" vertical="center"/>
      <protection locked="0"/>
    </xf>
    <xf numFmtId="0" fontId="331" fillId="0" borderId="1" xfId="5" applyFont="1" applyBorder="1" applyAlignment="1" applyProtection="1">
      <alignment horizontal="left" vertical="center" wrapText="1"/>
      <protection locked="0"/>
    </xf>
    <xf numFmtId="0" fontId="516" fillId="3" borderId="1" xfId="1" applyFont="1" applyFill="1" applyBorder="1" applyAlignment="1" applyProtection="1">
      <alignment horizontal="left" vertical="center"/>
      <protection locked="0"/>
    </xf>
    <xf numFmtId="0" fontId="20" fillId="4" borderId="1" xfId="1" applyFont="1" applyFill="1" applyBorder="1" applyAlignment="1" applyProtection="1">
      <alignment horizontal="left" vertical="center"/>
      <protection locked="0"/>
    </xf>
    <xf numFmtId="0" fontId="20" fillId="4" borderId="1" xfId="1" applyFont="1" applyFill="1" applyBorder="1" applyAlignment="1" applyProtection="1">
      <alignment vertical="center"/>
      <protection locked="0"/>
    </xf>
    <xf numFmtId="0" fontId="20" fillId="4" borderId="1" xfId="1" applyFont="1" applyFill="1" applyBorder="1" applyAlignment="1" applyProtection="1">
      <alignment horizontal="center" vertical="center"/>
      <protection locked="0"/>
    </xf>
    <xf numFmtId="0" fontId="20" fillId="0" borderId="1" xfId="1" applyFont="1" applyBorder="1" applyAlignment="1" applyProtection="1">
      <alignment vertical="center" wrapText="1"/>
      <protection locked="0"/>
    </xf>
    <xf numFmtId="0" fontId="331" fillId="0" borderId="1" xfId="1" applyFont="1" applyBorder="1" applyAlignment="1" applyProtection="1">
      <alignment vertical="center"/>
      <protection locked="0"/>
    </xf>
    <xf numFmtId="0" fontId="331" fillId="2" borderId="1" xfId="6" applyFont="1" applyFill="1" applyBorder="1" applyAlignment="1" applyProtection="1">
      <alignment horizontal="left" vertical="center" wrapText="1"/>
      <protection locked="0"/>
    </xf>
    <xf numFmtId="0" fontId="19" fillId="2" borderId="1" xfId="1" applyFont="1" applyFill="1" applyBorder="1" applyAlignment="1" applyProtection="1">
      <alignment horizontal="center" vertical="center" wrapText="1"/>
      <protection locked="0"/>
    </xf>
    <xf numFmtId="0" fontId="19" fillId="2" borderId="1" xfId="1" applyFont="1" applyFill="1" applyBorder="1" applyAlignment="1" applyProtection="1">
      <alignment horizontal="left" vertical="center" wrapText="1"/>
      <protection locked="0"/>
    </xf>
    <xf numFmtId="0" fontId="19" fillId="2" borderId="1" xfId="1" applyFont="1" applyFill="1" applyBorder="1" applyAlignment="1" applyProtection="1">
      <alignment vertical="center" wrapText="1"/>
      <protection locked="0"/>
    </xf>
    <xf numFmtId="0" fontId="19" fillId="45" borderId="1" xfId="1" applyFont="1" applyFill="1" applyBorder="1" applyAlignment="1" applyProtection="1">
      <alignment vertical="center"/>
      <protection locked="0"/>
    </xf>
    <xf numFmtId="0" fontId="19" fillId="45" borderId="1" xfId="1" applyFont="1" applyFill="1" applyBorder="1" applyAlignment="1" applyProtection="1">
      <alignment horizontal="left" vertical="center" wrapText="1"/>
      <protection locked="0"/>
    </xf>
    <xf numFmtId="0" fontId="19" fillId="45" borderId="1" xfId="1" applyFont="1" applyFill="1" applyBorder="1" applyAlignment="1" applyProtection="1">
      <alignment horizontal="center" vertical="center" wrapText="1"/>
      <protection locked="0"/>
    </xf>
    <xf numFmtId="0" fontId="19" fillId="45" borderId="1" xfId="1" applyFont="1" applyFill="1" applyBorder="1" applyAlignment="1" applyProtection="1">
      <alignment vertical="center" wrapText="1"/>
      <protection locked="0"/>
    </xf>
    <xf numFmtId="0" fontId="331" fillId="16" borderId="1" xfId="1" applyFont="1" applyFill="1" applyBorder="1" applyAlignment="1" applyProtection="1">
      <alignment horizontal="left" vertical="center" wrapText="1"/>
      <protection locked="0"/>
    </xf>
    <xf numFmtId="0" fontId="19" fillId="16" borderId="1" xfId="1" applyFont="1" applyFill="1" applyBorder="1" applyAlignment="1" applyProtection="1">
      <alignment horizontal="center" vertical="center" wrapText="1"/>
      <protection locked="0"/>
    </xf>
    <xf numFmtId="0" fontId="19" fillId="16" borderId="1" xfId="1" applyFont="1" applyFill="1" applyBorder="1" applyAlignment="1" applyProtection="1">
      <alignment horizontal="left" vertical="center" wrapText="1"/>
      <protection locked="0"/>
    </xf>
    <xf numFmtId="0" fontId="19" fillId="16" borderId="1" xfId="1" applyFont="1" applyFill="1" applyBorder="1" applyAlignment="1" applyProtection="1">
      <alignment vertical="center"/>
      <protection locked="0"/>
    </xf>
    <xf numFmtId="0" fontId="19" fillId="16" borderId="1" xfId="1" applyFont="1" applyFill="1" applyBorder="1" applyAlignment="1" applyProtection="1">
      <alignment vertical="center" wrapText="1"/>
      <protection locked="0"/>
    </xf>
    <xf numFmtId="0" fontId="331" fillId="0" borderId="1" xfId="6" applyFont="1" applyBorder="1" applyAlignment="1" applyProtection="1">
      <alignment horizontal="left" vertical="center" wrapText="1"/>
      <protection locked="0"/>
    </xf>
    <xf numFmtId="16" fontId="19" fillId="0" borderId="1" xfId="1" applyNumberFormat="1" applyFont="1" applyBorder="1" applyAlignment="1" applyProtection="1">
      <alignment vertical="center" wrapText="1"/>
      <protection locked="0"/>
    </xf>
    <xf numFmtId="0" fontId="337" fillId="0" borderId="1" xfId="1" applyFont="1" applyBorder="1" applyAlignment="1" applyProtection="1">
      <alignment vertical="center" wrapText="1"/>
      <protection locked="0"/>
    </xf>
    <xf numFmtId="0" fontId="370" fillId="0" borderId="1" xfId="1" applyFont="1" applyBorder="1" applyAlignment="1" applyProtection="1">
      <alignment vertical="center"/>
      <protection locked="0"/>
    </xf>
    <xf numFmtId="0" fontId="519" fillId="0" borderId="1" xfId="7" applyFont="1" applyBorder="1" applyAlignment="1" applyProtection="1">
      <alignment vertical="center" wrapText="1"/>
      <protection locked="0"/>
    </xf>
    <xf numFmtId="0" fontId="19" fillId="0" borderId="1" xfId="1" applyFont="1" applyBorder="1" applyAlignment="1" applyProtection="1">
      <alignment horizontal="center" vertical="center"/>
      <protection locked="0"/>
    </xf>
    <xf numFmtId="0" fontId="331" fillId="0" borderId="1" xfId="8" applyFont="1" applyBorder="1" applyAlignment="1" applyProtection="1">
      <alignment horizontal="left" vertical="center" wrapText="1"/>
      <protection locked="0"/>
    </xf>
    <xf numFmtId="16" fontId="331" fillId="0" borderId="1" xfId="1" applyNumberFormat="1" applyFont="1" applyBorder="1" applyAlignment="1" applyProtection="1">
      <alignment horizontal="left" vertical="center" wrapText="1"/>
      <protection locked="0"/>
    </xf>
    <xf numFmtId="0" fontId="516" fillId="0" borderId="1" xfId="1" applyFont="1" applyBorder="1" applyAlignment="1" applyProtection="1">
      <alignment horizontal="left" vertical="center" wrapText="1"/>
      <protection locked="0"/>
    </xf>
    <xf numFmtId="0" fontId="19" fillId="4" borderId="1" xfId="1" applyFont="1" applyFill="1" applyBorder="1" applyAlignment="1" applyProtection="1">
      <alignment vertical="center" wrapText="1"/>
      <protection locked="0"/>
    </xf>
    <xf numFmtId="0" fontId="516" fillId="0" borderId="1" xfId="1" applyFont="1" applyBorder="1" applyAlignment="1" applyProtection="1">
      <alignment vertical="center"/>
      <protection locked="0"/>
    </xf>
    <xf numFmtId="0" fontId="20" fillId="4" borderId="1" xfId="0" applyFont="1" applyFill="1" applyBorder="1" applyAlignment="1" applyProtection="1">
      <alignment vertical="center"/>
      <protection locked="0"/>
    </xf>
    <xf numFmtId="0" fontId="20" fillId="3" borderId="1" xfId="0" applyFont="1" applyFill="1" applyBorder="1" applyAlignment="1" applyProtection="1">
      <alignment vertical="center"/>
      <protection locked="0"/>
    </xf>
    <xf numFmtId="0" fontId="20" fillId="0" borderId="1" xfId="0" applyFont="1" applyBorder="1" applyAlignment="1" applyProtection="1">
      <alignment vertical="center"/>
      <protection locked="0"/>
    </xf>
    <xf numFmtId="0" fontId="19" fillId="3" borderId="1" xfId="1" applyFont="1" applyFill="1" applyBorder="1" applyAlignment="1" applyProtection="1">
      <alignment vertical="center" wrapText="1"/>
      <protection locked="0"/>
    </xf>
    <xf numFmtId="0" fontId="331" fillId="0" borderId="1" xfId="10" applyFont="1" applyBorder="1" applyAlignment="1" applyProtection="1">
      <alignment vertical="center" wrapText="1"/>
      <protection locked="0"/>
    </xf>
    <xf numFmtId="0" fontId="19" fillId="0" borderId="1" xfId="0" applyFont="1" applyBorder="1" applyAlignment="1" applyProtection="1">
      <alignment horizontal="center" vertical="center"/>
      <protection locked="0"/>
    </xf>
    <xf numFmtId="0" fontId="19" fillId="0" borderId="1" xfId="5" applyFont="1" applyBorder="1" applyAlignment="1" applyProtection="1">
      <alignment horizontal="left" vertical="center" wrapText="1"/>
      <protection locked="0"/>
    </xf>
    <xf numFmtId="0" fontId="337" fillId="0" borderId="1" xfId="1" applyFont="1" applyBorder="1" applyAlignment="1" applyProtection="1">
      <alignment vertical="center"/>
      <protection locked="0"/>
    </xf>
    <xf numFmtId="0" fontId="19" fillId="32" borderId="1" xfId="1" applyFont="1" applyFill="1" applyBorder="1" applyAlignment="1" applyProtection="1">
      <alignment vertical="center" wrapText="1"/>
      <protection locked="0"/>
    </xf>
    <xf numFmtId="0" fontId="19" fillId="32" borderId="1" xfId="1" applyFont="1" applyFill="1" applyBorder="1" applyAlignment="1" applyProtection="1">
      <alignment horizontal="center" vertical="center" wrapText="1"/>
      <protection locked="0"/>
    </xf>
    <xf numFmtId="16" fontId="19" fillId="0" borderId="1" xfId="1" applyNumberFormat="1" applyFont="1" applyBorder="1" applyAlignment="1" applyProtection="1">
      <alignment horizontal="left" vertical="center" wrapText="1"/>
      <protection locked="0"/>
    </xf>
    <xf numFmtId="0" fontId="19" fillId="0" borderId="1" xfId="0" applyFont="1" applyBorder="1" applyAlignment="1" applyProtection="1">
      <alignment vertical="center"/>
      <protection locked="0"/>
    </xf>
    <xf numFmtId="0" fontId="331" fillId="19" borderId="1" xfId="1" applyFont="1" applyFill="1" applyBorder="1" applyAlignment="1" applyProtection="1">
      <alignment vertical="center" wrapText="1"/>
      <protection locked="0"/>
    </xf>
    <xf numFmtId="0" fontId="19" fillId="19" borderId="1" xfId="1" applyFont="1" applyFill="1" applyBorder="1" applyAlignment="1" applyProtection="1">
      <alignment horizontal="center" vertical="center" wrapText="1"/>
      <protection locked="0"/>
    </xf>
    <xf numFmtId="0" fontId="19" fillId="19" borderId="1" xfId="1" applyFont="1" applyFill="1" applyBorder="1" applyAlignment="1" applyProtection="1">
      <alignment horizontal="left" vertical="center" wrapText="1"/>
      <protection locked="0"/>
    </xf>
    <xf numFmtId="0" fontId="19" fillId="19" borderId="1" xfId="1" applyFont="1" applyFill="1" applyBorder="1" applyAlignment="1" applyProtection="1">
      <alignment vertical="center"/>
      <protection locked="0"/>
    </xf>
    <xf numFmtId="0" fontId="19" fillId="19" borderId="1" xfId="1" applyFont="1" applyFill="1" applyBorder="1" applyAlignment="1" applyProtection="1">
      <alignment vertical="center" wrapText="1"/>
      <protection locked="0"/>
    </xf>
    <xf numFmtId="0" fontId="19" fillId="4" borderId="1" xfId="1" applyFont="1" applyFill="1" applyBorder="1" applyAlignment="1" applyProtection="1">
      <alignment horizontal="center" vertical="center" wrapText="1"/>
      <protection locked="0"/>
    </xf>
    <xf numFmtId="0" fontId="20" fillId="4" borderId="1" xfId="0" applyFont="1" applyFill="1" applyBorder="1" applyAlignment="1" applyProtection="1">
      <alignment horizontal="left" vertical="center"/>
      <protection locked="0"/>
    </xf>
    <xf numFmtId="0" fontId="20" fillId="4" borderId="1" xfId="0" applyFont="1" applyFill="1" applyBorder="1" applyAlignment="1" applyProtection="1">
      <alignment horizontal="center" vertical="center"/>
      <protection locked="0"/>
    </xf>
    <xf numFmtId="0" fontId="20" fillId="0" borderId="1" xfId="0" applyFont="1" applyBorder="1" applyAlignment="1" applyProtection="1">
      <alignment horizontal="left" vertical="center"/>
      <protection locked="0"/>
    </xf>
    <xf numFmtId="0" fontId="20" fillId="0" borderId="1" xfId="0" applyFont="1" applyBorder="1" applyAlignment="1" applyProtection="1">
      <alignment horizontal="center" vertical="center"/>
      <protection locked="0"/>
    </xf>
    <xf numFmtId="0" fontId="370" fillId="0" borderId="1" xfId="1" applyFont="1" applyBorder="1" applyAlignment="1" applyProtection="1">
      <alignment vertical="center" wrapText="1"/>
      <protection locked="0"/>
    </xf>
    <xf numFmtId="0" fontId="20" fillId="0" borderId="1" xfId="6" applyFont="1" applyBorder="1" applyAlignment="1" applyProtection="1">
      <alignment horizontal="left" vertical="center" wrapText="1"/>
      <protection locked="0"/>
    </xf>
    <xf numFmtId="0" fontId="19" fillId="4" borderId="1" xfId="0" applyFont="1" applyFill="1" applyBorder="1" applyAlignment="1" applyProtection="1">
      <alignment horizontal="left" vertical="center"/>
      <protection locked="0"/>
    </xf>
    <xf numFmtId="0" fontId="20" fillId="2" borderId="1" xfId="0" applyFont="1" applyFill="1" applyBorder="1" applyAlignment="1" applyProtection="1">
      <alignment vertical="center"/>
      <protection locked="0"/>
    </xf>
    <xf numFmtId="0" fontId="370" fillId="2" borderId="1" xfId="0" applyFont="1" applyFill="1" applyBorder="1" applyAlignment="1" applyProtection="1">
      <alignment horizontal="left" vertical="center"/>
      <protection locked="0"/>
    </xf>
    <xf numFmtId="0" fontId="19" fillId="2" borderId="1" xfId="1" applyFont="1" applyFill="1" applyBorder="1" applyAlignment="1" applyProtection="1">
      <alignment vertical="center"/>
      <protection locked="0"/>
    </xf>
    <xf numFmtId="0" fontId="20" fillId="2" borderId="1" xfId="0" applyFont="1" applyFill="1" applyBorder="1" applyAlignment="1" applyProtection="1">
      <alignment horizontal="center" vertical="center"/>
      <protection locked="0"/>
    </xf>
    <xf numFmtId="0" fontId="337" fillId="2" borderId="1" xfId="1" applyFont="1" applyFill="1" applyBorder="1" applyAlignment="1" applyProtection="1">
      <alignment vertical="center" wrapText="1"/>
      <protection locked="0"/>
    </xf>
    <xf numFmtId="0" fontId="331" fillId="19" borderId="1" xfId="1" applyFont="1" applyFill="1" applyBorder="1" applyAlignment="1" applyProtection="1">
      <alignment horizontal="left" vertical="center" wrapText="1"/>
      <protection locked="0"/>
    </xf>
    <xf numFmtId="0" fontId="516" fillId="0" borderId="1" xfId="4" applyFont="1" applyBorder="1" applyAlignment="1" applyProtection="1">
      <alignment horizontal="left" vertical="center" wrapText="1"/>
      <protection locked="0"/>
    </xf>
    <xf numFmtId="16" fontId="19" fillId="0" borderId="1" xfId="1" applyNumberFormat="1" applyFont="1" applyBorder="1" applyAlignment="1" applyProtection="1">
      <alignment vertical="center"/>
      <protection locked="0"/>
    </xf>
    <xf numFmtId="0" fontId="45" fillId="0" borderId="1" xfId="1" applyFont="1" applyBorder="1" applyAlignment="1" applyProtection="1">
      <alignment vertical="center" wrapText="1"/>
      <protection locked="0"/>
    </xf>
    <xf numFmtId="0" fontId="516" fillId="0" borderId="2" xfId="1" applyFont="1" applyBorder="1" applyAlignment="1" applyProtection="1">
      <alignment horizontal="left" vertical="center" wrapText="1"/>
      <protection locked="0"/>
    </xf>
    <xf numFmtId="0" fontId="19" fillId="4" borderId="2" xfId="1" applyFont="1" applyFill="1" applyBorder="1" applyAlignment="1" applyProtection="1">
      <alignment horizontal="left" vertical="center" wrapText="1"/>
      <protection locked="0"/>
    </xf>
    <xf numFmtId="0" fontId="19" fillId="4" borderId="2" xfId="1" applyFont="1" applyFill="1" applyBorder="1" applyAlignment="1" applyProtection="1">
      <alignment vertical="center"/>
      <protection locked="0"/>
    </xf>
    <xf numFmtId="0" fontId="19" fillId="4" borderId="2" xfId="1" applyFont="1" applyFill="1" applyBorder="1" applyAlignment="1" applyProtection="1">
      <alignment horizontal="center" vertical="center" wrapText="1"/>
      <protection locked="0"/>
    </xf>
    <xf numFmtId="0" fontId="19" fillId="4" borderId="2" xfId="1" applyFont="1" applyFill="1" applyBorder="1" applyAlignment="1" applyProtection="1">
      <alignment vertical="center" wrapText="1"/>
      <protection locked="0"/>
    </xf>
    <xf numFmtId="0" fontId="18" fillId="0" borderId="1" xfId="5" applyFont="1" applyBorder="1" applyAlignment="1" applyProtection="1">
      <alignment vertical="center" wrapText="1"/>
      <protection locked="0"/>
    </xf>
    <xf numFmtId="0" fontId="18" fillId="0" borderId="1" xfId="1" applyFont="1" applyBorder="1" applyAlignment="1" applyProtection="1">
      <alignment horizontal="left" vertical="center" wrapText="1"/>
      <protection locked="0"/>
    </xf>
    <xf numFmtId="0" fontId="519" fillId="0" borderId="1" xfId="1" applyFont="1" applyBorder="1" applyAlignment="1" applyProtection="1">
      <alignment vertical="center" wrapText="1"/>
      <protection locked="0"/>
    </xf>
    <xf numFmtId="0" fontId="519" fillId="0" borderId="1" xfId="1" applyFont="1" applyBorder="1" applyAlignment="1" applyProtection="1">
      <alignment horizontal="center" vertical="center" wrapText="1"/>
      <protection locked="0"/>
    </xf>
    <xf numFmtId="0" fontId="519" fillId="0" borderId="1" xfId="1" applyFont="1" applyBorder="1" applyAlignment="1" applyProtection="1">
      <alignment horizontal="left" vertical="center" wrapText="1"/>
      <protection locked="0"/>
    </xf>
    <xf numFmtId="0" fontId="18" fillId="0" borderId="1" xfId="7" applyFont="1" applyBorder="1" applyAlignment="1" applyProtection="1">
      <alignment vertical="center" wrapText="1"/>
      <protection locked="0"/>
    </xf>
    <xf numFmtId="0" fontId="18" fillId="2" borderId="1" xfId="1" applyFont="1" applyFill="1" applyBorder="1" applyAlignment="1" applyProtection="1">
      <alignment vertical="center" wrapText="1"/>
      <protection locked="0"/>
    </xf>
    <xf numFmtId="0" fontId="19" fillId="32" borderId="1" xfId="1" applyFont="1" applyFill="1" applyBorder="1" applyAlignment="1" applyProtection="1">
      <alignment horizontal="left" vertical="center"/>
      <protection locked="0"/>
    </xf>
    <xf numFmtId="0" fontId="519" fillId="32" borderId="1" xfId="1" applyFont="1" applyFill="1" applyBorder="1" applyAlignment="1" applyProtection="1">
      <alignment vertical="center" wrapText="1"/>
      <protection locked="0"/>
    </xf>
    <xf numFmtId="0" fontId="19" fillId="2" borderId="1" xfId="1" applyFont="1" applyFill="1" applyBorder="1" applyAlignment="1" applyProtection="1">
      <alignment horizontal="left" vertical="center"/>
      <protection locked="0"/>
    </xf>
    <xf numFmtId="0" fontId="519" fillId="2" borderId="1" xfId="1" applyFont="1" applyFill="1" applyBorder="1" applyAlignment="1" applyProtection="1">
      <alignment vertical="center" wrapText="1"/>
      <protection locked="0"/>
    </xf>
    <xf numFmtId="0" fontId="516" fillId="0" borderId="1" xfId="0" applyFont="1" applyBorder="1" applyAlignment="1" applyProtection="1">
      <alignment vertical="center"/>
      <protection locked="0"/>
    </xf>
    <xf numFmtId="0" fontId="331" fillId="6" borderId="1" xfId="4" applyFont="1" applyFill="1" applyBorder="1" applyAlignment="1" applyProtection="1">
      <alignment horizontal="left" vertical="center" wrapText="1"/>
      <protection locked="0"/>
    </xf>
    <xf numFmtId="0" fontId="19" fillId="6" borderId="1" xfId="1" applyFont="1" applyFill="1" applyBorder="1" applyAlignment="1" applyProtection="1">
      <alignment horizontal="center" vertical="center" wrapText="1"/>
      <protection locked="0"/>
    </xf>
    <xf numFmtId="0" fontId="370" fillId="6" borderId="1" xfId="1" applyFont="1" applyFill="1" applyBorder="1" applyAlignment="1" applyProtection="1">
      <alignment horizontal="left" vertical="center" wrapText="1"/>
      <protection locked="0"/>
    </xf>
    <xf numFmtId="0" fontId="19" fillId="6" borderId="1" xfId="1" applyFont="1" applyFill="1" applyBorder="1" applyAlignment="1" applyProtection="1">
      <alignment vertical="center"/>
      <protection locked="0"/>
    </xf>
    <xf numFmtId="0" fontId="19" fillId="6" borderId="1" xfId="1" applyFont="1" applyFill="1" applyBorder="1" applyAlignment="1" applyProtection="1">
      <alignment horizontal="left" vertical="center" wrapText="1"/>
      <protection locked="0"/>
    </xf>
    <xf numFmtId="0" fontId="519" fillId="6" borderId="1" xfId="12" applyFont="1" applyFill="1" applyBorder="1" applyAlignment="1" applyProtection="1">
      <alignment vertical="center" wrapText="1"/>
      <protection locked="0"/>
    </xf>
    <xf numFmtId="0" fontId="19" fillId="6" borderId="1" xfId="1" applyFont="1" applyFill="1" applyBorder="1" applyAlignment="1" applyProtection="1">
      <alignment vertical="center" wrapText="1"/>
      <protection locked="0"/>
    </xf>
    <xf numFmtId="0" fontId="337" fillId="6" borderId="1" xfId="1" applyFont="1" applyFill="1" applyBorder="1" applyAlignment="1" applyProtection="1">
      <alignment vertical="center" wrapText="1"/>
      <protection locked="0"/>
    </xf>
    <xf numFmtId="0" fontId="520" fillId="10" borderId="1" xfId="0" applyFont="1" applyFill="1" applyBorder="1" applyAlignment="1" applyProtection="1">
      <alignment vertical="top" wrapText="1"/>
      <protection locked="0"/>
    </xf>
    <xf numFmtId="0" fontId="521" fillId="10" borderId="1" xfId="1" applyFont="1" applyFill="1" applyBorder="1" applyAlignment="1" applyProtection="1">
      <alignment horizontal="center" vertical="center" wrapText="1"/>
      <protection locked="0"/>
    </xf>
    <xf numFmtId="0" fontId="521" fillId="0" borderId="1" xfId="1" applyFont="1" applyBorder="1" applyAlignment="1" applyProtection="1">
      <alignment horizontal="left" vertical="center" wrapText="1"/>
      <protection locked="0"/>
    </xf>
    <xf numFmtId="0" fontId="520" fillId="10" borderId="1" xfId="3" applyFont="1" applyFill="1" applyBorder="1" applyAlignment="1" applyProtection="1">
      <alignment horizontal="left" vertical="center" wrapText="1"/>
      <protection locked="0"/>
    </xf>
    <xf numFmtId="0" fontId="520" fillId="35" borderId="1" xfId="3" applyFont="1" applyFill="1" applyBorder="1" applyAlignment="1" applyProtection="1">
      <alignment horizontal="left" vertical="center" wrapText="1"/>
      <protection locked="0"/>
    </xf>
    <xf numFmtId="0" fontId="521" fillId="35" borderId="1" xfId="1" applyFont="1" applyFill="1" applyBorder="1" applyAlignment="1" applyProtection="1">
      <alignment horizontal="center" vertical="center" wrapText="1"/>
      <protection locked="0"/>
    </xf>
    <xf numFmtId="0" fontId="521" fillId="35" borderId="1" xfId="1" applyFont="1" applyFill="1" applyBorder="1" applyAlignment="1" applyProtection="1">
      <alignment horizontal="left" vertical="center" wrapText="1"/>
      <protection locked="0"/>
    </xf>
    <xf numFmtId="0" fontId="19" fillId="35" borderId="1" xfId="1" applyFont="1" applyFill="1" applyBorder="1" applyAlignment="1" applyProtection="1">
      <alignment vertical="center"/>
      <protection locked="0"/>
    </xf>
    <xf numFmtId="0" fontId="19" fillId="35" borderId="1" xfId="1" applyFont="1" applyFill="1" applyBorder="1" applyAlignment="1" applyProtection="1">
      <alignment horizontal="left" vertical="center" wrapText="1"/>
      <protection locked="0"/>
    </xf>
    <xf numFmtId="0" fontId="19" fillId="35" borderId="1" xfId="1" applyFont="1" applyFill="1" applyBorder="1" applyAlignment="1" applyProtection="1">
      <alignment horizontal="center" vertical="center" wrapText="1"/>
      <protection locked="0"/>
    </xf>
    <xf numFmtId="0" fontId="19" fillId="35" borderId="1" xfId="1" applyFont="1" applyFill="1" applyBorder="1" applyAlignment="1" applyProtection="1">
      <alignment vertical="center" wrapText="1"/>
      <protection locked="0"/>
    </xf>
    <xf numFmtId="0" fontId="520" fillId="10" borderId="1" xfId="1" applyFont="1" applyFill="1" applyBorder="1" applyAlignment="1" applyProtection="1">
      <alignment vertical="center" wrapText="1"/>
      <protection locked="0"/>
    </xf>
    <xf numFmtId="0" fontId="520" fillId="10" borderId="1" xfId="1" applyFont="1" applyFill="1" applyBorder="1" applyAlignment="1" applyProtection="1">
      <alignment horizontal="left" vertical="center" wrapText="1"/>
      <protection locked="0"/>
    </xf>
    <xf numFmtId="0" fontId="520" fillId="10" borderId="1" xfId="0" applyFont="1" applyFill="1" applyBorder="1" applyAlignment="1" applyProtection="1">
      <alignment wrapText="1"/>
      <protection locked="0"/>
    </xf>
    <xf numFmtId="0" fontId="521" fillId="0" borderId="1" xfId="1" applyFont="1" applyBorder="1" applyAlignment="1" applyProtection="1">
      <alignment vertical="center" wrapText="1"/>
      <protection locked="0"/>
    </xf>
    <xf numFmtId="0" fontId="520" fillId="10" borderId="1" xfId="4" applyFont="1" applyFill="1" applyBorder="1" applyAlignment="1" applyProtection="1">
      <alignment horizontal="left" vertical="center" wrapText="1"/>
      <protection locked="0"/>
    </xf>
    <xf numFmtId="0" fontId="521" fillId="2" borderId="1" xfId="1" applyFont="1" applyFill="1" applyBorder="1" applyAlignment="1" applyProtection="1">
      <alignment horizontal="left" vertical="center" wrapText="1"/>
      <protection locked="0"/>
    </xf>
    <xf numFmtId="0" fontId="370" fillId="2" borderId="1" xfId="1" applyFont="1" applyFill="1" applyBorder="1" applyAlignment="1" applyProtection="1">
      <alignment horizontal="left" vertical="center" wrapText="1"/>
      <protection locked="0"/>
    </xf>
    <xf numFmtId="0" fontId="519" fillId="2" borderId="1" xfId="12" applyFont="1" applyFill="1" applyBorder="1" applyAlignment="1" applyProtection="1">
      <alignment vertical="center" wrapText="1"/>
      <protection locked="0"/>
    </xf>
    <xf numFmtId="0" fontId="520" fillId="10" borderId="1" xfId="0" applyFont="1" applyFill="1" applyBorder="1" applyAlignment="1" applyProtection="1">
      <alignment vertical="center" wrapText="1"/>
      <protection locked="0"/>
    </xf>
    <xf numFmtId="0" fontId="521" fillId="0" borderId="1" xfId="0" applyFont="1" applyBorder="1" applyAlignment="1" applyProtection="1">
      <alignment horizontal="left" vertical="center"/>
      <protection locked="0"/>
    </xf>
    <xf numFmtId="0" fontId="520" fillId="10" borderId="1" xfId="5" applyFont="1" applyFill="1" applyBorder="1" applyAlignment="1" applyProtection="1">
      <alignment horizontal="left" vertical="center" wrapText="1"/>
      <protection locked="0"/>
    </xf>
    <xf numFmtId="0" fontId="18" fillId="19" borderId="1" xfId="1" applyFont="1" applyFill="1" applyBorder="1" applyAlignment="1" applyProtection="1">
      <alignment vertical="center" wrapText="1"/>
      <protection locked="0"/>
    </xf>
    <xf numFmtId="0" fontId="19" fillId="19" borderId="1" xfId="1" applyFont="1" applyFill="1" applyBorder="1" applyAlignment="1" applyProtection="1">
      <alignment horizontal="left" vertical="center"/>
      <protection locked="0"/>
    </xf>
    <xf numFmtId="0" fontId="519" fillId="19" borderId="1" xfId="1" applyFont="1" applyFill="1" applyBorder="1" applyAlignment="1" applyProtection="1">
      <alignment vertical="center" wrapText="1"/>
      <protection locked="0"/>
    </xf>
    <xf numFmtId="0" fontId="27" fillId="19" borderId="1" xfId="0" applyFont="1" applyFill="1" applyBorder="1" applyAlignment="1" applyProtection="1">
      <alignment vertical="center"/>
      <protection locked="0"/>
    </xf>
    <xf numFmtId="0" fontId="388" fillId="0" borderId="1" xfId="3" applyFont="1" applyBorder="1" applyAlignment="1" applyProtection="1">
      <alignment vertical="center" wrapText="1"/>
      <protection locked="0"/>
    </xf>
    <xf numFmtId="0" fontId="19" fillId="0" borderId="21" xfId="1" applyFont="1" applyBorder="1" applyAlignment="1" applyProtection="1">
      <alignment vertical="center" wrapText="1"/>
      <protection locked="0"/>
    </xf>
    <xf numFmtId="0" fontId="19" fillId="0" borderId="21" xfId="1" applyFont="1" applyBorder="1" applyAlignment="1" applyProtection="1">
      <alignment horizontal="center" vertical="center" wrapText="1"/>
      <protection locked="0"/>
    </xf>
    <xf numFmtId="0" fontId="19" fillId="32" borderId="1" xfId="1" applyFont="1" applyFill="1" applyBorder="1" applyAlignment="1" applyProtection="1">
      <alignment vertical="center"/>
      <protection locked="0"/>
    </xf>
    <xf numFmtId="0" fontId="516" fillId="0" borderId="1" xfId="11" applyFont="1" applyBorder="1" applyAlignment="1" applyProtection="1">
      <alignment horizontal="left" vertical="center" wrapText="1"/>
      <protection locked="0"/>
    </xf>
    <xf numFmtId="0" fontId="19" fillId="0" borderId="1" xfId="1" quotePrefix="1" applyFont="1" applyBorder="1" applyAlignment="1" applyProtection="1">
      <alignment vertical="center" wrapText="1"/>
      <protection locked="0"/>
    </xf>
    <xf numFmtId="0" fontId="518" fillId="0" borderId="1" xfId="0" applyFont="1" applyBorder="1" applyAlignment="1" applyProtection="1">
      <alignment vertical="center"/>
      <protection locked="0"/>
    </xf>
    <xf numFmtId="0" fontId="518" fillId="0" borderId="1" xfId="0" applyFont="1" applyBorder="1" applyAlignment="1" applyProtection="1">
      <alignment vertical="center" wrapText="1"/>
      <protection locked="0"/>
    </xf>
    <xf numFmtId="16" fontId="19" fillId="32" borderId="1" xfId="1" applyNumberFormat="1" applyFont="1" applyFill="1" applyBorder="1" applyAlignment="1" applyProtection="1">
      <alignment horizontal="left" vertical="center" wrapText="1"/>
      <protection locked="0"/>
    </xf>
    <xf numFmtId="0" fontId="20" fillId="32" borderId="1" xfId="1" applyFont="1" applyFill="1" applyBorder="1" applyAlignment="1" applyProtection="1">
      <alignment horizontal="left" vertical="center" wrapText="1"/>
      <protection locked="0"/>
    </xf>
    <xf numFmtId="0" fontId="20" fillId="4" borderId="1" xfId="1" applyFont="1" applyFill="1" applyBorder="1" applyAlignment="1" applyProtection="1">
      <alignment horizontal="left" vertical="center" wrapText="1"/>
      <protection locked="0"/>
    </xf>
    <xf numFmtId="0" fontId="522" fillId="49" borderId="1" xfId="1" applyFont="1" applyFill="1" applyBorder="1" applyAlignment="1" applyProtection="1">
      <alignment vertical="center"/>
      <protection locked="0"/>
    </xf>
    <xf numFmtId="0" fontId="20" fillId="2" borderId="1" xfId="1" applyFont="1" applyFill="1" applyBorder="1" applyAlignment="1" applyProtection="1">
      <alignment vertical="center"/>
      <protection locked="0"/>
    </xf>
    <xf numFmtId="0" fontId="20" fillId="2" borderId="1" xfId="1" applyFont="1" applyFill="1" applyBorder="1" applyAlignment="1" applyProtection="1">
      <alignment horizontal="left" vertical="center"/>
      <protection locked="0"/>
    </xf>
    <xf numFmtId="0" fontId="20" fillId="2" borderId="1" xfId="1" applyFont="1" applyFill="1" applyBorder="1" applyAlignment="1" applyProtection="1">
      <alignment horizontal="center" vertical="center"/>
      <protection locked="0"/>
    </xf>
    <xf numFmtId="0" fontId="97" fillId="0" borderId="1" xfId="1" applyFont="1" applyBorder="1" applyAlignment="1" applyProtection="1">
      <alignment vertical="center" wrapText="1"/>
      <protection locked="0"/>
    </xf>
    <xf numFmtId="0" fontId="337" fillId="36" borderId="1" xfId="1" applyFont="1" applyFill="1" applyBorder="1" applyAlignment="1" applyProtection="1">
      <alignment vertical="center" wrapText="1"/>
      <protection locked="0"/>
    </xf>
    <xf numFmtId="0" fontId="331" fillId="2" borderId="1" xfId="1" applyFont="1" applyFill="1" applyBorder="1" applyAlignment="1" applyProtection="1">
      <alignment horizontal="left" vertical="center" wrapText="1"/>
      <protection locked="0"/>
    </xf>
    <xf numFmtId="16" fontId="19" fillId="0" borderId="1" xfId="1" applyNumberFormat="1" applyFont="1" applyBorder="1" applyAlignment="1" applyProtection="1">
      <alignment horizontal="left" vertical="center"/>
      <protection locked="0"/>
    </xf>
    <xf numFmtId="0" fontId="516" fillId="0" borderId="1" xfId="1" applyFont="1" applyBorder="1" applyAlignment="1" applyProtection="1">
      <alignment vertical="center" wrapText="1"/>
      <protection locked="0"/>
    </xf>
    <xf numFmtId="0" fontId="331" fillId="4" borderId="1" xfId="1" applyFont="1" applyFill="1" applyBorder="1" applyAlignment="1" applyProtection="1">
      <alignment vertical="center" wrapText="1"/>
      <protection locked="0"/>
    </xf>
    <xf numFmtId="0" fontId="516" fillId="4" borderId="1" xfId="0" applyFont="1" applyFill="1" applyBorder="1" applyAlignment="1" applyProtection="1">
      <alignment vertical="center"/>
      <protection locked="0"/>
    </xf>
    <xf numFmtId="0" fontId="370" fillId="4" borderId="1" xfId="0" applyFont="1" applyFill="1" applyBorder="1" applyAlignment="1" applyProtection="1">
      <alignment horizontal="left" vertical="center" wrapText="1"/>
      <protection locked="0"/>
    </xf>
    <xf numFmtId="0" fontId="370" fillId="4" borderId="1" xfId="0" applyFont="1" applyFill="1" applyBorder="1" applyAlignment="1" applyProtection="1">
      <alignment horizontal="left" vertical="center"/>
      <protection locked="0"/>
    </xf>
    <xf numFmtId="0" fontId="516" fillId="2" borderId="1" xfId="0" applyFont="1" applyFill="1" applyBorder="1" applyAlignment="1" applyProtection="1">
      <alignment vertical="center"/>
      <protection locked="0"/>
    </xf>
    <xf numFmtId="0" fontId="370" fillId="2" borderId="1" xfId="0" applyFont="1" applyFill="1" applyBorder="1" applyAlignment="1" applyProtection="1">
      <alignment horizontal="left" vertical="center" wrapText="1"/>
      <protection locked="0"/>
    </xf>
    <xf numFmtId="0" fontId="519" fillId="0" borderId="1" xfId="12" applyFont="1" applyBorder="1" applyAlignment="1" applyProtection="1">
      <alignment vertical="center" wrapText="1"/>
      <protection locked="0"/>
    </xf>
    <xf numFmtId="0" fontId="20" fillId="0" borderId="1" xfId="668" applyFont="1" applyBorder="1" applyAlignment="1" applyProtection="1">
      <alignment horizontal="left" vertical="center"/>
      <protection locked="0"/>
    </xf>
    <xf numFmtId="0" fontId="97" fillId="0" borderId="1" xfId="0" applyFont="1" applyBorder="1" applyAlignment="1" applyProtection="1">
      <alignment vertical="center"/>
      <protection locked="0"/>
    </xf>
    <xf numFmtId="0" fontId="370" fillId="4" borderId="1" xfId="1" applyFont="1" applyFill="1" applyBorder="1" applyAlignment="1" applyProtection="1">
      <alignment horizontal="left" vertical="center" wrapText="1"/>
      <protection locked="0"/>
    </xf>
    <xf numFmtId="0" fontId="337" fillId="4" borderId="1" xfId="1" applyFont="1" applyFill="1" applyBorder="1" applyAlignment="1" applyProtection="1">
      <alignment vertical="center" wrapText="1"/>
      <protection locked="0"/>
    </xf>
    <xf numFmtId="0" fontId="516" fillId="0" borderId="1" xfId="0" applyFont="1" applyBorder="1" applyAlignment="1" applyProtection="1">
      <alignment horizontal="left" vertical="center" wrapText="1"/>
      <protection locked="0"/>
    </xf>
    <xf numFmtId="0" fontId="20" fillId="0" borderId="1" xfId="0" applyFont="1" applyBorder="1" applyAlignment="1" applyProtection="1">
      <alignment horizontal="left" vertical="center" wrapText="1"/>
      <protection locked="0"/>
    </xf>
    <xf numFmtId="0" fontId="20" fillId="0" borderId="1" xfId="0" applyFont="1" applyBorder="1" applyAlignment="1" applyProtection="1">
      <alignment vertical="center" wrapText="1"/>
      <protection locked="0"/>
    </xf>
    <xf numFmtId="0" fontId="20" fillId="0" borderId="1" xfId="0" applyFont="1" applyBorder="1" applyAlignment="1" applyProtection="1">
      <alignment horizontal="center" vertical="center" wrapText="1"/>
      <protection locked="0"/>
    </xf>
    <xf numFmtId="0" fontId="19" fillId="0" borderId="20" xfId="1" applyFont="1" applyBorder="1" applyAlignment="1" applyProtection="1">
      <alignment horizontal="center" vertical="center" wrapText="1"/>
      <protection locked="0"/>
    </xf>
    <xf numFmtId="0" fontId="19" fillId="0" borderId="21" xfId="1" applyFont="1" applyBorder="1" applyAlignment="1" applyProtection="1">
      <alignment horizontal="left" vertical="center" wrapText="1"/>
      <protection locked="0"/>
    </xf>
    <xf numFmtId="0" fontId="337" fillId="0" borderId="1" xfId="1" applyFont="1" applyBorder="1" applyAlignment="1" applyProtection="1">
      <alignment horizontal="center" vertical="center"/>
      <protection locked="0"/>
    </xf>
    <xf numFmtId="0" fontId="337" fillId="0" borderId="1" xfId="1" applyFont="1" applyBorder="1" applyAlignment="1" applyProtection="1">
      <alignment horizontal="left" vertical="center"/>
      <protection locked="0"/>
    </xf>
    <xf numFmtId="0" fontId="331" fillId="3" borderId="1" xfId="1" applyFont="1" applyFill="1" applyBorder="1" applyAlignment="1" applyProtection="1">
      <alignment horizontal="left" vertical="center" wrapText="1"/>
      <protection locked="0"/>
    </xf>
    <xf numFmtId="0" fontId="519" fillId="0" borderId="1" xfId="7" applyFont="1" applyBorder="1" applyAlignment="1" applyProtection="1">
      <alignment horizontal="left" vertical="center" wrapText="1"/>
      <protection locked="0"/>
    </xf>
    <xf numFmtId="0" fontId="519" fillId="0" borderId="1" xfId="7" applyFont="1" applyBorder="1" applyAlignment="1" applyProtection="1">
      <alignment horizontal="center" vertical="center" wrapText="1"/>
      <protection locked="0"/>
    </xf>
    <xf numFmtId="0" fontId="97" fillId="0" borderId="1" xfId="1" applyFont="1" applyBorder="1" applyAlignment="1" applyProtection="1">
      <alignment vertical="center"/>
      <protection locked="0"/>
    </xf>
    <xf numFmtId="0" fontId="20" fillId="39" borderId="1" xfId="1" applyFont="1" applyFill="1" applyBorder="1" applyAlignment="1" applyProtection="1">
      <alignment vertical="center" wrapText="1"/>
      <protection locked="0"/>
    </xf>
    <xf numFmtId="0" fontId="19" fillId="39" borderId="1" xfId="1" applyFont="1" applyFill="1" applyBorder="1" applyAlignment="1" applyProtection="1">
      <alignment vertical="center"/>
      <protection locked="0"/>
    </xf>
    <xf numFmtId="16" fontId="19" fillId="2" borderId="1" xfId="1" applyNumberFormat="1" applyFont="1" applyFill="1" applyBorder="1" applyAlignment="1" applyProtection="1">
      <alignment horizontal="left" vertical="center" wrapText="1"/>
      <protection locked="0"/>
    </xf>
    <xf numFmtId="0" fontId="331" fillId="3" borderId="1" xfId="1" applyFont="1" applyFill="1" applyBorder="1" applyAlignment="1" applyProtection="1">
      <alignment vertical="center" wrapText="1"/>
      <protection locked="0"/>
    </xf>
    <xf numFmtId="0" fontId="331" fillId="0" borderId="1" xfId="10" applyFont="1" applyBorder="1" applyAlignment="1" applyProtection="1">
      <alignment horizontal="left" vertical="center" wrapText="1"/>
      <protection locked="0"/>
    </xf>
    <xf numFmtId="0" fontId="19" fillId="0" borderId="1" xfId="9" applyFont="1" applyBorder="1" applyAlignment="1" applyProtection="1">
      <alignment vertical="center" wrapText="1"/>
      <protection locked="0"/>
    </xf>
    <xf numFmtId="0" fontId="19" fillId="4" borderId="1" xfId="9" applyFont="1" applyFill="1" applyBorder="1" applyAlignment="1" applyProtection="1">
      <alignment vertical="center" wrapText="1"/>
      <protection locked="0"/>
    </xf>
    <xf numFmtId="0" fontId="519" fillId="4" borderId="1" xfId="9" applyFont="1" applyFill="1" applyBorder="1" applyAlignment="1" applyProtection="1">
      <alignment vertical="center" wrapText="1"/>
      <protection locked="0"/>
    </xf>
    <xf numFmtId="0" fontId="519" fillId="0" borderId="1" xfId="9" applyFont="1" applyBorder="1" applyAlignment="1" applyProtection="1">
      <alignment vertical="center" wrapText="1"/>
      <protection locked="0"/>
    </xf>
    <xf numFmtId="0" fontId="19" fillId="32" borderId="1" xfId="6" applyFont="1" applyFill="1" applyBorder="1" applyAlignment="1" applyProtection="1">
      <alignment horizontal="left" vertical="center" wrapText="1"/>
      <protection locked="0"/>
    </xf>
    <xf numFmtId="0" fontId="19" fillId="0" borderId="1" xfId="6" applyFont="1" applyBorder="1" applyAlignment="1" applyProtection="1">
      <alignment horizontal="left" vertical="center" wrapText="1"/>
      <protection locked="0"/>
    </xf>
    <xf numFmtId="0" fontId="516" fillId="2" borderId="1" xfId="1" applyFont="1" applyFill="1" applyBorder="1" applyAlignment="1" applyProtection="1">
      <alignment horizontal="left" vertical="center" wrapText="1"/>
      <protection locked="0"/>
    </xf>
    <xf numFmtId="0" fontId="20" fillId="0" borderId="1" xfId="3" applyFont="1" applyBorder="1" applyAlignment="1" applyProtection="1">
      <alignment vertical="center" wrapText="1"/>
      <protection locked="0"/>
    </xf>
    <xf numFmtId="16" fontId="19" fillId="0" borderId="2" xfId="1" applyNumberFormat="1" applyFont="1" applyBorder="1" applyAlignment="1" applyProtection="1">
      <alignment vertical="center" wrapText="1"/>
      <protection locked="0"/>
    </xf>
    <xf numFmtId="0" fontId="519" fillId="0" borderId="1" xfId="9" applyFont="1" applyBorder="1" applyAlignment="1" applyProtection="1">
      <alignment horizontal="center" vertical="center" wrapText="1"/>
      <protection locked="0"/>
    </xf>
    <xf numFmtId="0" fontId="331" fillId="4" borderId="1" xfId="1" applyFont="1" applyFill="1" applyBorder="1" applyAlignment="1" applyProtection="1">
      <alignment horizontal="left" vertical="center" wrapText="1"/>
      <protection locked="0"/>
    </xf>
    <xf numFmtId="0" fontId="331" fillId="6" borderId="1" xfId="1" applyFont="1" applyFill="1" applyBorder="1" applyAlignment="1" applyProtection="1">
      <alignment horizontal="left" vertical="center" wrapText="1"/>
      <protection locked="0"/>
    </xf>
    <xf numFmtId="0" fontId="331" fillId="0" borderId="1" xfId="1" quotePrefix="1" applyFont="1" applyBorder="1" applyAlignment="1" applyProtection="1">
      <alignment vertical="center" wrapText="1"/>
      <protection locked="0"/>
    </xf>
    <xf numFmtId="0" fontId="331" fillId="0" borderId="1" xfId="0" applyFont="1" applyBorder="1" applyAlignment="1" applyProtection="1">
      <alignment vertical="center" wrapText="1"/>
      <protection locked="0"/>
    </xf>
    <xf numFmtId="0" fontId="19" fillId="32" borderId="1" xfId="0" applyFont="1" applyFill="1" applyBorder="1" applyAlignment="1" applyProtection="1">
      <alignment horizontal="center" vertical="center"/>
      <protection locked="0"/>
    </xf>
    <xf numFmtId="0" fontId="331" fillId="0" borderId="2" xfId="1" applyFont="1" applyBorder="1" applyAlignment="1" applyProtection="1">
      <alignment horizontal="left" vertical="center" wrapText="1"/>
      <protection locked="0"/>
    </xf>
    <xf numFmtId="0" fontId="19" fillId="0" borderId="4" xfId="1" applyFont="1" applyBorder="1" applyAlignment="1" applyProtection="1">
      <alignment horizontal="center" vertical="center" wrapText="1"/>
      <protection locked="0"/>
    </xf>
    <xf numFmtId="0" fontId="331" fillId="0" borderId="14" xfId="1" applyFont="1" applyBorder="1" applyAlignment="1" applyProtection="1">
      <alignment vertical="center" wrapText="1"/>
      <protection locked="0"/>
    </xf>
    <xf numFmtId="0" fontId="19" fillId="0" borderId="14" xfId="1" applyFont="1" applyBorder="1" applyAlignment="1" applyProtection="1">
      <alignment horizontal="center" vertical="center" wrapText="1"/>
      <protection locked="0"/>
    </xf>
    <xf numFmtId="0" fontId="19" fillId="0" borderId="14" xfId="1" applyFont="1" applyBorder="1" applyAlignment="1" applyProtection="1">
      <alignment vertical="center" wrapText="1"/>
      <protection locked="0"/>
    </xf>
    <xf numFmtId="16" fontId="19" fillId="2" borderId="1" xfId="1" applyNumberFormat="1" applyFont="1" applyFill="1" applyBorder="1" applyAlignment="1" applyProtection="1">
      <alignment vertical="center" wrapText="1"/>
      <protection locked="0"/>
    </xf>
    <xf numFmtId="0" fontId="20" fillId="2" borderId="1" xfId="1" applyFont="1" applyFill="1" applyBorder="1" applyAlignment="1" applyProtection="1">
      <alignment horizontal="left" vertical="center" wrapText="1"/>
      <protection locked="0"/>
    </xf>
    <xf numFmtId="0" fontId="331" fillId="32" borderId="1" xfId="6" applyFont="1" applyFill="1" applyBorder="1" applyAlignment="1" applyProtection="1">
      <alignment horizontal="left" vertical="center" wrapText="1"/>
      <protection locked="0"/>
    </xf>
    <xf numFmtId="0" fontId="331" fillId="0" borderId="14" xfId="5" applyFont="1" applyBorder="1" applyAlignment="1" applyProtection="1">
      <alignment horizontal="left" vertical="center" wrapText="1"/>
      <protection locked="0"/>
    </xf>
    <xf numFmtId="0" fontId="19" fillId="0" borderId="1" xfId="2" applyFont="1" applyBorder="1" applyAlignment="1" applyProtection="1">
      <alignment horizontal="left" vertical="center" wrapText="1"/>
      <protection locked="0"/>
    </xf>
    <xf numFmtId="16" fontId="235" fillId="0" borderId="99" xfId="0" applyNumberFormat="1" applyFont="1" applyBorder="1" applyAlignment="1">
      <alignment horizontal="center"/>
    </xf>
    <xf numFmtId="16" fontId="235" fillId="13" borderId="93" xfId="0" applyNumberFormat="1" applyFont="1" applyFill="1" applyBorder="1" applyAlignment="1">
      <alignment horizontal="center"/>
    </xf>
    <xf numFmtId="16" fontId="95" fillId="0" borderId="1" xfId="13" applyNumberFormat="1" applyFont="1" applyFill="1" applyBorder="1" applyAlignment="1" applyProtection="1">
      <alignment horizontal="center" vertical="center"/>
    </xf>
    <xf numFmtId="16" fontId="489" fillId="0" borderId="2" xfId="0" applyNumberFormat="1" applyFont="1" applyBorder="1" applyAlignment="1" applyProtection="1">
      <alignment horizontal="left" vertical="center"/>
      <protection locked="0"/>
    </xf>
    <xf numFmtId="16" fontId="486" fillId="0" borderId="2" xfId="0" applyNumberFormat="1" applyFont="1" applyBorder="1" applyAlignment="1" applyProtection="1">
      <alignment horizontal="center" vertical="center"/>
      <protection locked="0"/>
    </xf>
    <xf numFmtId="16" fontId="0" fillId="3" borderId="13" xfId="0" applyNumberFormat="1" applyFill="1" applyBorder="1"/>
    <xf numFmtId="16" fontId="0" fillId="3" borderId="10" xfId="0" applyNumberFormat="1" applyFill="1" applyBorder="1" applyAlignment="1">
      <alignment horizontal="center" vertical="center" wrapText="1"/>
    </xf>
    <xf numFmtId="0" fontId="192" fillId="0" borderId="0" xfId="13" applyFont="1" applyBorder="1" applyAlignment="1" applyProtection="1">
      <alignment horizontal="right" vertical="center" wrapText="1"/>
      <protection locked="0"/>
    </xf>
    <xf numFmtId="0" fontId="73" fillId="44" borderId="110" xfId="0" applyFont="1" applyFill="1" applyBorder="1" applyAlignment="1">
      <alignment vertical="center"/>
    </xf>
    <xf numFmtId="16" fontId="237" fillId="4" borderId="99" xfId="0" applyNumberFormat="1" applyFont="1" applyFill="1" applyBorder="1" applyAlignment="1">
      <alignment horizontal="center"/>
    </xf>
    <xf numFmtId="0" fontId="235" fillId="13" borderId="99" xfId="0" applyFont="1" applyFill="1" applyBorder="1"/>
    <xf numFmtId="0" fontId="235" fillId="13" borderId="99" xfId="0" applyFont="1" applyFill="1" applyBorder="1" applyAlignment="1">
      <alignment horizontal="center"/>
    </xf>
    <xf numFmtId="0" fontId="198" fillId="13" borderId="93" xfId="0" applyFont="1" applyFill="1" applyBorder="1" applyAlignment="1">
      <alignment horizontal="center"/>
    </xf>
    <xf numFmtId="169" fontId="38" fillId="2" borderId="5" xfId="0" applyNumberFormat="1" applyFont="1" applyFill="1" applyBorder="1" applyAlignment="1" applyProtection="1">
      <alignment horizontal="center" vertical="center"/>
      <protection locked="0"/>
    </xf>
    <xf numFmtId="169" fontId="153" fillId="2" borderId="5" xfId="0" applyNumberFormat="1" applyFont="1" applyFill="1" applyBorder="1" applyAlignment="1" applyProtection="1">
      <alignment horizontal="center" vertical="center"/>
      <protection locked="0"/>
    </xf>
    <xf numFmtId="16" fontId="486" fillId="0" borderId="2" xfId="0" applyNumberFormat="1" applyFont="1" applyBorder="1" applyAlignment="1" applyProtection="1">
      <alignment horizontal="left" vertical="center"/>
      <protection locked="0"/>
    </xf>
    <xf numFmtId="16" fontId="84" fillId="3" borderId="5" xfId="0" applyNumberFormat="1" applyFont="1" applyFill="1" applyBorder="1" applyAlignment="1" applyProtection="1">
      <alignment horizontal="center" vertical="center"/>
      <protection locked="0"/>
    </xf>
    <xf numFmtId="16" fontId="528" fillId="0" borderId="0" xfId="0" applyNumberFormat="1" applyFont="1" applyAlignment="1">
      <alignment horizontal="left" vertical="center"/>
    </xf>
    <xf numFmtId="16" fontId="529" fillId="0" borderId="0" xfId="0" applyNumberFormat="1" applyFont="1" applyAlignment="1">
      <alignment horizontal="left" vertical="center"/>
    </xf>
    <xf numFmtId="16" fontId="530" fillId="0" borderId="0" xfId="0" applyNumberFormat="1" applyFont="1" applyAlignment="1">
      <alignment horizontal="left" vertical="center"/>
    </xf>
    <xf numFmtId="16" fontId="42" fillId="4" borderId="10" xfId="0" applyNumberFormat="1" applyFont="1" applyFill="1" applyBorder="1" applyAlignment="1">
      <alignment horizontal="center" vertical="center"/>
    </xf>
    <xf numFmtId="16" fontId="260" fillId="0" borderId="12" xfId="0" applyNumberFormat="1" applyFont="1" applyBorder="1" applyAlignment="1">
      <alignment horizontal="left" vertical="center"/>
    </xf>
    <xf numFmtId="16" fontId="261" fillId="0" borderId="12" xfId="0" applyNumberFormat="1" applyFont="1" applyBorder="1" applyAlignment="1">
      <alignment horizontal="left" vertical="center"/>
    </xf>
    <xf numFmtId="16" fontId="261" fillId="0" borderId="12" xfId="0" applyNumberFormat="1" applyFont="1" applyBorder="1" applyAlignment="1">
      <alignment horizontal="center" vertical="center"/>
    </xf>
    <xf numFmtId="16" fontId="261" fillId="0" borderId="5" xfId="0" applyNumberFormat="1" applyFont="1" applyBorder="1" applyAlignment="1">
      <alignment horizontal="left" vertical="center"/>
    </xf>
    <xf numFmtId="16" fontId="263" fillId="0" borderId="12" xfId="0" applyNumberFormat="1" applyFont="1" applyBorder="1" applyAlignment="1">
      <alignment horizontal="center" vertical="center"/>
    </xf>
    <xf numFmtId="0" fontId="73" fillId="0" borderId="0" xfId="0" applyFont="1" applyAlignment="1">
      <alignment vertical="center"/>
    </xf>
    <xf numFmtId="0" fontId="277" fillId="0" borderId="0" xfId="0" applyFont="1" applyAlignment="1">
      <alignment vertical="center"/>
    </xf>
    <xf numFmtId="0" fontId="73" fillId="44" borderId="113" xfId="0" applyFont="1" applyFill="1" applyBorder="1" applyAlignment="1">
      <alignment vertical="center"/>
    </xf>
    <xf numFmtId="16" fontId="262" fillId="4" borderId="1" xfId="0" applyNumberFormat="1" applyFont="1" applyFill="1" applyBorder="1" applyAlignment="1" applyProtection="1">
      <alignment horizontal="center" vertical="center"/>
      <protection locked="0"/>
    </xf>
    <xf numFmtId="16" fontId="0" fillId="20" borderId="1" xfId="0" applyNumberFormat="1" applyFill="1" applyBorder="1" applyAlignment="1" applyProtection="1">
      <alignment horizontal="center" vertical="center"/>
      <protection locked="0"/>
    </xf>
    <xf numFmtId="16" fontId="262" fillId="0" borderId="14" xfId="0" applyNumberFormat="1" applyFont="1" applyBorder="1" applyAlignment="1" applyProtection="1">
      <alignment horizontal="left" vertical="center"/>
      <protection locked="0"/>
    </xf>
    <xf numFmtId="16" fontId="262" fillId="2" borderId="14" xfId="0" applyNumberFormat="1" applyFont="1" applyFill="1" applyBorder="1" applyAlignment="1" applyProtection="1">
      <alignment horizontal="center" vertical="center"/>
      <protection locked="0"/>
    </xf>
    <xf numFmtId="16" fontId="75" fillId="0" borderId="94" xfId="0" applyNumberFormat="1" applyFont="1" applyBorder="1" applyAlignment="1">
      <alignment horizontal="center" vertical="center"/>
    </xf>
    <xf numFmtId="169" fontId="208" fillId="2" borderId="5" xfId="0" applyNumberFormat="1" applyFont="1" applyFill="1" applyBorder="1" applyAlignment="1" applyProtection="1">
      <alignment horizontal="center" vertical="center"/>
      <protection locked="0"/>
    </xf>
    <xf numFmtId="0" fontId="95" fillId="0" borderId="93" xfId="0" applyFont="1" applyBorder="1" applyAlignment="1">
      <alignment vertical="center"/>
    </xf>
    <xf numFmtId="16" fontId="73" fillId="0" borderId="1" xfId="0" applyNumberFormat="1" applyFont="1" applyBorder="1" applyAlignment="1" applyProtection="1">
      <alignment horizontal="center" vertical="center"/>
      <protection locked="0"/>
    </xf>
    <xf numFmtId="0" fontId="261" fillId="0" borderId="110" xfId="0" applyFont="1" applyBorder="1" applyAlignment="1">
      <alignment vertical="center"/>
    </xf>
    <xf numFmtId="16" fontId="261" fillId="0" borderId="7" xfId="0" applyNumberFormat="1" applyFont="1" applyBorder="1" applyAlignment="1" applyProtection="1">
      <alignment horizontal="center" vertical="center"/>
      <protection locked="0"/>
    </xf>
    <xf numFmtId="16" fontId="84" fillId="3" borderId="1" xfId="0" applyNumberFormat="1" applyFont="1" applyFill="1" applyBorder="1" applyAlignment="1">
      <alignment horizontal="center" vertical="center"/>
    </xf>
    <xf numFmtId="16" fontId="84" fillId="25" borderId="1" xfId="0" applyNumberFormat="1" applyFont="1" applyFill="1" applyBorder="1" applyAlignment="1">
      <alignment horizontal="center" vertical="center"/>
    </xf>
    <xf numFmtId="16" fontId="531" fillId="0" borderId="0" xfId="0" applyNumberFormat="1" applyFont="1" applyAlignment="1" applyProtection="1">
      <alignment horizontal="left" vertical="center"/>
      <protection locked="0"/>
    </xf>
    <xf numFmtId="0" fontId="95" fillId="0" borderId="99" xfId="0" applyFont="1" applyBorder="1" applyAlignment="1">
      <alignment vertical="center"/>
    </xf>
    <xf numFmtId="16" fontId="84" fillId="4" borderId="94" xfId="13" applyNumberFormat="1" applyFont="1" applyFill="1" applyBorder="1" applyAlignment="1" applyProtection="1">
      <alignment horizontal="center" vertical="center"/>
    </xf>
    <xf numFmtId="0" fontId="86" fillId="22" borderId="14" xfId="0" applyFont="1" applyFill="1" applyBorder="1" applyAlignment="1">
      <alignment vertical="center"/>
    </xf>
    <xf numFmtId="0" fontId="86" fillId="22" borderId="93" xfId="0" applyFont="1" applyFill="1" applyBorder="1" applyAlignment="1">
      <alignment vertical="center"/>
    </xf>
    <xf numFmtId="16" fontId="48" fillId="4" borderId="129" xfId="0" applyNumberFormat="1" applyFont="1" applyFill="1" applyBorder="1" applyAlignment="1">
      <alignment horizontal="center" vertical="center"/>
    </xf>
    <xf numFmtId="0" fontId="27" fillId="0" borderId="1" xfId="1" applyFont="1" applyBorder="1" applyAlignment="1" applyProtection="1">
      <alignment vertical="center" wrapText="1"/>
      <protection locked="0"/>
    </xf>
    <xf numFmtId="16" fontId="377" fillId="30" borderId="16" xfId="0" applyNumberFormat="1" applyFont="1" applyFill="1" applyBorder="1" applyAlignment="1" applyProtection="1">
      <alignment horizontal="left" vertical="center"/>
      <protection locked="0"/>
    </xf>
    <xf numFmtId="16" fontId="377" fillId="30" borderId="7" xfId="0" applyNumberFormat="1" applyFont="1" applyFill="1" applyBorder="1" applyAlignment="1" applyProtection="1">
      <alignment horizontal="center" vertical="center"/>
      <protection locked="0"/>
    </xf>
    <xf numFmtId="16" fontId="377" fillId="30" borderId="16" xfId="0" applyNumberFormat="1" applyFont="1" applyFill="1" applyBorder="1" applyAlignment="1" applyProtection="1">
      <alignment horizontal="center" wrapText="1"/>
      <protection locked="0"/>
    </xf>
    <xf numFmtId="16" fontId="377" fillId="30" borderId="8" xfId="0" applyNumberFormat="1" applyFont="1" applyFill="1" applyBorder="1" applyAlignment="1" applyProtection="1">
      <alignment horizontal="center" vertical="center"/>
      <protection locked="0"/>
    </xf>
    <xf numFmtId="169" fontId="138" fillId="2" borderId="5" xfId="0" applyNumberFormat="1" applyFont="1" applyFill="1" applyBorder="1" applyAlignment="1" applyProtection="1">
      <alignment horizontal="center" vertical="center"/>
      <protection locked="0"/>
    </xf>
    <xf numFmtId="169" fontId="205" fillId="2" borderId="5" xfId="0" applyNumberFormat="1" applyFont="1" applyFill="1" applyBorder="1" applyAlignment="1" applyProtection="1">
      <alignment horizontal="center" vertical="center"/>
      <protection locked="0"/>
    </xf>
    <xf numFmtId="169" fontId="377" fillId="2" borderId="5" xfId="0" applyNumberFormat="1" applyFont="1" applyFill="1" applyBorder="1" applyAlignment="1" applyProtection="1">
      <alignment horizontal="center" vertical="center"/>
      <protection locked="0"/>
    </xf>
    <xf numFmtId="0" fontId="95" fillId="0" borderId="1" xfId="13" applyFont="1" applyBorder="1" applyAlignment="1" applyProtection="1">
      <alignment vertical="center"/>
      <protection locked="0"/>
    </xf>
    <xf numFmtId="0" fontId="516" fillId="4" borderId="1" xfId="1" applyFont="1" applyFill="1" applyBorder="1" applyAlignment="1" applyProtection="1">
      <alignment horizontal="left" vertical="center"/>
      <protection locked="0"/>
    </xf>
    <xf numFmtId="0" fontId="18" fillId="4" borderId="1" xfId="7" applyFont="1" applyFill="1" applyBorder="1" applyAlignment="1" applyProtection="1">
      <alignment vertical="center" wrapText="1"/>
      <protection locked="0"/>
    </xf>
    <xf numFmtId="0" fontId="519" fillId="4" borderId="1" xfId="7" applyFont="1" applyFill="1" applyBorder="1" applyAlignment="1" applyProtection="1">
      <alignment vertical="center" wrapText="1"/>
      <protection locked="0"/>
    </xf>
    <xf numFmtId="0" fontId="20" fillId="4" borderId="1" xfId="7" applyFont="1" applyFill="1" applyBorder="1" applyAlignment="1" applyProtection="1">
      <alignment horizontal="center" vertical="center" wrapText="1"/>
      <protection locked="0"/>
    </xf>
    <xf numFmtId="0" fontId="516" fillId="4" borderId="1" xfId="1" applyFont="1" applyFill="1" applyBorder="1" applyAlignment="1" applyProtection="1">
      <alignment vertical="center"/>
      <protection locked="0"/>
    </xf>
    <xf numFmtId="0" fontId="370" fillId="4" borderId="1" xfId="1" applyFont="1" applyFill="1" applyBorder="1" applyAlignment="1" applyProtection="1">
      <alignment vertical="center"/>
      <protection locked="0"/>
    </xf>
    <xf numFmtId="16" fontId="532" fillId="2" borderId="12" xfId="0" applyNumberFormat="1" applyFont="1" applyFill="1" applyBorder="1" applyAlignment="1" applyProtection="1">
      <alignment horizontal="left" vertical="center"/>
      <protection locked="0"/>
    </xf>
    <xf numFmtId="0" fontId="516" fillId="3" borderId="1" xfId="1" applyFont="1" applyFill="1" applyBorder="1" applyAlignment="1" applyProtection="1">
      <alignment horizontal="left" vertical="top" wrapText="1"/>
      <protection locked="0"/>
    </xf>
    <xf numFmtId="0" fontId="337" fillId="2" borderId="5" xfId="2" applyFont="1" applyFill="1" applyBorder="1" applyAlignment="1" applyProtection="1">
      <alignment horizontal="center" vertical="center" wrapText="1"/>
      <protection locked="0"/>
    </xf>
    <xf numFmtId="0" fontId="475" fillId="3" borderId="5" xfId="2" applyFont="1" applyFill="1" applyBorder="1" applyAlignment="1">
      <alignment vertical="center" wrapText="1"/>
    </xf>
    <xf numFmtId="0" fontId="370" fillId="2" borderId="5" xfId="2" applyFont="1" applyFill="1" applyBorder="1" applyAlignment="1">
      <alignment horizontal="center" vertical="center" wrapText="1"/>
    </xf>
    <xf numFmtId="0" fontId="370" fillId="2" borderId="5" xfId="2" applyFont="1" applyFill="1" applyBorder="1" applyAlignment="1">
      <alignment vertical="center" wrapText="1"/>
    </xf>
    <xf numFmtId="0" fontId="337" fillId="48" borderId="5" xfId="2" applyFont="1" applyFill="1" applyBorder="1" applyAlignment="1">
      <alignment vertical="center" wrapText="1"/>
    </xf>
    <xf numFmtId="0" fontId="370" fillId="2" borderId="5" xfId="1" applyFont="1" applyFill="1" applyBorder="1" applyAlignment="1">
      <alignment vertical="center" wrapText="1"/>
    </xf>
    <xf numFmtId="0" fontId="19" fillId="2" borderId="5" xfId="1" applyFont="1" applyFill="1" applyBorder="1" applyAlignment="1">
      <alignment vertical="center" wrapText="1"/>
    </xf>
    <xf numFmtId="0" fontId="22" fillId="0" borderId="5" xfId="1" applyFont="1" applyBorder="1" applyAlignment="1">
      <alignment horizontal="center" vertical="center"/>
    </xf>
    <xf numFmtId="16" fontId="104" fillId="4" borderId="1" xfId="0" applyNumberFormat="1" applyFont="1" applyFill="1" applyBorder="1" applyAlignment="1" applyProtection="1">
      <alignment horizontal="center" vertical="center"/>
      <protection locked="0"/>
    </xf>
    <xf numFmtId="0" fontId="48" fillId="22" borderId="99" xfId="0" applyFont="1" applyFill="1" applyBorder="1" applyAlignment="1">
      <alignment vertical="center"/>
    </xf>
    <xf numFmtId="16" fontId="48" fillId="22" borderId="99" xfId="0" applyNumberFormat="1" applyFont="1" applyFill="1" applyBorder="1" applyAlignment="1">
      <alignment horizontal="center" vertical="center"/>
    </xf>
    <xf numFmtId="16" fontId="48" fillId="22" borderId="129" xfId="0" applyNumberFormat="1" applyFont="1" applyFill="1" applyBorder="1" applyAlignment="1">
      <alignment horizontal="center" vertical="center"/>
    </xf>
    <xf numFmtId="0" fontId="48" fillId="22" borderId="1" xfId="0" applyFont="1" applyFill="1" applyBorder="1" applyAlignment="1">
      <alignment vertical="center"/>
    </xf>
    <xf numFmtId="0" fontId="20" fillId="0" borderId="1" xfId="7" applyFont="1" applyBorder="1" applyAlignment="1" applyProtection="1">
      <alignment horizontal="center" vertical="center" wrapText="1"/>
      <protection locked="0"/>
    </xf>
    <xf numFmtId="0" fontId="321" fillId="2" borderId="1" xfId="0" applyFont="1" applyFill="1" applyBorder="1" applyAlignment="1" applyProtection="1">
      <alignment vertical="center"/>
      <protection locked="0"/>
    </xf>
    <xf numFmtId="16" fontId="321" fillId="2" borderId="1" xfId="0" applyNumberFormat="1" applyFont="1" applyFill="1" applyBorder="1" applyAlignment="1" applyProtection="1">
      <alignment horizontal="center" vertical="center"/>
      <protection locked="0"/>
    </xf>
    <xf numFmtId="0" fontId="479" fillId="21" borderId="28" xfId="0" applyFont="1" applyFill="1" applyBorder="1" applyAlignment="1">
      <alignment horizontal="center" vertical="center" wrapText="1"/>
    </xf>
    <xf numFmtId="16" fontId="533" fillId="2" borderId="12" xfId="0" applyNumberFormat="1" applyFont="1" applyFill="1" applyBorder="1" applyAlignment="1" applyProtection="1">
      <alignment horizontal="left" vertical="center"/>
      <protection locked="0"/>
    </xf>
    <xf numFmtId="0" fontId="19" fillId="10" borderId="1" xfId="1" applyFont="1" applyFill="1" applyBorder="1" applyAlignment="1" applyProtection="1">
      <alignment horizontal="left" vertical="center" wrapText="1"/>
      <protection locked="0"/>
    </xf>
    <xf numFmtId="0" fontId="22" fillId="10" borderId="1" xfId="1" applyFont="1" applyFill="1" applyBorder="1" applyAlignment="1" applyProtection="1">
      <alignment vertical="center"/>
      <protection locked="0"/>
    </xf>
    <xf numFmtId="0" fontId="19" fillId="10" borderId="1" xfId="1" applyFont="1" applyFill="1" applyBorder="1" applyAlignment="1" applyProtection="1">
      <alignment vertical="center"/>
      <protection locked="0"/>
    </xf>
    <xf numFmtId="0" fontId="95" fillId="0" borderId="99" xfId="0" applyFont="1" applyBorder="1" applyAlignment="1">
      <alignment horizontal="center" vertical="center"/>
    </xf>
    <xf numFmtId="16" fontId="84" fillId="4" borderId="93" xfId="0" applyNumberFormat="1" applyFont="1" applyFill="1" applyBorder="1" applyAlignment="1">
      <alignment horizontal="center" vertical="center"/>
    </xf>
    <xf numFmtId="16" fontId="84" fillId="4" borderId="21" xfId="0" applyNumberFormat="1" applyFont="1" applyFill="1" applyBorder="1" applyAlignment="1">
      <alignment horizontal="center" vertical="center"/>
    </xf>
    <xf numFmtId="16" fontId="534" fillId="0" borderId="0" xfId="0" applyNumberFormat="1" applyFont="1" applyAlignment="1">
      <alignment horizontal="left" vertical="center"/>
    </xf>
    <xf numFmtId="16" fontId="35" fillId="0" borderId="12" xfId="0" applyNumberFormat="1" applyFont="1" applyBorder="1" applyAlignment="1">
      <alignment horizontal="left" vertical="center"/>
    </xf>
    <xf numFmtId="0" fontId="373" fillId="49" borderId="0" xfId="13" applyFont="1" applyFill="1" applyAlignment="1" applyProtection="1">
      <alignment horizontal="center" vertical="center"/>
    </xf>
    <xf numFmtId="0" fontId="399" fillId="2" borderId="0" xfId="0" applyFont="1" applyFill="1" applyAlignment="1">
      <alignment horizontal="left" vertical="top" wrapText="1"/>
    </xf>
    <xf numFmtId="0" fontId="348" fillId="3" borderId="0" xfId="0" applyFont="1" applyFill="1" applyAlignment="1">
      <alignment horizontal="left"/>
    </xf>
    <xf numFmtId="0" fontId="55" fillId="0" borderId="0" xfId="0" applyFont="1" applyAlignment="1">
      <alignment horizontal="center" vertical="center"/>
    </xf>
    <xf numFmtId="0" fontId="53" fillId="0" borderId="14" xfId="0" applyFont="1" applyBorder="1" applyAlignment="1">
      <alignment horizontal="center" vertical="center" wrapText="1"/>
    </xf>
    <xf numFmtId="0" fontId="53" fillId="0" borderId="12" xfId="0" applyFont="1" applyBorder="1" applyAlignment="1">
      <alignment horizontal="center" vertical="center" wrapText="1"/>
    </xf>
    <xf numFmtId="0" fontId="348" fillId="3" borderId="0" xfId="0" applyFont="1" applyFill="1" applyAlignment="1" applyProtection="1">
      <alignment horizontal="left"/>
      <protection locked="0"/>
    </xf>
    <xf numFmtId="0" fontId="348" fillId="3" borderId="9" xfId="0" applyFont="1" applyFill="1" applyBorder="1" applyAlignment="1" applyProtection="1">
      <alignment horizontal="left"/>
      <protection locked="0"/>
    </xf>
    <xf numFmtId="0" fontId="36" fillId="0" borderId="14" xfId="0" applyFont="1" applyBorder="1" applyAlignment="1">
      <alignment horizontal="center" vertical="center" wrapText="1"/>
    </xf>
    <xf numFmtId="0" fontId="90" fillId="0" borderId="14" xfId="0" applyFont="1" applyBorder="1" applyAlignment="1">
      <alignment horizontal="center" vertical="center" wrapText="1"/>
    </xf>
    <xf numFmtId="0" fontId="53" fillId="3" borderId="0" xfId="0" applyFont="1" applyFill="1" applyAlignment="1">
      <alignment horizontal="center"/>
    </xf>
    <xf numFmtId="0" fontId="34" fillId="0" borderId="0" xfId="0" applyFont="1" applyAlignment="1">
      <alignment horizontal="center" vertical="center"/>
    </xf>
    <xf numFmtId="0" fontId="296" fillId="0" borderId="9" xfId="0" applyFont="1" applyBorder="1" applyAlignment="1">
      <alignment horizontal="center"/>
    </xf>
    <xf numFmtId="0" fontId="296" fillId="0" borderId="9" xfId="0" applyFont="1" applyBorder="1" applyAlignment="1">
      <alignment horizontal="left"/>
    </xf>
    <xf numFmtId="0" fontId="34" fillId="0" borderId="0" xfId="0" applyFont="1" applyAlignment="1">
      <alignment horizontal="center"/>
    </xf>
    <xf numFmtId="0" fontId="295" fillId="0" borderId="9" xfId="0" applyFont="1" applyBorder="1" applyAlignment="1">
      <alignment horizontal="left"/>
    </xf>
    <xf numFmtId="16" fontId="535" fillId="0" borderId="0" xfId="2" applyNumberFormat="1" applyFont="1" applyAlignment="1">
      <alignment vertical="center"/>
    </xf>
    <xf numFmtId="0" fontId="479" fillId="0" borderId="64" xfId="0" applyFont="1" applyBorder="1" applyAlignment="1" applyProtection="1">
      <alignment horizontal="center" vertical="center" wrapText="1"/>
    </xf>
    <xf numFmtId="0" fontId="479" fillId="2" borderId="81" xfId="0" applyFont="1" applyFill="1" applyBorder="1" applyAlignment="1" applyProtection="1">
      <alignment horizontal="center" vertical="center" wrapText="1"/>
    </xf>
    <xf numFmtId="0" fontId="479" fillId="0" borderId="36" xfId="0" applyFont="1" applyBorder="1" applyAlignment="1" applyProtection="1">
      <alignment horizontal="center" vertical="center" wrapText="1"/>
    </xf>
    <xf numFmtId="0" fontId="484" fillId="0" borderId="12" xfId="0" applyFont="1" applyBorder="1" applyAlignment="1" applyProtection="1">
      <alignment horizontal="center" vertical="top"/>
    </xf>
    <xf numFmtId="0" fontId="484" fillId="0" borderId="97" xfId="0" applyFont="1" applyBorder="1" applyAlignment="1" applyProtection="1">
      <alignment horizontal="center" vertical="top"/>
    </xf>
  </cellXfs>
  <cellStyles count="2334">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3" xfId="45" xr:uid="{00000000-0005-0000-0000-000012000000}"/>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0000FF"/>
      <color rgb="FFFFFFCC"/>
      <color rgb="FFFFDDDD"/>
      <color rgb="FFFF99FF"/>
      <color rgb="FFFF3300"/>
      <color rgb="FFFFE7E7"/>
      <color rgb="FFF5D9FF"/>
      <color rgb="FFD9FFF5"/>
      <color rgb="FFDFFDE8"/>
      <color rgb="FFEBE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styles" Target="styles.xml"/><Relationship Id="rId68"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69"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A1"/><Relationship Id="rId34" Type="http://schemas.openxmlformats.org/officeDocument/2006/relationships/hyperlink" Target="#CHINOOK!A1"/><Relationship Id="rId42" Type="http://schemas.openxmlformats.org/officeDocument/2006/relationships/hyperlink" Target="#JADE!A1"/><Relationship Id="rId47"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 USWC'!A1"/><Relationship Id="rId1" Type="http://schemas.openxmlformats.org/officeDocument/2006/relationships/hyperlink" Target="#'AFRICA EXPRESS'!A1"/><Relationship Id="rId6" Type="http://schemas.openxmlformats.org/officeDocument/2006/relationships/hyperlink" Target="#DRAGON!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ZEPHYR!A1"/><Relationship Id="rId45" Type="http://schemas.openxmlformats.org/officeDocument/2006/relationships/hyperlink" Target="#CLANGA!A1"/><Relationship Id="rId5" Type="http://schemas.openxmlformats.org/officeDocument/2006/relationships/hyperlink" Target="#'BRITANNIA '!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DAR FEEDER'!A1"/><Relationship Id="rId36" Type="http://schemas.openxmlformats.org/officeDocument/2006/relationships/hyperlink" Target="#'EMERALD '!A1"/><Relationship Id="rId10" Type="http://schemas.openxmlformats.org/officeDocument/2006/relationships/hyperlink" Target="#EMPIRE!A1"/><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LIBERTY!A1"/><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CAPRICORN!A1"/><Relationship Id="rId48" Type="http://schemas.openxmlformats.org/officeDocument/2006/relationships/image" Target="../media/image3.png"/><Relationship Id="rId8" Type="http://schemas.openxmlformats.org/officeDocument/2006/relationships/hyperlink" Target="#IPANEMA!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LION!A1"/><Relationship Id="rId20" Type="http://schemas.openxmlformats.org/officeDocument/2006/relationships/hyperlink" Target="#SILK!A1"/><Relationship Id="rId41" Type="http://schemas.openxmlformats.org/officeDocument/2006/relationships/hyperlink" Target="#CARIOCA!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A1"/></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A1"/></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573701</xdr:colOff>
      <xdr:row>27</xdr:row>
      <xdr:rowOff>9525</xdr:rowOff>
    </xdr:to>
    <xdr:pic>
      <xdr:nvPicPr>
        <xdr:cNvPr id="9"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0" y="0"/>
          <a:ext cx="8498501" cy="4381500"/>
        </a:xfrm>
        <a:prstGeom prst="rect">
          <a:avLst/>
        </a:prstGeom>
      </xdr:spPr>
    </xdr:pic>
    <xdr:clientData/>
  </xdr:twoCellAnchor>
  <xdr:twoCellAnchor editAs="oneCell">
    <xdr:from>
      <xdr:col>0</xdr:col>
      <xdr:colOff>0</xdr:colOff>
      <xdr:row>28</xdr:row>
      <xdr:rowOff>30256</xdr:rowOff>
    </xdr:from>
    <xdr:to>
      <xdr:col>14</xdr:col>
      <xdr:colOff>10301</xdr:colOff>
      <xdr:row>73</xdr:row>
      <xdr:rowOff>27454</xdr:rowOff>
    </xdr:to>
    <xdr:pic>
      <xdr:nvPicPr>
        <xdr:cNvPr id="3" name="Picture 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2"/>
        <a:stretch>
          <a:fillRect/>
        </a:stretch>
      </xdr:blipFill>
      <xdr:spPr>
        <a:xfrm>
          <a:off x="0" y="4564156"/>
          <a:ext cx="8544701" cy="728382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1224642</xdr:colOff>
      <xdr:row>1</xdr:row>
      <xdr:rowOff>163285</xdr:rowOff>
    </xdr:from>
    <xdr:to>
      <xdr:col>12</xdr:col>
      <xdr:colOff>984816</xdr:colOff>
      <xdr:row>2</xdr:row>
      <xdr:rowOff>51027</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5312117" y="325210"/>
          <a:ext cx="1198449" cy="3068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76201</xdr:colOff>
      <xdr:row>1</xdr:row>
      <xdr:rowOff>265340</xdr:rowOff>
    </xdr:from>
    <xdr:to>
      <xdr:col>9</xdr:col>
      <xdr:colOff>1028701</xdr:colOff>
      <xdr:row>2</xdr:row>
      <xdr:rowOff>155122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0785022" y="346983"/>
          <a:ext cx="952500" cy="31160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184336</xdr:colOff>
      <xdr:row>1</xdr:row>
      <xdr:rowOff>146236</xdr:rowOff>
    </xdr:from>
    <xdr:to>
      <xdr:col>9</xdr:col>
      <xdr:colOff>1017064</xdr:colOff>
      <xdr:row>2</xdr:row>
      <xdr:rowOff>153804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7756711" y="222436"/>
          <a:ext cx="604128" cy="15996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xdr:colOff>
      <xdr:row>1</xdr:row>
      <xdr:rowOff>157370</xdr:rowOff>
    </xdr:from>
    <xdr:to>
      <xdr:col>9</xdr:col>
      <xdr:colOff>629479</xdr:colOff>
      <xdr:row>2</xdr:row>
      <xdr:rowOff>178076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7628284" y="231913"/>
          <a:ext cx="629478" cy="21948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751355</xdr:colOff>
      <xdr:row>1</xdr:row>
      <xdr:rowOff>312085</xdr:rowOff>
    </xdr:from>
    <xdr:to>
      <xdr:col>8</xdr:col>
      <xdr:colOff>602877</xdr:colOff>
      <xdr:row>2</xdr:row>
      <xdr:rowOff>165848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9346267" y="390526"/>
          <a:ext cx="904875" cy="26838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23134</xdr:colOff>
      <xdr:row>2</xdr:row>
      <xdr:rowOff>209551</xdr:rowOff>
    </xdr:from>
    <xdr:to>
      <xdr:col>10</xdr:col>
      <xdr:colOff>331305</xdr:colOff>
      <xdr:row>3</xdr:row>
      <xdr:rowOff>173936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320112" y="673377"/>
          <a:ext cx="945932" cy="19629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47626</xdr:colOff>
      <xdr:row>2</xdr:row>
      <xdr:rowOff>38100</xdr:rowOff>
    </xdr:from>
    <xdr:to>
      <xdr:col>8</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70008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188259</xdr:colOff>
      <xdr:row>3</xdr:row>
      <xdr:rowOff>50989</xdr:rowOff>
    </xdr:from>
    <xdr:to>
      <xdr:col>13</xdr:col>
      <xdr:colOff>600075</xdr:colOff>
      <xdr:row>4</xdr:row>
      <xdr:rowOff>76201</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380009" y="822514"/>
          <a:ext cx="1135716" cy="21571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180</xdr:col>
          <xdr:colOff>11906</xdr:colOff>
          <xdr:row>4</xdr:row>
          <xdr:rowOff>188119</xdr:rowOff>
        </xdr:from>
        <xdr:to>
          <xdr:col>180</xdr:col>
          <xdr:colOff>230981</xdr:colOff>
          <xdr:row>5</xdr:row>
          <xdr:rowOff>173831</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16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11906</xdr:colOff>
          <xdr:row>4</xdr:row>
          <xdr:rowOff>188119</xdr:rowOff>
        </xdr:from>
        <xdr:to>
          <xdr:col>180</xdr:col>
          <xdr:colOff>173831</xdr:colOff>
          <xdr:row>5</xdr:row>
          <xdr:rowOff>154781</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16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11906</xdr:colOff>
          <xdr:row>4</xdr:row>
          <xdr:rowOff>188119</xdr:rowOff>
        </xdr:from>
        <xdr:to>
          <xdr:col>180</xdr:col>
          <xdr:colOff>173831</xdr:colOff>
          <xdr:row>5</xdr:row>
          <xdr:rowOff>154781</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16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absolute">
    <xdr:from>
      <xdr:col>0</xdr:col>
      <xdr:colOff>22857</xdr:colOff>
      <xdr:row>3</xdr:row>
      <xdr:rowOff>56762</xdr:rowOff>
    </xdr:from>
    <xdr:to>
      <xdr:col>0</xdr:col>
      <xdr:colOff>971814</xdr:colOff>
      <xdr:row>4</xdr:row>
      <xdr:rowOff>134987</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22857" y="790187"/>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1016169</xdr:colOff>
      <xdr:row>3</xdr:row>
      <xdr:rowOff>56762</xdr:rowOff>
    </xdr:from>
    <xdr:to>
      <xdr:col>1</xdr:col>
      <xdr:colOff>905610</xdr:colOff>
      <xdr:row>4</xdr:row>
      <xdr:rowOff>134987</xdr:rowOff>
    </xdr:to>
    <xdr:sp macro="" textlink="">
      <xdr:nvSpPr>
        <xdr:cNvPr id="7"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21212" y="790187"/>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ALBATROSS</a:t>
          </a:r>
          <a:endParaRPr lang="en-SG" sz="900"/>
        </a:p>
      </xdr:txBody>
    </xdr:sp>
    <xdr:clientData/>
  </xdr:twoCellAnchor>
  <xdr:twoCellAnchor editAs="absolute">
    <xdr:from>
      <xdr:col>2</xdr:col>
      <xdr:colOff>185543</xdr:colOff>
      <xdr:row>3</xdr:row>
      <xdr:rowOff>56762</xdr:rowOff>
    </xdr:from>
    <xdr:to>
      <xdr:col>3</xdr:col>
      <xdr:colOff>634718</xdr:colOff>
      <xdr:row>4</xdr:row>
      <xdr:rowOff>134987</xdr:rowOff>
    </xdr:to>
    <xdr:sp macro="" textlink="">
      <xdr:nvSpPr>
        <xdr:cNvPr id="9"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2998219" y="790187"/>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3</xdr:col>
      <xdr:colOff>676466</xdr:colOff>
      <xdr:row>3</xdr:row>
      <xdr:rowOff>56762</xdr:rowOff>
    </xdr:from>
    <xdr:to>
      <xdr:col>4</xdr:col>
      <xdr:colOff>439840</xdr:colOff>
      <xdr:row>4</xdr:row>
      <xdr:rowOff>134987</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3993967" y="790187"/>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8</xdr:col>
      <xdr:colOff>330519</xdr:colOff>
      <xdr:row>3</xdr:row>
      <xdr:rowOff>56762</xdr:rowOff>
    </xdr:from>
    <xdr:to>
      <xdr:col>8</xdr:col>
      <xdr:colOff>1284519</xdr:colOff>
      <xdr:row>4</xdr:row>
      <xdr:rowOff>134987</xdr:rowOff>
    </xdr:to>
    <xdr:sp macro="" textlink="">
      <xdr:nvSpPr>
        <xdr:cNvPr id="14"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7953320" y="790187"/>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22857</xdr:colOff>
      <xdr:row>5</xdr:row>
      <xdr:rowOff>19327</xdr:rowOff>
    </xdr:from>
    <xdr:to>
      <xdr:col>0</xdr:col>
      <xdr:colOff>971814</xdr:colOff>
      <xdr:row>6</xdr:row>
      <xdr:rowOff>97552</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22857" y="1114702"/>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DRAGON</a:t>
          </a:r>
        </a:p>
      </xdr:txBody>
    </xdr:sp>
    <xdr:clientData/>
  </xdr:twoCellAnchor>
  <xdr:twoCellAnchor editAs="absolute">
    <xdr:from>
      <xdr:col>8</xdr:col>
      <xdr:colOff>1321162</xdr:colOff>
      <xdr:row>5</xdr:row>
      <xdr:rowOff>19327</xdr:rowOff>
    </xdr:from>
    <xdr:to>
      <xdr:col>9</xdr:col>
      <xdr:colOff>829603</xdr:colOff>
      <xdr:row>6</xdr:row>
      <xdr:rowOff>97552</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8946205" y="1114702"/>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INCA</a:t>
          </a:r>
        </a:p>
      </xdr:txBody>
    </xdr:sp>
    <xdr:clientData/>
  </xdr:twoCellAnchor>
  <xdr:twoCellAnchor editAs="absolute">
    <xdr:from>
      <xdr:col>8</xdr:col>
      <xdr:colOff>330519</xdr:colOff>
      <xdr:row>5</xdr:row>
      <xdr:rowOff>19327</xdr:rowOff>
    </xdr:from>
    <xdr:to>
      <xdr:col>8</xdr:col>
      <xdr:colOff>1284519</xdr:colOff>
      <xdr:row>6</xdr:row>
      <xdr:rowOff>97552</xdr:rowOff>
    </xdr:to>
    <xdr:sp macro="" textlink="">
      <xdr:nvSpPr>
        <xdr:cNvPr id="1133"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7953320" y="1114702"/>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IPANEMA</a:t>
          </a:r>
        </a:p>
      </xdr:txBody>
    </xdr:sp>
    <xdr:clientData/>
  </xdr:twoCellAnchor>
  <xdr:twoCellAnchor editAs="absolute">
    <xdr:from>
      <xdr:col>1</xdr:col>
      <xdr:colOff>939280</xdr:colOff>
      <xdr:row>3</xdr:row>
      <xdr:rowOff>56762</xdr:rowOff>
    </xdr:from>
    <xdr:to>
      <xdr:col>2</xdr:col>
      <xdr:colOff>150206</xdr:colOff>
      <xdr:row>4</xdr:row>
      <xdr:rowOff>134987</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008882" y="790187"/>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2</xdr:col>
      <xdr:colOff>185543</xdr:colOff>
      <xdr:row>5</xdr:row>
      <xdr:rowOff>19327</xdr:rowOff>
    </xdr:from>
    <xdr:to>
      <xdr:col>3</xdr:col>
      <xdr:colOff>634718</xdr:colOff>
      <xdr:row>6</xdr:row>
      <xdr:rowOff>97552</xdr:rowOff>
    </xdr:to>
    <xdr:sp macro="" textlink="">
      <xdr:nvSpPr>
        <xdr:cNvPr id="889"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2998219" y="1114702"/>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EMPIRE</a:t>
          </a:r>
        </a:p>
      </xdr:txBody>
    </xdr:sp>
    <xdr:clientData/>
  </xdr:twoCellAnchor>
  <xdr:twoCellAnchor editAs="absolute">
    <xdr:from>
      <xdr:col>3</xdr:col>
      <xdr:colOff>676466</xdr:colOff>
      <xdr:row>5</xdr:row>
      <xdr:rowOff>19327</xdr:rowOff>
    </xdr:from>
    <xdr:to>
      <xdr:col>4</xdr:col>
      <xdr:colOff>439840</xdr:colOff>
      <xdr:row>6</xdr:row>
      <xdr:rowOff>97552</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3993967" y="1114702"/>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ELEPHANT </a:t>
          </a:r>
        </a:p>
      </xdr:txBody>
    </xdr:sp>
    <xdr:clientData/>
  </xdr:twoCellAnchor>
  <xdr:twoCellAnchor editAs="absolute">
    <xdr:from>
      <xdr:col>9</xdr:col>
      <xdr:colOff>862854</xdr:colOff>
      <xdr:row>5</xdr:row>
      <xdr:rowOff>19327</xdr:rowOff>
    </xdr:from>
    <xdr:to>
      <xdr:col>10</xdr:col>
      <xdr:colOff>369054</xdr:colOff>
      <xdr:row>6</xdr:row>
      <xdr:rowOff>97552</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9933456" y="1114702"/>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900">
              <a:solidFill>
                <a:schemeClr val="dk1"/>
              </a:solidFill>
              <a:latin typeface="+mn-lt"/>
              <a:ea typeface="+mn-lt"/>
              <a:cs typeface="+mn-lt"/>
            </a:rPr>
            <a:t>JAGUAR</a:t>
          </a:r>
        </a:p>
      </xdr:txBody>
    </xdr:sp>
    <xdr:clientData/>
  </xdr:twoCellAnchor>
  <xdr:twoCellAnchor editAs="absolute">
    <xdr:from>
      <xdr:col>0</xdr:col>
      <xdr:colOff>1016169</xdr:colOff>
      <xdr:row>6</xdr:row>
      <xdr:rowOff>153299</xdr:rowOff>
    </xdr:from>
    <xdr:to>
      <xdr:col>1</xdr:col>
      <xdr:colOff>905610</xdr:colOff>
      <xdr:row>8</xdr:row>
      <xdr:rowOff>50549</xdr:rowOff>
    </xdr:to>
    <xdr:sp macro="" textlink="">
      <xdr:nvSpPr>
        <xdr:cNvPr id="846" name="Rounded Rectangle 13">
          <a:hlinkClick xmlns:r="http://schemas.openxmlformats.org/officeDocument/2006/relationships" r:id="rId13"/>
          <a:extLst>
            <a:ext uri="{FF2B5EF4-FFF2-40B4-BE49-F238E27FC236}">
              <a16:creationId xmlns:a16="http://schemas.microsoft.com/office/drawing/2014/main" id="{00000000-0008-0000-0200-000085000000}"/>
            </a:ext>
          </a:extLst>
        </xdr:cNvPr>
        <xdr:cNvSpPr>
          <a:spLocks noChangeAspect="1"/>
        </xdr:cNvSpPr>
      </xdr:nvSpPr>
      <xdr:spPr>
        <a:xfrm>
          <a:off x="1021212" y="1429649"/>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MAPLE</a:t>
          </a:r>
        </a:p>
      </xdr:txBody>
    </xdr:sp>
    <xdr:clientData/>
  </xdr:twoCellAnchor>
  <xdr:twoCellAnchor editAs="absolute">
    <xdr:from>
      <xdr:col>2</xdr:col>
      <xdr:colOff>185543</xdr:colOff>
      <xdr:row>6</xdr:row>
      <xdr:rowOff>153299</xdr:rowOff>
    </xdr:from>
    <xdr:to>
      <xdr:col>3</xdr:col>
      <xdr:colOff>634718</xdr:colOff>
      <xdr:row>8</xdr:row>
      <xdr:rowOff>50549</xdr:rowOff>
    </xdr:to>
    <xdr:sp macro="" textlink="">
      <xdr:nvSpPr>
        <xdr:cNvPr id="890"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2998219" y="1429649"/>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900">
              <a:solidFill>
                <a:schemeClr val="dk1"/>
              </a:solidFill>
              <a:latin typeface="+mn-lt"/>
              <a:ea typeface="+mn-lt"/>
              <a:cs typeface="+mn-lt"/>
            </a:rPr>
            <a:t>NEW </a:t>
          </a:r>
          <a:r>
            <a:rPr lang="en-US" sz="900" baseline="0">
              <a:solidFill>
                <a:schemeClr val="dk1"/>
              </a:solidFill>
              <a:latin typeface="+mn-lt"/>
              <a:ea typeface="+mn-lt"/>
              <a:cs typeface="+mn-lt"/>
            </a:rPr>
            <a:t>FALCON</a:t>
          </a:r>
        </a:p>
      </xdr:txBody>
    </xdr:sp>
    <xdr:clientData/>
  </xdr:twoCellAnchor>
  <xdr:twoCellAnchor editAs="absolute">
    <xdr:from>
      <xdr:col>4</xdr:col>
      <xdr:colOff>476440</xdr:colOff>
      <xdr:row>6</xdr:row>
      <xdr:rowOff>153299</xdr:rowOff>
    </xdr:from>
    <xdr:to>
      <xdr:col>5</xdr:col>
      <xdr:colOff>544616</xdr:colOff>
      <xdr:row>8</xdr:row>
      <xdr:rowOff>50549</xdr:rowOff>
    </xdr:to>
    <xdr:sp macro="" textlink="">
      <xdr:nvSpPr>
        <xdr:cNvPr id="994"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20000000}"/>
            </a:ext>
          </a:extLst>
        </xdr:cNvPr>
        <xdr:cNvSpPr>
          <a:spLocks noChangeAspect="1"/>
        </xdr:cNvSpPr>
      </xdr:nvSpPr>
      <xdr:spPr>
        <a:xfrm>
          <a:off x="4984567" y="1429649"/>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900">
              <a:solidFill>
                <a:schemeClr val="dk1"/>
              </a:solidFill>
              <a:latin typeface="+mn-lt"/>
              <a:ea typeface="+mn-lt"/>
              <a:cs typeface="+mn-lt"/>
            </a:rPr>
            <a:t>ORIENT</a:t>
          </a:r>
          <a:endParaRPr lang="en-US" sz="700">
            <a:solidFill>
              <a:schemeClr val="dk1"/>
            </a:solidFill>
            <a:latin typeface="+mn-lt"/>
            <a:ea typeface="+mn-lt"/>
            <a:cs typeface="+mn-lt"/>
          </a:endParaRPr>
        </a:p>
      </xdr:txBody>
    </xdr:sp>
    <xdr:clientData/>
  </xdr:twoCellAnchor>
  <xdr:twoCellAnchor editAs="absolute">
    <xdr:from>
      <xdr:col>7</xdr:col>
      <xdr:colOff>33117</xdr:colOff>
      <xdr:row>6</xdr:row>
      <xdr:rowOff>153299</xdr:rowOff>
    </xdr:from>
    <xdr:to>
      <xdr:col>8</xdr:col>
      <xdr:colOff>291792</xdr:colOff>
      <xdr:row>8</xdr:row>
      <xdr:rowOff>50549</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6960593" y="1429649"/>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PEARL RIVER</a:t>
          </a:r>
        </a:p>
      </xdr:txBody>
    </xdr:sp>
    <xdr:clientData/>
  </xdr:twoCellAnchor>
  <xdr:twoCellAnchor editAs="absolute">
    <xdr:from>
      <xdr:col>9</xdr:col>
      <xdr:colOff>862854</xdr:colOff>
      <xdr:row>6</xdr:row>
      <xdr:rowOff>153299</xdr:rowOff>
    </xdr:from>
    <xdr:to>
      <xdr:col>10</xdr:col>
      <xdr:colOff>369054</xdr:colOff>
      <xdr:row>8</xdr:row>
      <xdr:rowOff>50549</xdr:rowOff>
    </xdr:to>
    <xdr:sp macro="" textlink="">
      <xdr:nvSpPr>
        <xdr:cNvPr id="1206" name="Rounded Rectangle 17">
          <a:hlinkClick xmlns:r="http://schemas.openxmlformats.org/officeDocument/2006/relationships" r:id="rId17"/>
          <a:extLst>
            <a:ext uri="{FF2B5EF4-FFF2-40B4-BE49-F238E27FC236}">
              <a16:creationId xmlns:a16="http://schemas.microsoft.com/office/drawing/2014/main" id="{00000000-0008-0000-0200-000061000000}"/>
            </a:ext>
          </a:extLst>
        </xdr:cNvPr>
        <xdr:cNvSpPr>
          <a:spLocks noChangeAspect="1"/>
        </xdr:cNvSpPr>
      </xdr:nvSpPr>
      <xdr:spPr>
        <a:xfrm>
          <a:off x="9933456" y="1429649"/>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PHEONIX</a:t>
          </a:r>
          <a:endParaRPr lang="en-SG" sz="700"/>
        </a:p>
      </xdr:txBody>
    </xdr:sp>
    <xdr:clientData/>
  </xdr:twoCellAnchor>
  <xdr:twoCellAnchor editAs="absolute">
    <xdr:from>
      <xdr:col>8</xdr:col>
      <xdr:colOff>330519</xdr:colOff>
      <xdr:row>8</xdr:row>
      <xdr:rowOff>94312</xdr:rowOff>
    </xdr:from>
    <xdr:to>
      <xdr:col>8</xdr:col>
      <xdr:colOff>1284519</xdr:colOff>
      <xdr:row>9</xdr:row>
      <xdr:rowOff>172537</xdr:rowOff>
    </xdr:to>
    <xdr:sp macro="" textlink="">
      <xdr:nvSpPr>
        <xdr:cNvPr id="1135" name="Rounded Rectangle 18">
          <a:extLst>
            <a:ext uri="{FF2B5EF4-FFF2-40B4-BE49-F238E27FC236}">
              <a16:creationId xmlns:a16="http://schemas.microsoft.com/office/drawing/2014/main" id="{00000000-0008-0000-0200-000097000000}"/>
            </a:ext>
          </a:extLst>
        </xdr:cNvPr>
        <xdr:cNvSpPr>
          <a:spLocks noChangeAspect="1"/>
        </xdr:cNvSpPr>
      </xdr:nvSpPr>
      <xdr:spPr>
        <a:xfrm>
          <a:off x="7953320" y="1732612"/>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ZEPHYR</a:t>
          </a:r>
        </a:p>
      </xdr:txBody>
    </xdr:sp>
    <xdr:clientData/>
  </xdr:twoCellAnchor>
  <xdr:twoCellAnchor editAs="absolute">
    <xdr:from>
      <xdr:col>7</xdr:col>
      <xdr:colOff>33117</xdr:colOff>
      <xdr:row>8</xdr:row>
      <xdr:rowOff>94312</xdr:rowOff>
    </xdr:from>
    <xdr:to>
      <xdr:col>8</xdr:col>
      <xdr:colOff>291792</xdr:colOff>
      <xdr:row>9</xdr:row>
      <xdr:rowOff>172537</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6960593" y="1732612"/>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WALLABY</a:t>
          </a:r>
          <a:endParaRPr lang="en-SG" sz="700"/>
        </a:p>
      </xdr:txBody>
    </xdr:sp>
    <xdr:clientData/>
  </xdr:twoCellAnchor>
  <xdr:twoCellAnchor editAs="absolute">
    <xdr:from>
      <xdr:col>5</xdr:col>
      <xdr:colOff>578735</xdr:colOff>
      <xdr:row>8</xdr:row>
      <xdr:rowOff>94312</xdr:rowOff>
    </xdr:from>
    <xdr:to>
      <xdr:col>7</xdr:col>
      <xdr:colOff>330</xdr:colOff>
      <xdr:row>9</xdr:row>
      <xdr:rowOff>172537</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5972686" y="1732612"/>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TIGER</a:t>
          </a:r>
        </a:p>
      </xdr:txBody>
    </xdr:sp>
    <xdr:clientData/>
  </xdr:twoCellAnchor>
  <xdr:twoCellAnchor editAs="absolute">
    <xdr:from>
      <xdr:col>3</xdr:col>
      <xdr:colOff>676466</xdr:colOff>
      <xdr:row>8</xdr:row>
      <xdr:rowOff>94312</xdr:rowOff>
    </xdr:from>
    <xdr:to>
      <xdr:col>4</xdr:col>
      <xdr:colOff>439840</xdr:colOff>
      <xdr:row>9</xdr:row>
      <xdr:rowOff>172537</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3993967" y="1732612"/>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SILK EXPRESS</a:t>
          </a:r>
        </a:p>
      </xdr:txBody>
    </xdr:sp>
    <xdr:clientData/>
  </xdr:twoCellAnchor>
  <xdr:twoCellAnchor editAs="absolute">
    <xdr:from>
      <xdr:col>1</xdr:col>
      <xdr:colOff>939280</xdr:colOff>
      <xdr:row>8</xdr:row>
      <xdr:rowOff>94312</xdr:rowOff>
    </xdr:from>
    <xdr:to>
      <xdr:col>2</xdr:col>
      <xdr:colOff>150206</xdr:colOff>
      <xdr:row>9</xdr:row>
      <xdr:rowOff>172537</xdr:rowOff>
    </xdr:to>
    <xdr:sp macro="" textlink="">
      <xdr:nvSpPr>
        <xdr:cNvPr id="867" name="Rounded Rectangle 22">
          <a:extLst>
            <a:ext uri="{FF2B5EF4-FFF2-40B4-BE49-F238E27FC236}">
              <a16:creationId xmlns:a16="http://schemas.microsoft.com/office/drawing/2014/main" id="{00000000-0008-0000-0200-00008D000000}"/>
            </a:ext>
          </a:extLst>
        </xdr:cNvPr>
        <xdr:cNvSpPr>
          <a:spLocks noChangeAspect="1"/>
        </xdr:cNvSpPr>
      </xdr:nvSpPr>
      <xdr:spPr>
        <a:xfrm>
          <a:off x="2008882" y="1732612"/>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SEQUOIA</a:t>
          </a:r>
        </a:p>
      </xdr:txBody>
    </xdr:sp>
    <xdr:clientData/>
  </xdr:twoCellAnchor>
  <xdr:twoCellAnchor editAs="absolute">
    <xdr:from>
      <xdr:col>4</xdr:col>
      <xdr:colOff>476440</xdr:colOff>
      <xdr:row>3</xdr:row>
      <xdr:rowOff>56762</xdr:rowOff>
    </xdr:from>
    <xdr:to>
      <xdr:col>5</xdr:col>
      <xdr:colOff>544616</xdr:colOff>
      <xdr:row>4</xdr:row>
      <xdr:rowOff>134987</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Lst>
        </xdr:cNvPr>
        <xdr:cNvSpPr>
          <a:spLocks noChangeAspect="1"/>
        </xdr:cNvSpPr>
      </xdr:nvSpPr>
      <xdr:spPr>
        <a:xfrm>
          <a:off x="4984567" y="790187"/>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AUSTRALIA</a:t>
          </a:r>
          <a:endParaRPr lang="en-SG" sz="900"/>
        </a:p>
      </xdr:txBody>
    </xdr:sp>
    <xdr:clientData/>
  </xdr:twoCellAnchor>
  <xdr:twoCellAnchor editAs="absolute">
    <xdr:from>
      <xdr:col>5</xdr:col>
      <xdr:colOff>578735</xdr:colOff>
      <xdr:row>3</xdr:row>
      <xdr:rowOff>56762</xdr:rowOff>
    </xdr:from>
    <xdr:to>
      <xdr:col>7</xdr:col>
      <xdr:colOff>330</xdr:colOff>
      <xdr:row>4</xdr:row>
      <xdr:rowOff>134987</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5972686" y="790187"/>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5</xdr:col>
      <xdr:colOff>578735</xdr:colOff>
      <xdr:row>5</xdr:row>
      <xdr:rowOff>19327</xdr:rowOff>
    </xdr:from>
    <xdr:to>
      <xdr:col>7</xdr:col>
      <xdr:colOff>330</xdr:colOff>
      <xdr:row>6</xdr:row>
      <xdr:rowOff>97552</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5972686" y="1114702"/>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7</xdr:col>
      <xdr:colOff>33117</xdr:colOff>
      <xdr:row>3</xdr:row>
      <xdr:rowOff>56762</xdr:rowOff>
    </xdr:from>
    <xdr:to>
      <xdr:col>8</xdr:col>
      <xdr:colOff>291792</xdr:colOff>
      <xdr:row>4</xdr:row>
      <xdr:rowOff>134987</xdr:rowOff>
    </xdr:to>
    <xdr:sp macro="" textlink="">
      <xdr:nvSpPr>
        <xdr:cNvPr id="13"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6960593" y="790187"/>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939280</xdr:colOff>
      <xdr:row>6</xdr:row>
      <xdr:rowOff>153299</xdr:rowOff>
    </xdr:from>
    <xdr:to>
      <xdr:col>2</xdr:col>
      <xdr:colOff>150206</xdr:colOff>
      <xdr:row>8</xdr:row>
      <xdr:rowOff>50549</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2008882" y="1429649"/>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MEXICAS</a:t>
          </a:r>
        </a:p>
      </xdr:txBody>
    </xdr:sp>
    <xdr:clientData/>
  </xdr:twoCellAnchor>
  <xdr:twoCellAnchor editAs="absolute">
    <xdr:from>
      <xdr:col>5</xdr:col>
      <xdr:colOff>578735</xdr:colOff>
      <xdr:row>6</xdr:row>
      <xdr:rowOff>153299</xdr:rowOff>
    </xdr:from>
    <xdr:to>
      <xdr:col>7</xdr:col>
      <xdr:colOff>330</xdr:colOff>
      <xdr:row>8</xdr:row>
      <xdr:rowOff>50549</xdr:rowOff>
    </xdr:to>
    <xdr:sp macro="" textlink="">
      <xdr:nvSpPr>
        <xdr:cNvPr id="1050" name="Rounded Rectangle 28">
          <a:hlinkClick xmlns:r="http://schemas.openxmlformats.org/officeDocument/2006/relationships" r:id="rId26"/>
          <a:extLst>
            <a:ext uri="{FF2B5EF4-FFF2-40B4-BE49-F238E27FC236}">
              <a16:creationId xmlns:a16="http://schemas.microsoft.com/office/drawing/2014/main" id="{00000000-0008-0000-0200-000081000000}"/>
            </a:ext>
          </a:extLst>
        </xdr:cNvPr>
        <xdr:cNvSpPr>
          <a:spLocks noChangeAspect="1"/>
        </xdr:cNvSpPr>
      </xdr:nvSpPr>
      <xdr:spPr>
        <a:xfrm>
          <a:off x="5972686" y="1429649"/>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OSPREY</a:t>
          </a:r>
          <a:endParaRPr lang="en-SG" sz="700"/>
        </a:p>
      </xdr:txBody>
    </xdr:sp>
    <xdr:clientData/>
  </xdr:twoCellAnchor>
  <xdr:twoCellAnchor editAs="absolute">
    <xdr:from>
      <xdr:col>7</xdr:col>
      <xdr:colOff>33117</xdr:colOff>
      <xdr:row>5</xdr:row>
      <xdr:rowOff>19327</xdr:rowOff>
    </xdr:from>
    <xdr:to>
      <xdr:col>8</xdr:col>
      <xdr:colOff>291792</xdr:colOff>
      <xdr:row>6</xdr:row>
      <xdr:rowOff>97552</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6960593" y="1114702"/>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INGWE</a:t>
          </a:r>
        </a:p>
      </xdr:txBody>
    </xdr:sp>
    <xdr:clientData/>
  </xdr:twoCellAnchor>
  <xdr:twoCellAnchor editAs="absolute">
    <xdr:from>
      <xdr:col>1</xdr:col>
      <xdr:colOff>939280</xdr:colOff>
      <xdr:row>5</xdr:row>
      <xdr:rowOff>19327</xdr:rowOff>
    </xdr:from>
    <xdr:to>
      <xdr:col>2</xdr:col>
      <xdr:colOff>150206</xdr:colOff>
      <xdr:row>6</xdr:row>
      <xdr:rowOff>97552</xdr:rowOff>
    </xdr:to>
    <xdr:sp macro="" textlink="">
      <xdr:nvSpPr>
        <xdr:cNvPr id="865"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2008882" y="1114702"/>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800"/>
            <a:t>DAR ES SALAAM</a:t>
          </a:r>
        </a:p>
      </xdr:txBody>
    </xdr:sp>
    <xdr:clientData/>
  </xdr:twoCellAnchor>
  <xdr:twoCellAnchor editAs="absolute">
    <xdr:from>
      <xdr:col>0</xdr:col>
      <xdr:colOff>1016169</xdr:colOff>
      <xdr:row>8</xdr:row>
      <xdr:rowOff>94312</xdr:rowOff>
    </xdr:from>
    <xdr:to>
      <xdr:col>1</xdr:col>
      <xdr:colOff>905610</xdr:colOff>
      <xdr:row>9</xdr:row>
      <xdr:rowOff>172537</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1021212" y="1732612"/>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SENTOSA</a:t>
          </a:r>
          <a:endParaRPr lang="en-SG" sz="700"/>
        </a:p>
      </xdr:txBody>
    </xdr:sp>
    <xdr:clientData/>
  </xdr:twoCellAnchor>
  <xdr:twoCellAnchor editAs="absolute">
    <xdr:from>
      <xdr:col>9</xdr:col>
      <xdr:colOff>862854</xdr:colOff>
      <xdr:row>3</xdr:row>
      <xdr:rowOff>56762</xdr:rowOff>
    </xdr:from>
    <xdr:to>
      <xdr:col>10</xdr:col>
      <xdr:colOff>369054</xdr:colOff>
      <xdr:row>4</xdr:row>
      <xdr:rowOff>134987</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9933456" y="790187"/>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4</xdr:col>
      <xdr:colOff>476440</xdr:colOff>
      <xdr:row>8</xdr:row>
      <xdr:rowOff>94312</xdr:rowOff>
    </xdr:from>
    <xdr:to>
      <xdr:col>5</xdr:col>
      <xdr:colOff>544616</xdr:colOff>
      <xdr:row>9</xdr:row>
      <xdr:rowOff>172537</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4984567" y="1732612"/>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SWAN</a:t>
          </a:r>
        </a:p>
      </xdr:txBody>
    </xdr:sp>
    <xdr:clientData/>
  </xdr:twoCellAnchor>
  <xdr:twoCellAnchor editAs="absolute">
    <xdr:from>
      <xdr:col>8</xdr:col>
      <xdr:colOff>1321162</xdr:colOff>
      <xdr:row>6</xdr:row>
      <xdr:rowOff>153299</xdr:rowOff>
    </xdr:from>
    <xdr:to>
      <xdr:col>9</xdr:col>
      <xdr:colOff>829603</xdr:colOff>
      <xdr:row>8</xdr:row>
      <xdr:rowOff>50549</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8946205" y="1429649"/>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PETRA</a:t>
          </a:r>
          <a:endParaRPr lang="en-SG" sz="700"/>
        </a:p>
      </xdr:txBody>
    </xdr:sp>
    <xdr:clientData/>
  </xdr:twoCellAnchor>
  <xdr:twoCellAnchor editAs="absolute">
    <xdr:from>
      <xdr:col>3</xdr:col>
      <xdr:colOff>676466</xdr:colOff>
      <xdr:row>6</xdr:row>
      <xdr:rowOff>153299</xdr:rowOff>
    </xdr:from>
    <xdr:to>
      <xdr:col>4</xdr:col>
      <xdr:colOff>439840</xdr:colOff>
      <xdr:row>8</xdr:row>
      <xdr:rowOff>50549</xdr:rowOff>
    </xdr:to>
    <xdr:sp macro="" textlink="">
      <xdr:nvSpPr>
        <xdr:cNvPr id="958" name="Rounded Rectangle 23">
          <a:hlinkClick xmlns:r="http://schemas.openxmlformats.org/officeDocument/2006/relationships" r:id="rId33"/>
          <a:extLst>
            <a:ext uri="{FF2B5EF4-FFF2-40B4-BE49-F238E27FC236}">
              <a16:creationId xmlns:a16="http://schemas.microsoft.com/office/drawing/2014/main" id="{00000000-0008-0000-0200-000076000000}"/>
            </a:ext>
          </a:extLst>
        </xdr:cNvPr>
        <xdr:cNvSpPr>
          <a:spLocks noChangeAspect="1"/>
        </xdr:cNvSpPr>
      </xdr:nvSpPr>
      <xdr:spPr>
        <a:xfrm>
          <a:off x="3993967" y="1429649"/>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NEW KIWI</a:t>
          </a:r>
          <a:endParaRPr lang="en-SG" sz="700"/>
        </a:p>
      </xdr:txBody>
    </xdr:sp>
    <xdr:clientData/>
  </xdr:twoCellAnchor>
  <xdr:twoCellAnchor editAs="absolute">
    <xdr:from>
      <xdr:col>8</xdr:col>
      <xdr:colOff>1321162</xdr:colOff>
      <xdr:row>3</xdr:row>
      <xdr:rowOff>56762</xdr:rowOff>
    </xdr:from>
    <xdr:to>
      <xdr:col>9</xdr:col>
      <xdr:colOff>829603</xdr:colOff>
      <xdr:row>4</xdr:row>
      <xdr:rowOff>134987</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8946205" y="790187"/>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22857</xdr:colOff>
      <xdr:row>6</xdr:row>
      <xdr:rowOff>153299</xdr:rowOff>
    </xdr:from>
    <xdr:to>
      <xdr:col>0</xdr:col>
      <xdr:colOff>971814</xdr:colOff>
      <xdr:row>8</xdr:row>
      <xdr:rowOff>50549</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22857" y="1429649"/>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LONE STAR</a:t>
          </a:r>
        </a:p>
      </xdr:txBody>
    </xdr:sp>
    <xdr:clientData/>
  </xdr:twoCellAnchor>
  <xdr:twoCellAnchor editAs="absolute">
    <xdr:from>
      <xdr:col>4</xdr:col>
      <xdr:colOff>476440</xdr:colOff>
      <xdr:row>5</xdr:row>
      <xdr:rowOff>19327</xdr:rowOff>
    </xdr:from>
    <xdr:to>
      <xdr:col>5</xdr:col>
      <xdr:colOff>544616</xdr:colOff>
      <xdr:row>6</xdr:row>
      <xdr:rowOff>97552</xdr:rowOff>
    </xdr:to>
    <xdr:sp macro="" textlink="">
      <xdr:nvSpPr>
        <xdr:cNvPr id="993"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4984567" y="1114702"/>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EMERALD </a:t>
          </a:r>
        </a:p>
      </xdr:txBody>
    </xdr:sp>
    <xdr:clientData/>
  </xdr:twoCellAnchor>
  <xdr:twoCellAnchor editAs="absolute">
    <xdr:from>
      <xdr:col>0</xdr:col>
      <xdr:colOff>22857</xdr:colOff>
      <xdr:row>8</xdr:row>
      <xdr:rowOff>94312</xdr:rowOff>
    </xdr:from>
    <xdr:to>
      <xdr:col>0</xdr:col>
      <xdr:colOff>971814</xdr:colOff>
      <xdr:row>9</xdr:row>
      <xdr:rowOff>172537</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22857" y="1732612"/>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8</xdr:col>
      <xdr:colOff>330519</xdr:colOff>
      <xdr:row>6</xdr:row>
      <xdr:rowOff>153299</xdr:rowOff>
    </xdr:from>
    <xdr:to>
      <xdr:col>8</xdr:col>
      <xdr:colOff>1284519</xdr:colOff>
      <xdr:row>8</xdr:row>
      <xdr:rowOff>50549</xdr:rowOff>
    </xdr:to>
    <xdr:sp macro="" textlink="">
      <xdr:nvSpPr>
        <xdr:cNvPr id="1134"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7953320" y="1429649"/>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PELICAN</a:t>
          </a:r>
          <a:endParaRPr lang="en-SG" sz="700"/>
        </a:p>
      </xdr:txBody>
    </xdr:sp>
    <xdr:clientData/>
  </xdr:twoCellAnchor>
  <xdr:twoCellAnchor editAs="absolute">
    <xdr:from>
      <xdr:col>0</xdr:col>
      <xdr:colOff>1016169</xdr:colOff>
      <xdr:row>5</xdr:row>
      <xdr:rowOff>19327</xdr:rowOff>
    </xdr:from>
    <xdr:to>
      <xdr:col>1</xdr:col>
      <xdr:colOff>905610</xdr:colOff>
      <xdr:row>6</xdr:row>
      <xdr:rowOff>97552</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21212" y="1114702"/>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DAHLIA</a:t>
          </a:r>
        </a:p>
      </xdr:txBody>
    </xdr:sp>
    <xdr:clientData/>
  </xdr:twoCellAnchor>
  <xdr:twoCellAnchor editAs="absolute">
    <xdr:from>
      <xdr:col>8</xdr:col>
      <xdr:colOff>1321162</xdr:colOff>
      <xdr:row>8</xdr:row>
      <xdr:rowOff>94312</xdr:rowOff>
    </xdr:from>
    <xdr:to>
      <xdr:col>9</xdr:col>
      <xdr:colOff>829603</xdr:colOff>
      <xdr:row>9</xdr:row>
      <xdr:rowOff>172537</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8946205" y="1732612"/>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a:t>
          </a:r>
          <a:endParaRPr lang="en-SG" sz="700"/>
        </a:p>
      </xdr:txBody>
    </xdr:sp>
    <xdr:clientData/>
  </xdr:twoCellAnchor>
  <xdr:twoCellAnchor editAs="absolute">
    <xdr:from>
      <xdr:col>2</xdr:col>
      <xdr:colOff>185543</xdr:colOff>
      <xdr:row>8</xdr:row>
      <xdr:rowOff>94312</xdr:rowOff>
    </xdr:from>
    <xdr:to>
      <xdr:col>3</xdr:col>
      <xdr:colOff>634718</xdr:colOff>
      <xdr:row>9</xdr:row>
      <xdr:rowOff>172537</xdr:rowOff>
    </xdr:to>
    <xdr:sp macro="" textlink="">
      <xdr:nvSpPr>
        <xdr:cNvPr id="891" name="Rounded Rectangle 23">
          <a:extLst>
            <a:ext uri="{FF2B5EF4-FFF2-40B4-BE49-F238E27FC236}">
              <a16:creationId xmlns:a16="http://schemas.microsoft.com/office/drawing/2014/main" id="{00000000-0008-0000-0200-00008F000000}"/>
            </a:ext>
          </a:extLst>
        </xdr:cNvPr>
        <xdr:cNvSpPr>
          <a:spLocks noChangeAspect="1"/>
        </xdr:cNvSpPr>
      </xdr:nvSpPr>
      <xdr:spPr>
        <a:xfrm>
          <a:off x="2998219" y="1732612"/>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SHOUGUN</a:t>
          </a:r>
          <a:endParaRPr lang="en-SG" sz="700"/>
        </a:p>
      </xdr:txBody>
    </xdr:sp>
    <xdr:clientData/>
  </xdr:twoCellAnchor>
  <xdr:twoCellAnchor editAs="absolute">
    <xdr:from>
      <xdr:col>9</xdr:col>
      <xdr:colOff>862854</xdr:colOff>
      <xdr:row>8</xdr:row>
      <xdr:rowOff>94312</xdr:rowOff>
    </xdr:from>
    <xdr:to>
      <xdr:col>10</xdr:col>
      <xdr:colOff>369054</xdr:colOff>
      <xdr:row>9</xdr:row>
      <xdr:rowOff>172537</xdr:rowOff>
    </xdr:to>
    <xdr:sp macro="" textlink="">
      <xdr:nvSpPr>
        <xdr:cNvPr id="1207" name="Rounded Rectangle 23">
          <a:extLst>
            <a:ext uri="{FF2B5EF4-FFF2-40B4-BE49-F238E27FC236}">
              <a16:creationId xmlns:a16="http://schemas.microsoft.com/office/drawing/2014/main" id="{00000000-0008-0000-0200-00009C000000}"/>
            </a:ext>
          </a:extLst>
        </xdr:cNvPr>
        <xdr:cNvSpPr>
          <a:spLocks noChangeAspect="1"/>
        </xdr:cNvSpPr>
      </xdr:nvSpPr>
      <xdr:spPr>
        <a:xfrm>
          <a:off x="9933456" y="1732612"/>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a:t>
          </a:r>
        </a:p>
      </xdr:txBody>
    </xdr:sp>
    <xdr:clientData/>
  </xdr:twoCellAnchor>
  <xdr:twoCellAnchor>
    <xdr:from>
      <xdr:col>1</xdr:col>
      <xdr:colOff>304800</xdr:colOff>
      <xdr:row>13</xdr:row>
      <xdr:rowOff>95250</xdr:rowOff>
    </xdr:from>
    <xdr:to>
      <xdr:col>3</xdr:col>
      <xdr:colOff>9112</xdr:colOff>
      <xdr:row>15</xdr:row>
      <xdr:rowOff>126311</xdr:rowOff>
    </xdr:to>
    <xdr:sp macro="" textlink="">
      <xdr:nvSpPr>
        <xdr:cNvPr id="42"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36000000}"/>
            </a:ext>
          </a:extLst>
        </xdr:cNvPr>
        <xdr:cNvSpPr/>
      </xdr:nvSpPr>
      <xdr:spPr>
        <a:xfrm>
          <a:off x="1228725" y="2647950"/>
          <a:ext cx="1876012" cy="602561"/>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300" b="1">
              <a:solidFill>
                <a:srgbClr val="FF0000"/>
              </a:solidFill>
              <a:latin typeface="+mn-lt"/>
              <a:ea typeface="+mn-lt"/>
              <a:cs typeface="+mn-lt"/>
            </a:rPr>
            <a:t>SEARCH PORT HERE </a:t>
          </a:r>
          <a:endParaRPr lang="en-US" sz="1800" b="1">
            <a:solidFill>
              <a:srgbClr val="FF0000"/>
            </a:solidFill>
            <a:latin typeface="+mn-lt"/>
            <a:ea typeface="+mn-lt"/>
            <a:cs typeface="+mn-lt"/>
          </a:endParaRPr>
        </a:p>
      </xdr:txBody>
    </xdr:sp>
    <xdr:clientData/>
  </xdr:twoCellAnchor>
  <xdr:twoCellAnchor editAs="absolute">
    <xdr:from>
      <xdr:col>10</xdr:col>
      <xdr:colOff>404967</xdr:colOff>
      <xdr:row>3</xdr:row>
      <xdr:rowOff>56762</xdr:rowOff>
    </xdr:from>
    <xdr:to>
      <xdr:col>10</xdr:col>
      <xdr:colOff>1358967</xdr:colOff>
      <xdr:row>4</xdr:row>
      <xdr:rowOff>134987</xdr:rowOff>
    </xdr:to>
    <xdr:sp macro="" textlink="">
      <xdr:nvSpPr>
        <xdr:cNvPr id="1236" name="Rounded Rectangle 32">
          <a:hlinkClick xmlns:r="http://schemas.openxmlformats.org/officeDocument/2006/relationships" r:id="rId41"/>
          <a:extLst>
            <a:ext uri="{FF2B5EF4-FFF2-40B4-BE49-F238E27FC236}">
              <a16:creationId xmlns:a16="http://schemas.microsoft.com/office/drawing/2014/main" id="{00000000-0008-0000-0200-000065000000}"/>
            </a:ext>
          </a:extLst>
        </xdr:cNvPr>
        <xdr:cNvSpPr>
          <a:spLocks noChangeAspect="1"/>
        </xdr:cNvSpPr>
      </xdr:nvSpPr>
      <xdr:spPr>
        <a:xfrm>
          <a:off x="10923369" y="790187"/>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10</xdr:col>
      <xdr:colOff>404967</xdr:colOff>
      <xdr:row>5</xdr:row>
      <xdr:rowOff>19327</xdr:rowOff>
    </xdr:from>
    <xdr:to>
      <xdr:col>10</xdr:col>
      <xdr:colOff>1358967</xdr:colOff>
      <xdr:row>6</xdr:row>
      <xdr:rowOff>97552</xdr:rowOff>
    </xdr:to>
    <xdr:sp macro="" textlink="">
      <xdr:nvSpPr>
        <xdr:cNvPr id="1237" name="Rounded Rectangle 32">
          <a:hlinkClick xmlns:r="http://schemas.openxmlformats.org/officeDocument/2006/relationships" r:id="rId42"/>
          <a:extLst>
            <a:ext uri="{FF2B5EF4-FFF2-40B4-BE49-F238E27FC236}">
              <a16:creationId xmlns:a16="http://schemas.microsoft.com/office/drawing/2014/main" id="{00000000-0008-0000-0200-00004E000000}"/>
            </a:ext>
          </a:extLst>
        </xdr:cNvPr>
        <xdr:cNvSpPr>
          <a:spLocks noChangeAspect="1"/>
        </xdr:cNvSpPr>
      </xdr:nvSpPr>
      <xdr:spPr>
        <a:xfrm>
          <a:off x="10923369" y="1114702"/>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JADE</a:t>
          </a:r>
        </a:p>
      </xdr:txBody>
    </xdr:sp>
    <xdr:clientData/>
  </xdr:twoCellAnchor>
  <xdr:twoCellAnchor editAs="absolute">
    <xdr:from>
      <xdr:col>10</xdr:col>
      <xdr:colOff>404967</xdr:colOff>
      <xdr:row>6</xdr:row>
      <xdr:rowOff>153299</xdr:rowOff>
    </xdr:from>
    <xdr:to>
      <xdr:col>10</xdr:col>
      <xdr:colOff>1358145</xdr:colOff>
      <xdr:row>8</xdr:row>
      <xdr:rowOff>43349</xdr:rowOff>
    </xdr:to>
    <xdr:sp macro="" textlink="">
      <xdr:nvSpPr>
        <xdr:cNvPr id="1238" name="Rounded Rectangle 32">
          <a:extLst>
            <a:ext uri="{FF2B5EF4-FFF2-40B4-BE49-F238E27FC236}">
              <a16:creationId xmlns:a16="http://schemas.microsoft.com/office/drawing/2014/main" id="{00000000-0008-0000-0200-00005F000000}"/>
            </a:ext>
          </a:extLst>
        </xdr:cNvPr>
        <xdr:cNvSpPr>
          <a:spLocks noChangeAspect="1"/>
        </xdr:cNvSpPr>
      </xdr:nvSpPr>
      <xdr:spPr>
        <a:xfrm>
          <a:off x="10923369" y="1429649"/>
          <a:ext cx="953178"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PANDA</a:t>
          </a:r>
          <a:endParaRPr lang="en-SG" sz="800"/>
        </a:p>
      </xdr:txBody>
    </xdr:sp>
    <xdr:clientData/>
  </xdr:twoCellAnchor>
  <xdr:twoCellAnchor editAs="absolute">
    <xdr:from>
      <xdr:col>10</xdr:col>
      <xdr:colOff>404967</xdr:colOff>
      <xdr:row>8</xdr:row>
      <xdr:rowOff>94312</xdr:rowOff>
    </xdr:from>
    <xdr:to>
      <xdr:col>10</xdr:col>
      <xdr:colOff>1358967</xdr:colOff>
      <xdr:row>9</xdr:row>
      <xdr:rowOff>172537</xdr:rowOff>
    </xdr:to>
    <xdr:sp macro="" textlink="">
      <xdr:nvSpPr>
        <xdr:cNvPr id="1239" name="Rounded Rectangle 32">
          <a:extLst>
            <a:ext uri="{FF2B5EF4-FFF2-40B4-BE49-F238E27FC236}">
              <a16:creationId xmlns:a16="http://schemas.microsoft.com/office/drawing/2014/main" id="{00000000-0008-0000-0200-00009A000000}"/>
            </a:ext>
          </a:extLst>
        </xdr:cNvPr>
        <xdr:cNvSpPr>
          <a:spLocks noChangeAspect="1"/>
        </xdr:cNvSpPr>
      </xdr:nvSpPr>
      <xdr:spPr>
        <a:xfrm>
          <a:off x="10923369" y="1732612"/>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a:t>
          </a:r>
          <a:endParaRPr lang="en-SG" sz="800"/>
        </a:p>
      </xdr:txBody>
    </xdr:sp>
    <xdr:clientData/>
  </xdr:twoCellAnchor>
  <xdr:twoCellAnchor editAs="absolute">
    <xdr:from>
      <xdr:col>10</xdr:col>
      <xdr:colOff>1398291</xdr:colOff>
      <xdr:row>3</xdr:row>
      <xdr:rowOff>56762</xdr:rowOff>
    </xdr:from>
    <xdr:to>
      <xdr:col>10</xdr:col>
      <xdr:colOff>2357894</xdr:colOff>
      <xdr:row>4</xdr:row>
      <xdr:rowOff>134987</xdr:rowOff>
    </xdr:to>
    <xdr:sp macro="" textlink="">
      <xdr:nvSpPr>
        <xdr:cNvPr id="1268" name="Rounded Rectangle 32">
          <a:hlinkClick xmlns:r="http://schemas.openxmlformats.org/officeDocument/2006/relationships" r:id="rId43"/>
          <a:extLst>
            <a:ext uri="{FF2B5EF4-FFF2-40B4-BE49-F238E27FC236}">
              <a16:creationId xmlns:a16="http://schemas.microsoft.com/office/drawing/2014/main" id="{00000000-0008-0000-0200-000007000000}"/>
            </a:ext>
          </a:extLst>
        </xdr:cNvPr>
        <xdr:cNvSpPr>
          <a:spLocks noChangeAspect="1"/>
        </xdr:cNvSpPr>
      </xdr:nvSpPr>
      <xdr:spPr>
        <a:xfrm>
          <a:off x="11916693" y="790187"/>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1398291</xdr:colOff>
      <xdr:row>5</xdr:row>
      <xdr:rowOff>19327</xdr:rowOff>
    </xdr:from>
    <xdr:to>
      <xdr:col>10</xdr:col>
      <xdr:colOff>2357894</xdr:colOff>
      <xdr:row>6</xdr:row>
      <xdr:rowOff>97552</xdr:rowOff>
    </xdr:to>
    <xdr:sp macro="" textlink="">
      <xdr:nvSpPr>
        <xdr:cNvPr id="1269" name="Rounded Rectangle 32">
          <a:hlinkClick xmlns:r="http://schemas.openxmlformats.org/officeDocument/2006/relationships" r:id="rId44"/>
          <a:extLst>
            <a:ext uri="{FF2B5EF4-FFF2-40B4-BE49-F238E27FC236}">
              <a16:creationId xmlns:a16="http://schemas.microsoft.com/office/drawing/2014/main" id="{00000000-0008-0000-0200-00002E000000}"/>
            </a:ext>
          </a:extLst>
        </xdr:cNvPr>
        <xdr:cNvSpPr>
          <a:spLocks noChangeAspect="1"/>
        </xdr:cNvSpPr>
      </xdr:nvSpPr>
      <xdr:spPr>
        <a:xfrm>
          <a:off x="11916693" y="1114702"/>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LIBERTY</a:t>
          </a:r>
          <a:endParaRPr lang="en-SG" sz="700"/>
        </a:p>
      </xdr:txBody>
    </xdr:sp>
    <xdr:clientData/>
  </xdr:twoCellAnchor>
  <xdr:twoCellAnchor editAs="absolute">
    <xdr:from>
      <xdr:col>10</xdr:col>
      <xdr:colOff>1398291</xdr:colOff>
      <xdr:row>6</xdr:row>
      <xdr:rowOff>153299</xdr:rowOff>
    </xdr:from>
    <xdr:to>
      <xdr:col>10</xdr:col>
      <xdr:colOff>2357894</xdr:colOff>
      <xdr:row>8</xdr:row>
      <xdr:rowOff>50549</xdr:rowOff>
    </xdr:to>
    <xdr:sp macro="" textlink="">
      <xdr:nvSpPr>
        <xdr:cNvPr id="1270" name="Rounded Rectangle 32">
          <a:extLst>
            <a:ext uri="{FF2B5EF4-FFF2-40B4-BE49-F238E27FC236}">
              <a16:creationId xmlns:a16="http://schemas.microsoft.com/office/drawing/2014/main" id="{00000000-0008-0000-0200-000031000000}"/>
            </a:ext>
          </a:extLst>
        </xdr:cNvPr>
        <xdr:cNvSpPr>
          <a:spLocks noChangeAspect="1"/>
        </xdr:cNvSpPr>
      </xdr:nvSpPr>
      <xdr:spPr>
        <a:xfrm>
          <a:off x="11916693" y="1429649"/>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ROSE</a:t>
          </a:r>
          <a:endParaRPr lang="en-SG" sz="700"/>
        </a:p>
      </xdr:txBody>
    </xdr:sp>
    <xdr:clientData/>
  </xdr:twoCellAnchor>
  <xdr:twoCellAnchor editAs="absolute">
    <xdr:from>
      <xdr:col>10</xdr:col>
      <xdr:colOff>1398291</xdr:colOff>
      <xdr:row>8</xdr:row>
      <xdr:rowOff>84787</xdr:rowOff>
    </xdr:from>
    <xdr:to>
      <xdr:col>10</xdr:col>
      <xdr:colOff>2357894</xdr:colOff>
      <xdr:row>9</xdr:row>
      <xdr:rowOff>163012</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11916693" y="1723087"/>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t>
          </a:r>
        </a:p>
      </xdr:txBody>
    </xdr:sp>
    <xdr:clientData/>
  </xdr:twoCellAnchor>
  <xdr:twoCellAnchor editAs="absolute">
    <xdr:from>
      <xdr:col>11</xdr:col>
      <xdr:colOff>4368</xdr:colOff>
      <xdr:row>3</xdr:row>
      <xdr:rowOff>56762</xdr:rowOff>
    </xdr:from>
    <xdr:to>
      <xdr:col>11</xdr:col>
      <xdr:colOff>958368</xdr:colOff>
      <xdr:row>4</xdr:row>
      <xdr:rowOff>134987</xdr:rowOff>
    </xdr:to>
    <xdr:sp macro="" textlink="">
      <xdr:nvSpPr>
        <xdr:cNvPr id="1292" name="Rounded Rectangle 32">
          <a:hlinkClick xmlns:r="http://schemas.openxmlformats.org/officeDocument/2006/relationships" r:id="rId45"/>
          <a:extLst>
            <a:ext uri="{FF2B5EF4-FFF2-40B4-BE49-F238E27FC236}">
              <a16:creationId xmlns:a16="http://schemas.microsoft.com/office/drawing/2014/main" id="{00000000-0008-0000-0200-000027000000}"/>
            </a:ext>
          </a:extLst>
        </xdr:cNvPr>
        <xdr:cNvSpPr>
          <a:spLocks noChangeAspect="1"/>
        </xdr:cNvSpPr>
      </xdr:nvSpPr>
      <xdr:spPr>
        <a:xfrm>
          <a:off x="12904020" y="790187"/>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endParaRPr lang="en-SG" sz="900"/>
        </a:p>
      </xdr:txBody>
    </xdr:sp>
    <xdr:clientData/>
  </xdr:twoCellAnchor>
  <xdr:twoCellAnchor editAs="absolute">
    <xdr:from>
      <xdr:col>11</xdr:col>
      <xdr:colOff>4368</xdr:colOff>
      <xdr:row>5</xdr:row>
      <xdr:rowOff>19327</xdr:rowOff>
    </xdr:from>
    <xdr:to>
      <xdr:col>11</xdr:col>
      <xdr:colOff>958368</xdr:colOff>
      <xdr:row>6</xdr:row>
      <xdr:rowOff>97552</xdr:rowOff>
    </xdr:to>
    <xdr:sp macro="" textlink="">
      <xdr:nvSpPr>
        <xdr:cNvPr id="1293" name="Rounded Rectangle 32">
          <a:hlinkClick xmlns:r="http://schemas.openxmlformats.org/officeDocument/2006/relationships" r:id="rId46"/>
          <a:extLst>
            <a:ext uri="{FF2B5EF4-FFF2-40B4-BE49-F238E27FC236}">
              <a16:creationId xmlns:a16="http://schemas.microsoft.com/office/drawing/2014/main" id="{00000000-0008-0000-0200-000028000000}"/>
            </a:ext>
          </a:extLst>
        </xdr:cNvPr>
        <xdr:cNvSpPr>
          <a:spLocks noChangeAspect="1"/>
        </xdr:cNvSpPr>
      </xdr:nvSpPr>
      <xdr:spPr>
        <a:xfrm>
          <a:off x="12904020" y="1114702"/>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LION</a:t>
          </a:r>
          <a:endParaRPr lang="en-SG" sz="700"/>
        </a:p>
      </xdr:txBody>
    </xdr:sp>
    <xdr:clientData/>
  </xdr:twoCellAnchor>
  <xdr:twoCellAnchor editAs="absolute">
    <xdr:from>
      <xdr:col>11</xdr:col>
      <xdr:colOff>4368</xdr:colOff>
      <xdr:row>6</xdr:row>
      <xdr:rowOff>153299</xdr:rowOff>
    </xdr:from>
    <xdr:to>
      <xdr:col>11</xdr:col>
      <xdr:colOff>958368</xdr:colOff>
      <xdr:row>8</xdr:row>
      <xdr:rowOff>50549</xdr:rowOff>
    </xdr:to>
    <xdr:sp macro="" textlink="">
      <xdr:nvSpPr>
        <xdr:cNvPr id="1294" name="Rounded Rectangle 32">
          <a:hlinkClick xmlns:r="http://schemas.openxmlformats.org/officeDocument/2006/relationships" r:id="rId47"/>
          <a:extLst>
            <a:ext uri="{FF2B5EF4-FFF2-40B4-BE49-F238E27FC236}">
              <a16:creationId xmlns:a16="http://schemas.microsoft.com/office/drawing/2014/main" id="{00000000-0008-0000-0200-000034000000}"/>
            </a:ext>
          </a:extLst>
        </xdr:cNvPr>
        <xdr:cNvSpPr>
          <a:spLocks noChangeAspect="1"/>
        </xdr:cNvSpPr>
      </xdr:nvSpPr>
      <xdr:spPr>
        <a:xfrm>
          <a:off x="12904020" y="1429649"/>
          <a:ext cx="954000" cy="2592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SANTANA</a:t>
          </a:r>
          <a:endParaRPr lang="en-SG" sz="700"/>
        </a:p>
      </xdr:txBody>
    </xdr:sp>
    <xdr:clientData/>
  </xdr:twoCellAnchor>
  <xdr:twoCellAnchor editAs="absolute">
    <xdr:from>
      <xdr:col>11</xdr:col>
      <xdr:colOff>4368</xdr:colOff>
      <xdr:row>8</xdr:row>
      <xdr:rowOff>84787</xdr:rowOff>
    </xdr:from>
    <xdr:to>
      <xdr:col>11</xdr:col>
      <xdr:colOff>958368</xdr:colOff>
      <xdr:row>9</xdr:row>
      <xdr:rowOff>163012</xdr:rowOff>
    </xdr:to>
    <xdr:sp macro="" textlink="">
      <xdr:nvSpPr>
        <xdr:cNvPr id="1295" name="Rounded Rectangle 32">
          <a:extLst>
            <a:ext uri="{FF2B5EF4-FFF2-40B4-BE49-F238E27FC236}">
              <a16:creationId xmlns:a16="http://schemas.microsoft.com/office/drawing/2014/main" id="{00000000-0008-0000-0200-000035000000}"/>
            </a:ext>
          </a:extLst>
        </xdr:cNvPr>
        <xdr:cNvSpPr>
          <a:spLocks noChangeAspect="1"/>
        </xdr:cNvSpPr>
      </xdr:nvSpPr>
      <xdr:spPr>
        <a:xfrm>
          <a:off x="12904020" y="1723087"/>
          <a:ext cx="954000" cy="2592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t>
          </a:r>
        </a:p>
      </xdr:txBody>
    </xdr:sp>
    <xdr:clientData/>
  </xdr:twoCellAnchor>
  <xdr:twoCellAnchor editAs="oneCell">
    <xdr:from>
      <xdr:col>0</xdr:col>
      <xdr:colOff>61071</xdr:colOff>
      <xdr:row>0</xdr:row>
      <xdr:rowOff>0</xdr:rowOff>
    </xdr:from>
    <xdr:to>
      <xdr:col>11</xdr:col>
      <xdr:colOff>1638072</xdr:colOff>
      <xdr:row>0</xdr:row>
      <xdr:rowOff>394558</xdr:rowOff>
    </xdr:to>
    <xdr:pic>
      <xdr:nvPicPr>
        <xdr:cNvPr id="17" name="Picture 2">
          <a:extLst>
            <a:ext uri="{FF2B5EF4-FFF2-40B4-BE49-F238E27FC236}">
              <a16:creationId xmlns:a16="http://schemas.microsoft.com/office/drawing/2014/main" id="{6FA476BE-37E0-4FDF-ED43-2B80781771C2}"/>
            </a:ext>
          </a:extLst>
        </xdr:cNvPr>
        <xdr:cNvPicPr>
          <a:picLocks noChangeAspect="1"/>
        </xdr:cNvPicPr>
      </xdr:nvPicPr>
      <xdr:blipFill>
        <a:blip xmlns:r="http://schemas.openxmlformats.org/officeDocument/2006/relationships" r:embed="rId48"/>
        <a:stretch>
          <a:fillRect/>
        </a:stretch>
      </xdr:blipFill>
      <xdr:spPr>
        <a:xfrm>
          <a:off x="61071" y="0"/>
          <a:ext cx="14476653" cy="394558"/>
        </a:xfrm>
        <a:prstGeom prst="rect">
          <a:avLst/>
        </a:prstGeom>
        <a:ln>
          <a:solidFill>
            <a:schemeClr val="bg1"/>
          </a:solid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9</xdr:col>
      <xdr:colOff>288552</xdr:colOff>
      <xdr:row>2</xdr:row>
      <xdr:rowOff>88526</xdr:rowOff>
    </xdr:from>
    <xdr:to>
      <xdr:col>10</xdr:col>
      <xdr:colOff>582705</xdr:colOff>
      <xdr:row>3</xdr:row>
      <xdr:rowOff>134471</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9040346" y="660026"/>
          <a:ext cx="921683" cy="20282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47626</xdr:colOff>
      <xdr:row>2</xdr:row>
      <xdr:rowOff>38100</xdr:rowOff>
    </xdr:from>
    <xdr:to>
      <xdr:col>10</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11</xdr:col>
      <xdr:colOff>1024554</xdr:colOff>
      <xdr:row>4</xdr:row>
      <xdr:rowOff>137093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9018350" y="790372"/>
          <a:ext cx="1004289"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9525</xdr:colOff>
      <xdr:row>2</xdr:row>
      <xdr:rowOff>152400</xdr:rowOff>
    </xdr:from>
    <xdr:to>
      <xdr:col>9</xdr:col>
      <xdr:colOff>1021556</xdr:colOff>
      <xdr:row>4</xdr:row>
      <xdr:rowOff>71438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648825" y="647700"/>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28576</xdr:colOff>
      <xdr:row>2</xdr:row>
      <xdr:rowOff>136072</xdr:rowOff>
    </xdr:from>
    <xdr:to>
      <xdr:col>7</xdr:col>
      <xdr:colOff>962026</xdr:colOff>
      <xdr:row>4</xdr:row>
      <xdr:rowOff>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7607755" y="639536"/>
          <a:ext cx="933450" cy="2721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9</xdr:col>
      <xdr:colOff>72474</xdr:colOff>
      <xdr:row>2</xdr:row>
      <xdr:rowOff>228600</xdr:rowOff>
    </xdr:from>
    <xdr:to>
      <xdr:col>9</xdr:col>
      <xdr:colOff>875504</xdr:colOff>
      <xdr:row>3</xdr:row>
      <xdr:rowOff>149099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8065191" y="501926"/>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95250</xdr:colOff>
      <xdr:row>1</xdr:row>
      <xdr:rowOff>71437</xdr:rowOff>
    </xdr:from>
    <xdr:to>
      <xdr:col>10</xdr:col>
      <xdr:colOff>1107281</xdr:colOff>
      <xdr:row>1</xdr:row>
      <xdr:rowOff>381000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0467975" y="147637"/>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7844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8953500" y="714375"/>
          <a:ext cx="933450" cy="2745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7844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953500" y="714375"/>
          <a:ext cx="933450" cy="2745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8</xdr:col>
      <xdr:colOff>49696</xdr:colOff>
      <xdr:row>4</xdr:row>
      <xdr:rowOff>157369</xdr:rowOff>
    </xdr:from>
    <xdr:to>
      <xdr:col>8</xdr:col>
      <xdr:colOff>958833</xdr:colOff>
      <xdr:row>85</xdr:row>
      <xdr:rowOff>44822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661413" y="1051891"/>
          <a:ext cx="909137" cy="28501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8</xdr:col>
      <xdr:colOff>133350</xdr:colOff>
      <xdr:row>3</xdr:row>
      <xdr:rowOff>30816</xdr:rowOff>
    </xdr:from>
    <xdr:to>
      <xdr:col>9</xdr:col>
      <xdr:colOff>561975</xdr:colOff>
      <xdr:row>4</xdr:row>
      <xdr:rowOff>85725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7448550" y="773766"/>
          <a:ext cx="1143000" cy="24540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8</xdr:col>
      <xdr:colOff>57150</xdr:colOff>
      <xdr:row>2</xdr:row>
      <xdr:rowOff>95250</xdr:rowOff>
    </xdr:from>
    <xdr:to>
      <xdr:col>9</xdr:col>
      <xdr:colOff>57150</xdr:colOff>
      <xdr:row>3</xdr:row>
      <xdr:rowOff>142875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8734425" y="400050"/>
          <a:ext cx="1028700"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0</xdr:colOff>
      <xdr:row>2</xdr:row>
      <xdr:rowOff>0</xdr:rowOff>
    </xdr:from>
    <xdr:to>
      <xdr:col>11</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624840</xdr:colOff>
      <xdr:row>40</xdr:row>
      <xdr:rowOff>62865</xdr:rowOff>
    </xdr:from>
    <xdr:to>
      <xdr:col>10</xdr:col>
      <xdr:colOff>621030</xdr:colOff>
      <xdr:row>42</xdr:row>
      <xdr:rowOff>11430</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530590" y="1205865"/>
          <a:ext cx="901065" cy="27241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12</xdr:col>
      <xdr:colOff>20265</xdr:colOff>
      <xdr:row>3</xdr:row>
      <xdr:rowOff>192526</xdr:rowOff>
    </xdr:from>
    <xdr:to>
      <xdr:col>12</xdr:col>
      <xdr:colOff>1024554</xdr:colOff>
      <xdr:row>4</xdr:row>
      <xdr:rowOff>137093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9011865" y="792601"/>
          <a:ext cx="1004289" cy="22079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8</xdr:col>
      <xdr:colOff>222925</xdr:colOff>
      <xdr:row>3</xdr:row>
      <xdr:rowOff>10133</xdr:rowOff>
    </xdr:from>
    <xdr:to>
      <xdr:col>9</xdr:col>
      <xdr:colOff>467240</xdr:colOff>
      <xdr:row>3</xdr:row>
      <xdr:rowOff>228290</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B90DDBA3-CE9F-4EAF-B263-1783FDB4C277}"/>
            </a:ext>
          </a:extLst>
        </xdr:cNvPr>
        <xdr:cNvSpPr/>
      </xdr:nvSpPr>
      <xdr:spPr>
        <a:xfrm>
          <a:off x="6697898" y="607979"/>
          <a:ext cx="1004289"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14</xdr:col>
      <xdr:colOff>0</xdr:colOff>
      <xdr:row>2</xdr:row>
      <xdr:rowOff>0</xdr:rowOff>
    </xdr:from>
    <xdr:to>
      <xdr:col>14</xdr:col>
      <xdr:colOff>933450</xdr:colOff>
      <xdr:row>3</xdr:row>
      <xdr:rowOff>24493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6630650" y="495300"/>
          <a:ext cx="933450" cy="22451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10</xdr:col>
      <xdr:colOff>86590</xdr:colOff>
      <xdr:row>1</xdr:row>
      <xdr:rowOff>277091</xdr:rowOff>
    </xdr:from>
    <xdr:to>
      <xdr:col>10</xdr:col>
      <xdr:colOff>1020040</xdr:colOff>
      <xdr:row>2</xdr:row>
      <xdr:rowOff>93766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164290" y="439016"/>
          <a:ext cx="933450" cy="2357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10</xdr:col>
      <xdr:colOff>86590</xdr:colOff>
      <xdr:row>1</xdr:row>
      <xdr:rowOff>277091</xdr:rowOff>
    </xdr:from>
    <xdr:to>
      <xdr:col>10</xdr:col>
      <xdr:colOff>1020040</xdr:colOff>
      <xdr:row>2</xdr:row>
      <xdr:rowOff>190500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2509911" y="440377"/>
          <a:ext cx="933450" cy="335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131414</xdr:colOff>
      <xdr:row>2</xdr:row>
      <xdr:rowOff>86590</xdr:rowOff>
    </xdr:from>
    <xdr:to>
      <xdr:col>10</xdr:col>
      <xdr:colOff>1064864</xdr:colOff>
      <xdr:row>2</xdr:row>
      <xdr:rowOff>414617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51914" y="658090"/>
          <a:ext cx="933450" cy="32802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13618</xdr:colOff>
      <xdr:row>1</xdr:row>
      <xdr:rowOff>95249</xdr:rowOff>
    </xdr:from>
    <xdr:to>
      <xdr:col>11</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8</xdr:col>
      <xdr:colOff>47626</xdr:colOff>
      <xdr:row>2</xdr:row>
      <xdr:rowOff>38100</xdr:rowOff>
    </xdr:from>
    <xdr:to>
      <xdr:col>8</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70008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9</xdr:col>
      <xdr:colOff>86590</xdr:colOff>
      <xdr:row>1</xdr:row>
      <xdr:rowOff>277091</xdr:rowOff>
    </xdr:from>
    <xdr:to>
      <xdr:col>9</xdr:col>
      <xdr:colOff>1020040</xdr:colOff>
      <xdr:row>2</xdr:row>
      <xdr:rowOff>93766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12326215" y="439016"/>
          <a:ext cx="933450" cy="2357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52826</xdr:colOff>
      <xdr:row>1</xdr:row>
      <xdr:rowOff>81642</xdr:rowOff>
    </xdr:from>
    <xdr:to>
      <xdr:col>12</xdr:col>
      <xdr:colOff>1045807</xdr:colOff>
      <xdr:row>1</xdr:row>
      <xdr:rowOff>391205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4777355" y="160083"/>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40821</xdr:colOff>
      <xdr:row>1</xdr:row>
      <xdr:rowOff>63236</xdr:rowOff>
    </xdr:from>
    <xdr:to>
      <xdr:col>13</xdr:col>
      <xdr:colOff>1052852</xdr:colOff>
      <xdr:row>1</xdr:row>
      <xdr:rowOff>380002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4491607" y="144879"/>
          <a:ext cx="1012031" cy="3167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1224642</xdr:colOff>
      <xdr:row>1</xdr:row>
      <xdr:rowOff>163285</xdr:rowOff>
    </xdr:from>
    <xdr:to>
      <xdr:col>12</xdr:col>
      <xdr:colOff>984816</xdr:colOff>
      <xdr:row>2</xdr:row>
      <xdr:rowOff>51027</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3198928" y="24492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47625</xdr:colOff>
      <xdr:row>2</xdr:row>
      <xdr:rowOff>76200</xdr:rowOff>
    </xdr:from>
    <xdr:to>
      <xdr:col>8</xdr:col>
      <xdr:colOff>1263764</xdr:colOff>
      <xdr:row>3</xdr:row>
      <xdr:rowOff>185738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0191750" y="695325"/>
          <a:ext cx="1216139"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View1" id="{F3DE3F36-AE31-484E-A759-E8E94C8DE0AF}"/>
</namedSheetViews>
</file>

<file path=xl/persons/person.xml><?xml version="1.0" encoding="utf-8"?>
<personList xmlns="http://schemas.microsoft.com/office/spreadsheetml/2018/threadedcomments" xmlns:x="http://schemas.openxmlformats.org/spreadsheetml/2006/main">
  <person displayName="Gwyneth Lim (MSC Singapore)" id="{591C69BE-C295-44C0-8A51-6E9DAB32A996}" userId="S::gwyneth.lim@msc.com::13215844-63f1-45e1-917c-e2737522cb22"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7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72" dT="2023-10-10T08:55:15.63" personId="{591C69BE-C295-44C0-8A51-6E9DAB32A996}" id="{0E25A5EF-67D5-4ACA-B214-994BEA823771}">
    <text>POL SIN LOAD ON MSC PARIS</text>
  </threadedComment>
</ThreadedComment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drawing" Target="../drawings/drawing8.xml"/><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printerSettings" Target="../printerSettings/printerSettings143.bin"/><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46.bin"/><Relationship Id="rId7" Type="http://schemas.openxmlformats.org/officeDocument/2006/relationships/drawing" Target="../drawings/drawing9.xml"/><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printerSettings" Target="../printerSettings/printerSettings149.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5" Type="http://schemas.openxmlformats.org/officeDocument/2006/relationships/printerSettings" Target="../printerSettings/printerSettings176.bin"/><Relationship Id="rId4" Type="http://schemas.openxmlformats.org/officeDocument/2006/relationships/printerSettings" Target="../printerSettings/printerSettings17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5" Type="http://schemas.openxmlformats.org/officeDocument/2006/relationships/printerSettings" Target="../printerSettings/printerSettings181.bin"/><Relationship Id="rId4" Type="http://schemas.openxmlformats.org/officeDocument/2006/relationships/printerSettings" Target="../printerSettings/printerSettings18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89.bin"/><Relationship Id="rId13" Type="http://schemas.openxmlformats.org/officeDocument/2006/relationships/printerSettings" Target="../printerSettings/printerSettings194.bin"/><Relationship Id="rId18" Type="http://schemas.openxmlformats.org/officeDocument/2006/relationships/printerSettings" Target="../printerSettings/printerSettings199.bin"/><Relationship Id="rId3" Type="http://schemas.openxmlformats.org/officeDocument/2006/relationships/printerSettings" Target="../printerSettings/printerSettings184.bin"/><Relationship Id="rId21" Type="http://schemas.openxmlformats.org/officeDocument/2006/relationships/printerSettings" Target="../printerSettings/printerSettings202.bin"/><Relationship Id="rId7" Type="http://schemas.openxmlformats.org/officeDocument/2006/relationships/printerSettings" Target="../printerSettings/printerSettings188.bin"/><Relationship Id="rId12" Type="http://schemas.openxmlformats.org/officeDocument/2006/relationships/printerSettings" Target="../printerSettings/printerSettings193.bin"/><Relationship Id="rId17" Type="http://schemas.openxmlformats.org/officeDocument/2006/relationships/printerSettings" Target="../printerSettings/printerSettings198.bin"/><Relationship Id="rId2" Type="http://schemas.openxmlformats.org/officeDocument/2006/relationships/printerSettings" Target="../printerSettings/printerSettings183.bin"/><Relationship Id="rId16" Type="http://schemas.openxmlformats.org/officeDocument/2006/relationships/printerSettings" Target="../printerSettings/printerSettings197.bin"/><Relationship Id="rId20" Type="http://schemas.openxmlformats.org/officeDocument/2006/relationships/printerSettings" Target="../printerSettings/printerSettings201.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11" Type="http://schemas.openxmlformats.org/officeDocument/2006/relationships/printerSettings" Target="../printerSettings/printerSettings192.bin"/><Relationship Id="rId5" Type="http://schemas.openxmlformats.org/officeDocument/2006/relationships/printerSettings" Target="../printerSettings/printerSettings186.bin"/><Relationship Id="rId15" Type="http://schemas.openxmlformats.org/officeDocument/2006/relationships/printerSettings" Target="../printerSettings/printerSettings196.bin"/><Relationship Id="rId10" Type="http://schemas.openxmlformats.org/officeDocument/2006/relationships/printerSettings" Target="../printerSettings/printerSettings191.bin"/><Relationship Id="rId19" Type="http://schemas.openxmlformats.org/officeDocument/2006/relationships/printerSettings" Target="../printerSettings/printerSettings200.bin"/><Relationship Id="rId4" Type="http://schemas.openxmlformats.org/officeDocument/2006/relationships/printerSettings" Target="../printerSettings/printerSettings185.bin"/><Relationship Id="rId9" Type="http://schemas.openxmlformats.org/officeDocument/2006/relationships/printerSettings" Target="../printerSettings/printerSettings190.bin"/><Relationship Id="rId14" Type="http://schemas.openxmlformats.org/officeDocument/2006/relationships/printerSettings" Target="../printerSettings/printerSettings195.bin"/><Relationship Id="rId22"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3.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211.bin"/><Relationship Id="rId13" Type="http://schemas.openxmlformats.org/officeDocument/2006/relationships/printerSettings" Target="../printerSettings/printerSettings216.bin"/><Relationship Id="rId18" Type="http://schemas.openxmlformats.org/officeDocument/2006/relationships/printerSettings" Target="../printerSettings/printerSettings221.bin"/><Relationship Id="rId3" Type="http://schemas.openxmlformats.org/officeDocument/2006/relationships/printerSettings" Target="../printerSettings/printerSettings206.bin"/><Relationship Id="rId21" Type="http://schemas.openxmlformats.org/officeDocument/2006/relationships/printerSettings" Target="../printerSettings/printerSettings224.bin"/><Relationship Id="rId7" Type="http://schemas.openxmlformats.org/officeDocument/2006/relationships/printerSettings" Target="../printerSettings/printerSettings210.bin"/><Relationship Id="rId12" Type="http://schemas.openxmlformats.org/officeDocument/2006/relationships/printerSettings" Target="../printerSettings/printerSettings215.bin"/><Relationship Id="rId17" Type="http://schemas.openxmlformats.org/officeDocument/2006/relationships/printerSettings" Target="../printerSettings/printerSettings220.bin"/><Relationship Id="rId2" Type="http://schemas.openxmlformats.org/officeDocument/2006/relationships/printerSettings" Target="../printerSettings/printerSettings205.bin"/><Relationship Id="rId16" Type="http://schemas.openxmlformats.org/officeDocument/2006/relationships/printerSettings" Target="../printerSettings/printerSettings219.bin"/><Relationship Id="rId20" Type="http://schemas.openxmlformats.org/officeDocument/2006/relationships/printerSettings" Target="../printerSettings/printerSettings223.bin"/><Relationship Id="rId1" Type="http://schemas.openxmlformats.org/officeDocument/2006/relationships/printerSettings" Target="../printerSettings/printerSettings204.bin"/><Relationship Id="rId6" Type="http://schemas.openxmlformats.org/officeDocument/2006/relationships/printerSettings" Target="../printerSettings/printerSettings209.bin"/><Relationship Id="rId11" Type="http://schemas.openxmlformats.org/officeDocument/2006/relationships/printerSettings" Target="../printerSettings/printerSettings214.bin"/><Relationship Id="rId5" Type="http://schemas.openxmlformats.org/officeDocument/2006/relationships/printerSettings" Target="../printerSettings/printerSettings208.bin"/><Relationship Id="rId15" Type="http://schemas.openxmlformats.org/officeDocument/2006/relationships/printerSettings" Target="../printerSettings/printerSettings218.bin"/><Relationship Id="rId10" Type="http://schemas.openxmlformats.org/officeDocument/2006/relationships/printerSettings" Target="../printerSettings/printerSettings213.bin"/><Relationship Id="rId19" Type="http://schemas.openxmlformats.org/officeDocument/2006/relationships/printerSettings" Target="../printerSettings/printerSettings222.bin"/><Relationship Id="rId4" Type="http://schemas.openxmlformats.org/officeDocument/2006/relationships/printerSettings" Target="../printerSettings/printerSettings207.bin"/><Relationship Id="rId9" Type="http://schemas.openxmlformats.org/officeDocument/2006/relationships/printerSettings" Target="../printerSettings/printerSettings212.bin"/><Relationship Id="rId14" Type="http://schemas.openxmlformats.org/officeDocument/2006/relationships/printerSettings" Target="../printerSettings/printerSettings217.bin"/><Relationship Id="rId22"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237.bin"/><Relationship Id="rId18" Type="http://schemas.openxmlformats.org/officeDocument/2006/relationships/printerSettings" Target="../printerSettings/printerSettings242.bin"/><Relationship Id="rId26" Type="http://schemas.openxmlformats.org/officeDocument/2006/relationships/hyperlink" Target="mailto:darius.ong@msc.com" TargetMode="External"/><Relationship Id="rId39" Type="http://schemas.openxmlformats.org/officeDocument/2006/relationships/hyperlink" Target="mailto:angelia.lau@msc.com" TargetMode="External"/><Relationship Id="rId21" Type="http://schemas.openxmlformats.org/officeDocument/2006/relationships/hyperlink" Target="mailto:SG094-Sinexp@msc.com" TargetMode="External"/><Relationship Id="rId34" Type="http://schemas.openxmlformats.org/officeDocument/2006/relationships/hyperlink" Target="mailto:SG094-Custsvc@msc.com" TargetMode="External"/><Relationship Id="rId42" Type="http://schemas.openxmlformats.org/officeDocument/2006/relationships/hyperlink" Target="mailto:chingwei.ng@msc.com" TargetMode="External"/><Relationship Id="rId7" Type="http://schemas.openxmlformats.org/officeDocument/2006/relationships/printerSettings" Target="../printerSettings/printerSettings231.bin"/><Relationship Id="rId2" Type="http://schemas.openxmlformats.org/officeDocument/2006/relationships/printerSettings" Target="../printerSettings/printerSettings226.bin"/><Relationship Id="rId16" Type="http://schemas.openxmlformats.org/officeDocument/2006/relationships/printerSettings" Target="../printerSettings/printerSettings240.bin"/><Relationship Id="rId20" Type="http://schemas.openxmlformats.org/officeDocument/2006/relationships/printerSettings" Target="../printerSettings/printerSettings244.bin"/><Relationship Id="rId29" Type="http://schemas.openxmlformats.org/officeDocument/2006/relationships/hyperlink" Target="mailto:phoebe.huang@msc.com" TargetMode="External"/><Relationship Id="rId41" Type="http://schemas.openxmlformats.org/officeDocument/2006/relationships/hyperlink" Target="mailto:dewi.ratnah@msc.com" TargetMode="External"/><Relationship Id="rId1" Type="http://schemas.openxmlformats.org/officeDocument/2006/relationships/printerSettings" Target="../printerSettings/printerSettings225.bin"/><Relationship Id="rId6" Type="http://schemas.openxmlformats.org/officeDocument/2006/relationships/printerSettings" Target="../printerSettings/printerSettings230.bin"/><Relationship Id="rId11" Type="http://schemas.openxmlformats.org/officeDocument/2006/relationships/printerSettings" Target="../printerSettings/printerSettings235.bin"/><Relationship Id="rId24" Type="http://schemas.openxmlformats.org/officeDocument/2006/relationships/hyperlink" Target="mailto:kaisiang.lim@msc.com" TargetMode="External"/><Relationship Id="rId32" Type="http://schemas.openxmlformats.org/officeDocument/2006/relationships/hyperlink" Target="mailto:eunice.chan@msc.com" TargetMode="External"/><Relationship Id="rId37" Type="http://schemas.openxmlformats.org/officeDocument/2006/relationships/hyperlink" Target="mailto:seoyi.liew@msc.com" TargetMode="External"/><Relationship Id="rId40" Type="http://schemas.openxmlformats.org/officeDocument/2006/relationships/hyperlink" Target="mailto:raynar.ang@msc.com" TargetMode="External"/><Relationship Id="rId5" Type="http://schemas.openxmlformats.org/officeDocument/2006/relationships/printerSettings" Target="../printerSettings/printerSettings229.bin"/><Relationship Id="rId15" Type="http://schemas.openxmlformats.org/officeDocument/2006/relationships/printerSettings" Target="../printerSettings/printerSettings239.bin"/><Relationship Id="rId23" Type="http://schemas.openxmlformats.org/officeDocument/2006/relationships/hyperlink" Target="mailto:yuting.luo@msc.com" TargetMode="External"/><Relationship Id="rId28" Type="http://schemas.openxmlformats.org/officeDocument/2006/relationships/hyperlink" Target="mailto:zant.chong@msc.com" TargetMode="External"/><Relationship Id="rId36" Type="http://schemas.openxmlformats.org/officeDocument/2006/relationships/hyperlink" Target="mailto:robert.chia@msc.com" TargetMode="External"/><Relationship Id="rId10" Type="http://schemas.openxmlformats.org/officeDocument/2006/relationships/printerSettings" Target="../printerSettings/printerSettings234.bin"/><Relationship Id="rId19" Type="http://schemas.openxmlformats.org/officeDocument/2006/relationships/printerSettings" Target="../printerSettings/printerSettings243.bin"/><Relationship Id="rId31" Type="http://schemas.openxmlformats.org/officeDocument/2006/relationships/hyperlink" Target="mailto:hazel.toh@msc.com" TargetMode="External"/><Relationship Id="rId44" Type="http://schemas.openxmlformats.org/officeDocument/2006/relationships/drawing" Target="../drawings/drawing15.xml"/><Relationship Id="rId4" Type="http://schemas.openxmlformats.org/officeDocument/2006/relationships/printerSettings" Target="../printerSettings/printerSettings228.bin"/><Relationship Id="rId9" Type="http://schemas.openxmlformats.org/officeDocument/2006/relationships/printerSettings" Target="../printerSettings/printerSettings233.bin"/><Relationship Id="rId14" Type="http://schemas.openxmlformats.org/officeDocument/2006/relationships/printerSettings" Target="../printerSettings/printerSettings238.bin"/><Relationship Id="rId22" Type="http://schemas.openxmlformats.org/officeDocument/2006/relationships/hyperlink" Target="mailto:SG094-Mktg-Dept@msc.com" TargetMode="External"/><Relationship Id="rId27" Type="http://schemas.openxmlformats.org/officeDocument/2006/relationships/hyperlink" Target="mailto:ashton.yan@msc.com" TargetMode="External"/><Relationship Id="rId30" Type="http://schemas.openxmlformats.org/officeDocument/2006/relationships/hyperlink" Target="mailto:sara.koh@msc.com" TargetMode="External"/><Relationship Id="rId35" Type="http://schemas.openxmlformats.org/officeDocument/2006/relationships/hyperlink" Target="mailto:noor.afnindah@msc.com" TargetMode="External"/><Relationship Id="rId43" Type="http://schemas.openxmlformats.org/officeDocument/2006/relationships/printerSettings" Target="../printerSettings/printerSettings245.bin"/><Relationship Id="rId8" Type="http://schemas.openxmlformats.org/officeDocument/2006/relationships/printerSettings" Target="../printerSettings/printerSettings232.bin"/><Relationship Id="rId3" Type="http://schemas.openxmlformats.org/officeDocument/2006/relationships/printerSettings" Target="../printerSettings/printerSettings227.bin"/><Relationship Id="rId12" Type="http://schemas.openxmlformats.org/officeDocument/2006/relationships/printerSettings" Target="../printerSettings/printerSettings236.bin"/><Relationship Id="rId17" Type="http://schemas.openxmlformats.org/officeDocument/2006/relationships/printerSettings" Target="../printerSettings/printerSettings241.bin"/><Relationship Id="rId25" Type="http://schemas.openxmlformats.org/officeDocument/2006/relationships/hyperlink" Target="mailto:natalie.lew@msc.com" TargetMode="External"/><Relationship Id="rId33" Type="http://schemas.openxmlformats.org/officeDocument/2006/relationships/hyperlink" Target="mailto:karthigayan.velu@msc.com" TargetMode="External"/><Relationship Id="rId38" Type="http://schemas.openxmlformats.org/officeDocument/2006/relationships/hyperlink" Target="mailto:sharon.koh@msc.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53.bin"/><Relationship Id="rId13" Type="http://schemas.openxmlformats.org/officeDocument/2006/relationships/printerSettings" Target="../printerSettings/printerSettings258.bin"/><Relationship Id="rId18" Type="http://schemas.openxmlformats.org/officeDocument/2006/relationships/printerSettings" Target="../printerSettings/printerSettings263.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248.bin"/><Relationship Id="rId21" Type="http://schemas.openxmlformats.org/officeDocument/2006/relationships/hyperlink" Target="mailto:SG094-Custsvc@msc.com" TargetMode="External"/><Relationship Id="rId7" Type="http://schemas.openxmlformats.org/officeDocument/2006/relationships/printerSettings" Target="../printerSettings/printerSettings252.bin"/><Relationship Id="rId12" Type="http://schemas.openxmlformats.org/officeDocument/2006/relationships/printerSettings" Target="../printerSettings/printerSettings257.bin"/><Relationship Id="rId17" Type="http://schemas.openxmlformats.org/officeDocument/2006/relationships/printerSettings" Target="../printerSettings/printerSettings262.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247.bin"/><Relationship Id="rId16" Type="http://schemas.openxmlformats.org/officeDocument/2006/relationships/printerSettings" Target="../printerSettings/printerSettings261.bin"/><Relationship Id="rId20" Type="http://schemas.openxmlformats.org/officeDocument/2006/relationships/printerSettings" Target="../printerSettings/printerSettings265.bin"/><Relationship Id="rId29" Type="http://schemas.openxmlformats.org/officeDocument/2006/relationships/drawing" Target="../drawings/drawing16.xml"/><Relationship Id="rId1" Type="http://schemas.openxmlformats.org/officeDocument/2006/relationships/printerSettings" Target="../printerSettings/printerSettings246.bin"/><Relationship Id="rId6" Type="http://schemas.openxmlformats.org/officeDocument/2006/relationships/printerSettings" Target="../printerSettings/printerSettings251.bin"/><Relationship Id="rId11" Type="http://schemas.openxmlformats.org/officeDocument/2006/relationships/printerSettings" Target="../printerSettings/printerSettings256.bin"/><Relationship Id="rId24" Type="http://schemas.openxmlformats.org/officeDocument/2006/relationships/hyperlink" Target="https://www.msc.com/en/newsroom/customer-advisories/2024/january/terminal-change-on-transpacific-sentosa-service" TargetMode="External"/><Relationship Id="rId5" Type="http://schemas.openxmlformats.org/officeDocument/2006/relationships/printerSettings" Target="../printerSettings/printerSettings250.bin"/><Relationship Id="rId15" Type="http://schemas.openxmlformats.org/officeDocument/2006/relationships/printerSettings" Target="../printerSettings/printerSettings260.bin"/><Relationship Id="rId23" Type="http://schemas.openxmlformats.org/officeDocument/2006/relationships/hyperlink" Target="https://www.msc.com/en/newsroom/customer-advisories/2023/september/terminal-change-on-sentosa-service" TargetMode="External"/><Relationship Id="rId28" Type="http://schemas.openxmlformats.org/officeDocument/2006/relationships/printerSettings" Target="../printerSettings/printerSettings266.bin"/><Relationship Id="rId10" Type="http://schemas.openxmlformats.org/officeDocument/2006/relationships/printerSettings" Target="../printerSettings/printerSettings255.bin"/><Relationship Id="rId19" Type="http://schemas.openxmlformats.org/officeDocument/2006/relationships/printerSettings" Target="../printerSettings/printerSettings264.bin"/><Relationship Id="rId4" Type="http://schemas.openxmlformats.org/officeDocument/2006/relationships/printerSettings" Target="../printerSettings/printerSettings249.bin"/><Relationship Id="rId9" Type="http://schemas.openxmlformats.org/officeDocument/2006/relationships/printerSettings" Target="../printerSettings/printerSettings254.bin"/><Relationship Id="rId14" Type="http://schemas.openxmlformats.org/officeDocument/2006/relationships/printerSettings" Target="../printerSettings/printerSettings259.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67.bin"/><Relationship Id="rId1" Type="http://schemas.openxmlformats.org/officeDocument/2006/relationships/hyperlink" Target="mailto:SG094-Custsvc@msc.com" TargetMode="Externa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75.bin"/><Relationship Id="rId13" Type="http://schemas.openxmlformats.org/officeDocument/2006/relationships/printerSettings" Target="../printerSettings/printerSettings280.bin"/><Relationship Id="rId18" Type="http://schemas.openxmlformats.org/officeDocument/2006/relationships/hyperlink" Target="mailto:SG094-Custsvc@msc.com" TargetMode="External"/><Relationship Id="rId3" Type="http://schemas.openxmlformats.org/officeDocument/2006/relationships/printerSettings" Target="../printerSettings/printerSettings270.bin"/><Relationship Id="rId21" Type="http://schemas.openxmlformats.org/officeDocument/2006/relationships/drawing" Target="../drawings/drawing18.xml"/><Relationship Id="rId7" Type="http://schemas.openxmlformats.org/officeDocument/2006/relationships/printerSettings" Target="../printerSettings/printerSettings274.bin"/><Relationship Id="rId12" Type="http://schemas.openxmlformats.org/officeDocument/2006/relationships/printerSettings" Target="../printerSettings/printerSettings279.bin"/><Relationship Id="rId17" Type="http://schemas.openxmlformats.org/officeDocument/2006/relationships/printerSettings" Target="../printerSettings/printerSettings284.bin"/><Relationship Id="rId2" Type="http://schemas.openxmlformats.org/officeDocument/2006/relationships/printerSettings" Target="../printerSettings/printerSettings269.bin"/><Relationship Id="rId16" Type="http://schemas.openxmlformats.org/officeDocument/2006/relationships/printerSettings" Target="../printerSettings/printerSettings283.bin"/><Relationship Id="rId20" Type="http://schemas.openxmlformats.org/officeDocument/2006/relationships/printerSettings" Target="../printerSettings/printerSettings285.bin"/><Relationship Id="rId1" Type="http://schemas.openxmlformats.org/officeDocument/2006/relationships/printerSettings" Target="../printerSettings/printerSettings268.bin"/><Relationship Id="rId6" Type="http://schemas.openxmlformats.org/officeDocument/2006/relationships/printerSettings" Target="../printerSettings/printerSettings273.bin"/><Relationship Id="rId11" Type="http://schemas.openxmlformats.org/officeDocument/2006/relationships/printerSettings" Target="../printerSettings/printerSettings278.bin"/><Relationship Id="rId5" Type="http://schemas.openxmlformats.org/officeDocument/2006/relationships/printerSettings" Target="../printerSettings/printerSettings272.bin"/><Relationship Id="rId15" Type="http://schemas.openxmlformats.org/officeDocument/2006/relationships/printerSettings" Target="../printerSettings/printerSettings282.bin"/><Relationship Id="rId10" Type="http://schemas.openxmlformats.org/officeDocument/2006/relationships/printerSettings" Target="../printerSettings/printerSettings277.bin"/><Relationship Id="rId19" Type="http://schemas.openxmlformats.org/officeDocument/2006/relationships/hyperlink" Target="https://www.msc.com/en/newsroom/customer-advisories/2024/january/2024-cny-schedule-update-trade-asia-to-usa-canada" TargetMode="External"/><Relationship Id="rId4" Type="http://schemas.openxmlformats.org/officeDocument/2006/relationships/printerSettings" Target="../printerSettings/printerSettings271.bin"/><Relationship Id="rId9" Type="http://schemas.openxmlformats.org/officeDocument/2006/relationships/printerSettings" Target="../printerSettings/printerSettings276.bin"/><Relationship Id="rId14" Type="http://schemas.openxmlformats.org/officeDocument/2006/relationships/printerSettings" Target="../printerSettings/printerSettings281.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93.bin"/><Relationship Id="rId13" Type="http://schemas.openxmlformats.org/officeDocument/2006/relationships/printerSettings" Target="../printerSettings/printerSettings298.bin"/><Relationship Id="rId18" Type="http://schemas.openxmlformats.org/officeDocument/2006/relationships/printerSettings" Target="../printerSettings/printerSettings303.bin"/><Relationship Id="rId26" Type="http://schemas.openxmlformats.org/officeDocument/2006/relationships/control" Target="../activeX/activeX1.xml"/><Relationship Id="rId3" Type="http://schemas.openxmlformats.org/officeDocument/2006/relationships/printerSettings" Target="../printerSettings/printerSettings288.bin"/><Relationship Id="rId21" Type="http://schemas.openxmlformats.org/officeDocument/2006/relationships/hyperlink" Target="mailto:SG094-Custsvc@msc.com" TargetMode="External"/><Relationship Id="rId7" Type="http://schemas.openxmlformats.org/officeDocument/2006/relationships/printerSettings" Target="../printerSettings/printerSettings292.bin"/><Relationship Id="rId12" Type="http://schemas.openxmlformats.org/officeDocument/2006/relationships/printerSettings" Target="../printerSettings/printerSettings297.bin"/><Relationship Id="rId17" Type="http://schemas.openxmlformats.org/officeDocument/2006/relationships/printerSettings" Target="../printerSettings/printerSettings302.bin"/><Relationship Id="rId25" Type="http://schemas.openxmlformats.org/officeDocument/2006/relationships/vmlDrawing" Target="../drawings/vmlDrawing2.vml"/><Relationship Id="rId2" Type="http://schemas.openxmlformats.org/officeDocument/2006/relationships/printerSettings" Target="../printerSettings/printerSettings287.bin"/><Relationship Id="rId16" Type="http://schemas.openxmlformats.org/officeDocument/2006/relationships/printerSettings" Target="../printerSettings/printerSettings301.bin"/><Relationship Id="rId20" Type="http://schemas.openxmlformats.org/officeDocument/2006/relationships/printerSettings" Target="../printerSettings/printerSettings305.bin"/><Relationship Id="rId29" Type="http://schemas.openxmlformats.org/officeDocument/2006/relationships/control" Target="../activeX/activeX3.xml"/><Relationship Id="rId1" Type="http://schemas.openxmlformats.org/officeDocument/2006/relationships/printerSettings" Target="../printerSettings/printerSettings286.bin"/><Relationship Id="rId6" Type="http://schemas.openxmlformats.org/officeDocument/2006/relationships/printerSettings" Target="../printerSettings/printerSettings291.bin"/><Relationship Id="rId11" Type="http://schemas.openxmlformats.org/officeDocument/2006/relationships/printerSettings" Target="../printerSettings/printerSettings296.bin"/><Relationship Id="rId24" Type="http://schemas.openxmlformats.org/officeDocument/2006/relationships/drawing" Target="../drawings/drawing19.xml"/><Relationship Id="rId5" Type="http://schemas.openxmlformats.org/officeDocument/2006/relationships/printerSettings" Target="../printerSettings/printerSettings290.bin"/><Relationship Id="rId15" Type="http://schemas.openxmlformats.org/officeDocument/2006/relationships/printerSettings" Target="../printerSettings/printerSettings300.bin"/><Relationship Id="rId23" Type="http://schemas.openxmlformats.org/officeDocument/2006/relationships/printerSettings" Target="../printerSettings/printerSettings306.bin"/><Relationship Id="rId28" Type="http://schemas.openxmlformats.org/officeDocument/2006/relationships/control" Target="../activeX/activeX2.xml"/><Relationship Id="rId10" Type="http://schemas.openxmlformats.org/officeDocument/2006/relationships/printerSettings" Target="../printerSettings/printerSettings295.bin"/><Relationship Id="rId19" Type="http://schemas.openxmlformats.org/officeDocument/2006/relationships/printerSettings" Target="../printerSettings/printerSettings304.bin"/><Relationship Id="rId4" Type="http://schemas.openxmlformats.org/officeDocument/2006/relationships/printerSettings" Target="../printerSettings/printerSettings289.bin"/><Relationship Id="rId9" Type="http://schemas.openxmlformats.org/officeDocument/2006/relationships/printerSettings" Target="../printerSettings/printerSettings294.bin"/><Relationship Id="rId14" Type="http://schemas.openxmlformats.org/officeDocument/2006/relationships/printerSettings" Target="../printerSettings/printerSettings299.bin"/><Relationship Id="rId22" Type="http://schemas.openxmlformats.org/officeDocument/2006/relationships/hyperlink" Target="https://www.msc.com/en/newsroom/customer-advisories/2024/january/2024-cny-schedule-update-trade-asia-to-usa-canada" TargetMode="External"/><Relationship Id="rId27" Type="http://schemas.openxmlformats.org/officeDocument/2006/relationships/image" Target="../media/image4.emf"/><Relationship Id="rId30" Type="http://schemas.openxmlformats.org/officeDocument/2006/relationships/image" Target="../media/image5.emf"/></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314.bin"/><Relationship Id="rId3" Type="http://schemas.openxmlformats.org/officeDocument/2006/relationships/printerSettings" Target="../printerSettings/printerSettings309.bin"/><Relationship Id="rId7" Type="http://schemas.openxmlformats.org/officeDocument/2006/relationships/printerSettings" Target="../printerSettings/printerSettings313.bin"/><Relationship Id="rId2" Type="http://schemas.openxmlformats.org/officeDocument/2006/relationships/printerSettings" Target="../printerSettings/printerSettings308.bin"/><Relationship Id="rId1" Type="http://schemas.openxmlformats.org/officeDocument/2006/relationships/printerSettings" Target="../printerSettings/printerSettings307.bin"/><Relationship Id="rId6" Type="http://schemas.openxmlformats.org/officeDocument/2006/relationships/printerSettings" Target="../printerSettings/printerSettings312.bin"/><Relationship Id="rId5" Type="http://schemas.openxmlformats.org/officeDocument/2006/relationships/printerSettings" Target="../printerSettings/printerSettings311.bin"/><Relationship Id="rId10" Type="http://schemas.openxmlformats.org/officeDocument/2006/relationships/drawing" Target="../drawings/drawing20.xml"/><Relationship Id="rId4" Type="http://schemas.openxmlformats.org/officeDocument/2006/relationships/printerSettings" Target="../printerSettings/printerSettings310.bin"/><Relationship Id="rId9" Type="http://schemas.openxmlformats.org/officeDocument/2006/relationships/printerSettings" Target="../printerSettings/printerSettings3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1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24.bin"/><Relationship Id="rId13" Type="http://schemas.openxmlformats.org/officeDocument/2006/relationships/printerSettings" Target="../printerSettings/printerSettings329.bin"/><Relationship Id="rId18" Type="http://schemas.openxmlformats.org/officeDocument/2006/relationships/printerSettings" Target="../printerSettings/printerSettings334.bin"/><Relationship Id="rId3" Type="http://schemas.openxmlformats.org/officeDocument/2006/relationships/printerSettings" Target="../printerSettings/printerSettings319.bin"/><Relationship Id="rId21" Type="http://schemas.openxmlformats.org/officeDocument/2006/relationships/drawing" Target="../drawings/drawing22.xml"/><Relationship Id="rId7" Type="http://schemas.openxmlformats.org/officeDocument/2006/relationships/printerSettings" Target="../printerSettings/printerSettings323.bin"/><Relationship Id="rId12" Type="http://schemas.openxmlformats.org/officeDocument/2006/relationships/printerSettings" Target="../printerSettings/printerSettings328.bin"/><Relationship Id="rId17" Type="http://schemas.openxmlformats.org/officeDocument/2006/relationships/printerSettings" Target="../printerSettings/printerSettings333.bin"/><Relationship Id="rId2" Type="http://schemas.openxmlformats.org/officeDocument/2006/relationships/printerSettings" Target="../printerSettings/printerSettings318.bin"/><Relationship Id="rId16" Type="http://schemas.openxmlformats.org/officeDocument/2006/relationships/printerSettings" Target="../printerSettings/printerSettings332.bin"/><Relationship Id="rId20" Type="http://schemas.openxmlformats.org/officeDocument/2006/relationships/printerSettings" Target="../printerSettings/printerSettings336.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11" Type="http://schemas.openxmlformats.org/officeDocument/2006/relationships/printerSettings" Target="../printerSettings/printerSettings327.bin"/><Relationship Id="rId5" Type="http://schemas.openxmlformats.org/officeDocument/2006/relationships/printerSettings" Target="../printerSettings/printerSettings321.bin"/><Relationship Id="rId15" Type="http://schemas.openxmlformats.org/officeDocument/2006/relationships/printerSettings" Target="../printerSettings/printerSettings331.bin"/><Relationship Id="rId10" Type="http://schemas.openxmlformats.org/officeDocument/2006/relationships/printerSettings" Target="../printerSettings/printerSettings326.bin"/><Relationship Id="rId19" Type="http://schemas.openxmlformats.org/officeDocument/2006/relationships/printerSettings" Target="../printerSettings/printerSettings335.bin"/><Relationship Id="rId4" Type="http://schemas.openxmlformats.org/officeDocument/2006/relationships/printerSettings" Target="../printerSettings/printerSettings320.bin"/><Relationship Id="rId9" Type="http://schemas.openxmlformats.org/officeDocument/2006/relationships/printerSettings" Target="../printerSettings/printerSettings325.bin"/><Relationship Id="rId14" Type="http://schemas.openxmlformats.org/officeDocument/2006/relationships/printerSettings" Target="../printerSettings/printerSettings330.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44.bin"/><Relationship Id="rId13" Type="http://schemas.openxmlformats.org/officeDocument/2006/relationships/printerSettings" Target="../printerSettings/printerSettings349.bin"/><Relationship Id="rId18" Type="http://schemas.openxmlformats.org/officeDocument/2006/relationships/drawing" Target="../drawings/drawing23.xml"/><Relationship Id="rId3" Type="http://schemas.openxmlformats.org/officeDocument/2006/relationships/printerSettings" Target="../printerSettings/printerSettings339.bin"/><Relationship Id="rId7" Type="http://schemas.openxmlformats.org/officeDocument/2006/relationships/printerSettings" Target="../printerSettings/printerSettings343.bin"/><Relationship Id="rId12" Type="http://schemas.openxmlformats.org/officeDocument/2006/relationships/printerSettings" Target="../printerSettings/printerSettings348.bin"/><Relationship Id="rId17" Type="http://schemas.openxmlformats.org/officeDocument/2006/relationships/printerSettings" Target="../printerSettings/printerSettings353.bin"/><Relationship Id="rId2" Type="http://schemas.openxmlformats.org/officeDocument/2006/relationships/printerSettings" Target="../printerSettings/printerSettings338.bin"/><Relationship Id="rId16" Type="http://schemas.openxmlformats.org/officeDocument/2006/relationships/printerSettings" Target="../printerSettings/printerSettings352.bin"/><Relationship Id="rId1" Type="http://schemas.openxmlformats.org/officeDocument/2006/relationships/printerSettings" Target="../printerSettings/printerSettings337.bin"/><Relationship Id="rId6" Type="http://schemas.openxmlformats.org/officeDocument/2006/relationships/printerSettings" Target="../printerSettings/printerSettings342.bin"/><Relationship Id="rId11" Type="http://schemas.openxmlformats.org/officeDocument/2006/relationships/printerSettings" Target="../printerSettings/printerSettings347.bin"/><Relationship Id="rId5" Type="http://schemas.openxmlformats.org/officeDocument/2006/relationships/printerSettings" Target="../printerSettings/printerSettings341.bin"/><Relationship Id="rId15" Type="http://schemas.openxmlformats.org/officeDocument/2006/relationships/printerSettings" Target="../printerSettings/printerSettings351.bin"/><Relationship Id="rId10" Type="http://schemas.openxmlformats.org/officeDocument/2006/relationships/printerSettings" Target="../printerSettings/printerSettings346.bin"/><Relationship Id="rId4" Type="http://schemas.openxmlformats.org/officeDocument/2006/relationships/printerSettings" Target="../printerSettings/printerSettings340.bin"/><Relationship Id="rId9" Type="http://schemas.openxmlformats.org/officeDocument/2006/relationships/printerSettings" Target="../printerSettings/printerSettings345.bin"/><Relationship Id="rId14" Type="http://schemas.openxmlformats.org/officeDocument/2006/relationships/printerSettings" Target="../printerSettings/printerSettings350.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361.bin"/><Relationship Id="rId13" Type="http://schemas.openxmlformats.org/officeDocument/2006/relationships/printerSettings" Target="../printerSettings/printerSettings366.bin"/><Relationship Id="rId18" Type="http://schemas.openxmlformats.org/officeDocument/2006/relationships/printerSettings" Target="../printerSettings/printerSettings371.bin"/><Relationship Id="rId3" Type="http://schemas.openxmlformats.org/officeDocument/2006/relationships/printerSettings" Target="../printerSettings/printerSettings356.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360.bin"/><Relationship Id="rId12" Type="http://schemas.openxmlformats.org/officeDocument/2006/relationships/printerSettings" Target="../printerSettings/printerSettings365.bin"/><Relationship Id="rId17" Type="http://schemas.openxmlformats.org/officeDocument/2006/relationships/printerSettings" Target="../printerSettings/printerSettings370.bin"/><Relationship Id="rId2" Type="http://schemas.openxmlformats.org/officeDocument/2006/relationships/printerSettings" Target="../printerSettings/printerSettings355.bin"/><Relationship Id="rId16" Type="http://schemas.openxmlformats.org/officeDocument/2006/relationships/printerSettings" Target="../printerSettings/printerSettings369.bin"/><Relationship Id="rId20" Type="http://schemas.openxmlformats.org/officeDocument/2006/relationships/printerSettings" Target="../printerSettings/printerSettings373.bin"/><Relationship Id="rId1" Type="http://schemas.openxmlformats.org/officeDocument/2006/relationships/printerSettings" Target="../printerSettings/printerSettings354.bin"/><Relationship Id="rId6" Type="http://schemas.openxmlformats.org/officeDocument/2006/relationships/printerSettings" Target="../printerSettings/printerSettings359.bin"/><Relationship Id="rId11" Type="http://schemas.openxmlformats.org/officeDocument/2006/relationships/printerSettings" Target="../printerSettings/printerSettings364.bin"/><Relationship Id="rId5" Type="http://schemas.openxmlformats.org/officeDocument/2006/relationships/printerSettings" Target="../printerSettings/printerSettings358.bin"/><Relationship Id="rId15" Type="http://schemas.openxmlformats.org/officeDocument/2006/relationships/printerSettings" Target="../printerSettings/printerSettings368.bin"/><Relationship Id="rId23" Type="http://schemas.openxmlformats.org/officeDocument/2006/relationships/drawing" Target="../drawings/drawing24.xml"/><Relationship Id="rId10" Type="http://schemas.openxmlformats.org/officeDocument/2006/relationships/printerSettings" Target="../printerSettings/printerSettings363.bin"/><Relationship Id="rId19" Type="http://schemas.openxmlformats.org/officeDocument/2006/relationships/printerSettings" Target="../printerSettings/printerSettings372.bin"/><Relationship Id="rId4" Type="http://schemas.openxmlformats.org/officeDocument/2006/relationships/printerSettings" Target="../printerSettings/printerSettings357.bin"/><Relationship Id="rId9" Type="http://schemas.openxmlformats.org/officeDocument/2006/relationships/printerSettings" Target="../printerSettings/printerSettings362.bin"/><Relationship Id="rId14" Type="http://schemas.openxmlformats.org/officeDocument/2006/relationships/printerSettings" Target="../printerSettings/printerSettings367.bin"/><Relationship Id="rId22" Type="http://schemas.openxmlformats.org/officeDocument/2006/relationships/printerSettings" Target="../printerSettings/printerSettings374.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82.bin"/><Relationship Id="rId13" Type="http://schemas.openxmlformats.org/officeDocument/2006/relationships/printerSettings" Target="../printerSettings/printerSettings387.bin"/><Relationship Id="rId18" Type="http://schemas.openxmlformats.org/officeDocument/2006/relationships/printerSettings" Target="../printerSettings/printerSettings392.bin"/><Relationship Id="rId3" Type="http://schemas.openxmlformats.org/officeDocument/2006/relationships/printerSettings" Target="../printerSettings/printerSettings377.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381.bin"/><Relationship Id="rId12" Type="http://schemas.openxmlformats.org/officeDocument/2006/relationships/printerSettings" Target="../printerSettings/printerSettings386.bin"/><Relationship Id="rId17" Type="http://schemas.openxmlformats.org/officeDocument/2006/relationships/printerSettings" Target="../printerSettings/printerSettings391.bin"/><Relationship Id="rId2" Type="http://schemas.openxmlformats.org/officeDocument/2006/relationships/printerSettings" Target="../printerSettings/printerSettings376.bin"/><Relationship Id="rId16" Type="http://schemas.openxmlformats.org/officeDocument/2006/relationships/printerSettings" Target="../printerSettings/printerSettings390.bin"/><Relationship Id="rId20" Type="http://schemas.openxmlformats.org/officeDocument/2006/relationships/printerSettings" Target="../printerSettings/printerSettings394.bin"/><Relationship Id="rId1" Type="http://schemas.openxmlformats.org/officeDocument/2006/relationships/printerSettings" Target="../printerSettings/printerSettings375.bin"/><Relationship Id="rId6" Type="http://schemas.openxmlformats.org/officeDocument/2006/relationships/printerSettings" Target="../printerSettings/printerSettings380.bin"/><Relationship Id="rId11" Type="http://schemas.openxmlformats.org/officeDocument/2006/relationships/printerSettings" Target="../printerSettings/printerSettings385.bin"/><Relationship Id="rId5" Type="http://schemas.openxmlformats.org/officeDocument/2006/relationships/printerSettings" Target="../printerSettings/printerSettings379.bin"/><Relationship Id="rId15" Type="http://schemas.openxmlformats.org/officeDocument/2006/relationships/printerSettings" Target="../printerSettings/printerSettings389.bin"/><Relationship Id="rId23" Type="http://schemas.openxmlformats.org/officeDocument/2006/relationships/drawing" Target="../drawings/drawing25.xml"/><Relationship Id="rId10" Type="http://schemas.openxmlformats.org/officeDocument/2006/relationships/printerSettings" Target="../printerSettings/printerSettings384.bin"/><Relationship Id="rId19" Type="http://schemas.openxmlformats.org/officeDocument/2006/relationships/printerSettings" Target="../printerSettings/printerSettings393.bin"/><Relationship Id="rId4" Type="http://schemas.openxmlformats.org/officeDocument/2006/relationships/printerSettings" Target="../printerSettings/printerSettings378.bin"/><Relationship Id="rId9" Type="http://schemas.openxmlformats.org/officeDocument/2006/relationships/printerSettings" Target="../printerSettings/printerSettings383.bin"/><Relationship Id="rId14" Type="http://schemas.openxmlformats.org/officeDocument/2006/relationships/printerSettings" Target="../printerSettings/printerSettings388.bin"/><Relationship Id="rId22" Type="http://schemas.openxmlformats.org/officeDocument/2006/relationships/printerSettings" Target="../printerSettings/printerSettings395.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hyperlink" Target="mailto:karthigayan.velu@msc.com" TargetMode="External"/><Relationship Id="rId3" Type="http://schemas.openxmlformats.org/officeDocument/2006/relationships/printerSettings" Target="../printerSettings/printerSettings3.bin"/><Relationship Id="rId21" Type="http://schemas.openxmlformats.org/officeDocument/2006/relationships/hyperlink" Target="mailto:zant.chong@msc.com" TargetMode="External"/><Relationship Id="rId34" Type="http://schemas.openxmlformats.org/officeDocument/2006/relationships/vmlDrawing" Target="../drawings/vmlDrawing1.vml"/><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hyperlink" Target="mailto:shanshan.chin@msc.com" TargetMode="External"/><Relationship Id="rId33" Type="http://schemas.openxmlformats.org/officeDocument/2006/relationships/drawing" Target="../drawings/drawing2.xml"/><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hyperlink" Target="https://www.msc.com/en/newsroom/customer-advisories"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hyperlink" Target="mailto:ashton.yan@msc.com" TargetMode="External"/><Relationship Id="rId32" Type="http://schemas.openxmlformats.org/officeDocument/2006/relationships/printerSettings" Target="../printerSettings/printerSettings2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hyperlink" Target="mailto:leehli.lim@msc.com" TargetMode="External"/><Relationship Id="rId28" Type="http://schemas.openxmlformats.org/officeDocument/2006/relationships/hyperlink" Target="https://www.msc.com/en/newsroom" TargetMode="External"/><Relationship Id="rId36" Type="http://schemas.microsoft.com/office/2019/04/relationships/namedSheetView" Target="../namedSheetViews/namedSheetView1.xml"/><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hyperlink" Target="mailto:seoyi.liew@msc.com" TargetMode="External"/><Relationship Id="rId27" Type="http://schemas.openxmlformats.org/officeDocument/2006/relationships/hyperlink" Target="mailto:junyuan.kwa@msc.com" TargetMode="External"/><Relationship Id="rId30" Type="http://schemas.openxmlformats.org/officeDocument/2006/relationships/hyperlink" Target="mailto:sherwin.lim@msc.com" TargetMode="External"/><Relationship Id="rId35" Type="http://schemas.openxmlformats.org/officeDocument/2006/relationships/comments" Target="../comments1.xml"/><Relationship Id="rId8" Type="http://schemas.openxmlformats.org/officeDocument/2006/relationships/printerSettings" Target="../printerSettings/printerSettings8.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403.bin"/><Relationship Id="rId13" Type="http://schemas.openxmlformats.org/officeDocument/2006/relationships/printerSettings" Target="../printerSettings/printerSettings408.bin"/><Relationship Id="rId18" Type="http://schemas.openxmlformats.org/officeDocument/2006/relationships/printerSettings" Target="../printerSettings/printerSettings413.bin"/><Relationship Id="rId3" Type="http://schemas.openxmlformats.org/officeDocument/2006/relationships/printerSettings" Target="../printerSettings/printerSettings398.bin"/><Relationship Id="rId21" Type="http://schemas.openxmlformats.org/officeDocument/2006/relationships/printerSettings" Target="../printerSettings/printerSettings416.bin"/><Relationship Id="rId7" Type="http://schemas.openxmlformats.org/officeDocument/2006/relationships/printerSettings" Target="../printerSettings/printerSettings402.bin"/><Relationship Id="rId12" Type="http://schemas.openxmlformats.org/officeDocument/2006/relationships/printerSettings" Target="../printerSettings/printerSettings407.bin"/><Relationship Id="rId17" Type="http://schemas.openxmlformats.org/officeDocument/2006/relationships/printerSettings" Target="../printerSettings/printerSettings412.bin"/><Relationship Id="rId2" Type="http://schemas.openxmlformats.org/officeDocument/2006/relationships/printerSettings" Target="../printerSettings/printerSettings397.bin"/><Relationship Id="rId16" Type="http://schemas.openxmlformats.org/officeDocument/2006/relationships/printerSettings" Target="../printerSettings/printerSettings411.bin"/><Relationship Id="rId20" Type="http://schemas.openxmlformats.org/officeDocument/2006/relationships/printerSettings" Target="../printerSettings/printerSettings415.bin"/><Relationship Id="rId1" Type="http://schemas.openxmlformats.org/officeDocument/2006/relationships/printerSettings" Target="../printerSettings/printerSettings396.bin"/><Relationship Id="rId6" Type="http://schemas.openxmlformats.org/officeDocument/2006/relationships/printerSettings" Target="../printerSettings/printerSettings401.bin"/><Relationship Id="rId11" Type="http://schemas.openxmlformats.org/officeDocument/2006/relationships/printerSettings" Target="../printerSettings/printerSettings406.bin"/><Relationship Id="rId5" Type="http://schemas.openxmlformats.org/officeDocument/2006/relationships/printerSettings" Target="../printerSettings/printerSettings400.bin"/><Relationship Id="rId15" Type="http://schemas.openxmlformats.org/officeDocument/2006/relationships/printerSettings" Target="../printerSettings/printerSettings410.bin"/><Relationship Id="rId10" Type="http://schemas.openxmlformats.org/officeDocument/2006/relationships/printerSettings" Target="../printerSettings/printerSettings405.bin"/><Relationship Id="rId19" Type="http://schemas.openxmlformats.org/officeDocument/2006/relationships/printerSettings" Target="../printerSettings/printerSettings414.bin"/><Relationship Id="rId4" Type="http://schemas.openxmlformats.org/officeDocument/2006/relationships/printerSettings" Target="../printerSettings/printerSettings399.bin"/><Relationship Id="rId9" Type="http://schemas.openxmlformats.org/officeDocument/2006/relationships/printerSettings" Target="../printerSettings/printerSettings404.bin"/><Relationship Id="rId14" Type="http://schemas.openxmlformats.org/officeDocument/2006/relationships/printerSettings" Target="../printerSettings/printerSettings409.bin"/><Relationship Id="rId22" Type="http://schemas.openxmlformats.org/officeDocument/2006/relationships/drawing" Target="../drawings/drawing26.xm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424.bin"/><Relationship Id="rId13" Type="http://schemas.openxmlformats.org/officeDocument/2006/relationships/printerSettings" Target="../printerSettings/printerSettings429.bin"/><Relationship Id="rId18" Type="http://schemas.openxmlformats.org/officeDocument/2006/relationships/drawing" Target="../drawings/drawing27.xml"/><Relationship Id="rId3" Type="http://schemas.openxmlformats.org/officeDocument/2006/relationships/printerSettings" Target="../printerSettings/printerSettings419.bin"/><Relationship Id="rId7" Type="http://schemas.openxmlformats.org/officeDocument/2006/relationships/printerSettings" Target="../printerSettings/printerSettings423.bin"/><Relationship Id="rId12" Type="http://schemas.openxmlformats.org/officeDocument/2006/relationships/printerSettings" Target="../printerSettings/printerSettings428.bin"/><Relationship Id="rId17" Type="http://schemas.openxmlformats.org/officeDocument/2006/relationships/printerSettings" Target="../printerSettings/printerSettings433.bin"/><Relationship Id="rId2" Type="http://schemas.openxmlformats.org/officeDocument/2006/relationships/printerSettings" Target="../printerSettings/printerSettings418.bin"/><Relationship Id="rId16" Type="http://schemas.openxmlformats.org/officeDocument/2006/relationships/printerSettings" Target="../printerSettings/printerSettings432.bin"/><Relationship Id="rId1" Type="http://schemas.openxmlformats.org/officeDocument/2006/relationships/printerSettings" Target="../printerSettings/printerSettings417.bin"/><Relationship Id="rId6" Type="http://schemas.openxmlformats.org/officeDocument/2006/relationships/printerSettings" Target="../printerSettings/printerSettings422.bin"/><Relationship Id="rId11" Type="http://schemas.openxmlformats.org/officeDocument/2006/relationships/printerSettings" Target="../printerSettings/printerSettings427.bin"/><Relationship Id="rId5" Type="http://schemas.openxmlformats.org/officeDocument/2006/relationships/printerSettings" Target="../printerSettings/printerSettings421.bin"/><Relationship Id="rId15" Type="http://schemas.openxmlformats.org/officeDocument/2006/relationships/printerSettings" Target="../printerSettings/printerSettings431.bin"/><Relationship Id="rId10" Type="http://schemas.openxmlformats.org/officeDocument/2006/relationships/printerSettings" Target="../printerSettings/printerSettings426.bin"/><Relationship Id="rId4" Type="http://schemas.openxmlformats.org/officeDocument/2006/relationships/printerSettings" Target="../printerSettings/printerSettings420.bin"/><Relationship Id="rId9" Type="http://schemas.openxmlformats.org/officeDocument/2006/relationships/printerSettings" Target="../printerSettings/printerSettings425.bin"/><Relationship Id="rId14" Type="http://schemas.openxmlformats.org/officeDocument/2006/relationships/printerSettings" Target="../printerSettings/printerSettings430.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441.bin"/><Relationship Id="rId3" Type="http://schemas.openxmlformats.org/officeDocument/2006/relationships/printerSettings" Target="../printerSettings/printerSettings436.bin"/><Relationship Id="rId7" Type="http://schemas.openxmlformats.org/officeDocument/2006/relationships/printerSettings" Target="../printerSettings/printerSettings440.bin"/><Relationship Id="rId12" Type="http://schemas.openxmlformats.org/officeDocument/2006/relationships/drawing" Target="../drawings/drawing28.xml"/><Relationship Id="rId2" Type="http://schemas.openxmlformats.org/officeDocument/2006/relationships/printerSettings" Target="../printerSettings/printerSettings435.bin"/><Relationship Id="rId1" Type="http://schemas.openxmlformats.org/officeDocument/2006/relationships/printerSettings" Target="../printerSettings/printerSettings434.bin"/><Relationship Id="rId6" Type="http://schemas.openxmlformats.org/officeDocument/2006/relationships/printerSettings" Target="../printerSettings/printerSettings439.bin"/><Relationship Id="rId11" Type="http://schemas.openxmlformats.org/officeDocument/2006/relationships/printerSettings" Target="../printerSettings/printerSettings444.bin"/><Relationship Id="rId5" Type="http://schemas.openxmlformats.org/officeDocument/2006/relationships/printerSettings" Target="../printerSettings/printerSettings438.bin"/><Relationship Id="rId10" Type="http://schemas.openxmlformats.org/officeDocument/2006/relationships/printerSettings" Target="../printerSettings/printerSettings443.bin"/><Relationship Id="rId4" Type="http://schemas.openxmlformats.org/officeDocument/2006/relationships/printerSettings" Target="../printerSettings/printerSettings437.bin"/><Relationship Id="rId9" Type="http://schemas.openxmlformats.org/officeDocument/2006/relationships/printerSettings" Target="../printerSettings/printerSettings44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4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4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47.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455.bin"/><Relationship Id="rId13" Type="http://schemas.openxmlformats.org/officeDocument/2006/relationships/printerSettings" Target="../printerSettings/printerSettings460.bin"/><Relationship Id="rId18" Type="http://schemas.openxmlformats.org/officeDocument/2006/relationships/printerSettings" Target="../printerSettings/printerSettings465.bin"/><Relationship Id="rId3" Type="http://schemas.openxmlformats.org/officeDocument/2006/relationships/printerSettings" Target="../printerSettings/printerSettings450.bin"/><Relationship Id="rId21" Type="http://schemas.openxmlformats.org/officeDocument/2006/relationships/printerSettings" Target="../printerSettings/printerSettings468.bin"/><Relationship Id="rId7" Type="http://schemas.openxmlformats.org/officeDocument/2006/relationships/printerSettings" Target="../printerSettings/printerSettings454.bin"/><Relationship Id="rId12" Type="http://schemas.openxmlformats.org/officeDocument/2006/relationships/printerSettings" Target="../printerSettings/printerSettings459.bin"/><Relationship Id="rId17" Type="http://schemas.openxmlformats.org/officeDocument/2006/relationships/printerSettings" Target="../printerSettings/printerSettings464.bin"/><Relationship Id="rId2" Type="http://schemas.openxmlformats.org/officeDocument/2006/relationships/printerSettings" Target="../printerSettings/printerSettings449.bin"/><Relationship Id="rId16" Type="http://schemas.openxmlformats.org/officeDocument/2006/relationships/printerSettings" Target="../printerSettings/printerSettings463.bin"/><Relationship Id="rId20" Type="http://schemas.openxmlformats.org/officeDocument/2006/relationships/printerSettings" Target="../printerSettings/printerSettings467.bin"/><Relationship Id="rId1" Type="http://schemas.openxmlformats.org/officeDocument/2006/relationships/printerSettings" Target="../printerSettings/printerSettings448.bin"/><Relationship Id="rId6" Type="http://schemas.openxmlformats.org/officeDocument/2006/relationships/printerSettings" Target="../printerSettings/printerSettings453.bin"/><Relationship Id="rId11" Type="http://schemas.openxmlformats.org/officeDocument/2006/relationships/printerSettings" Target="../printerSettings/printerSettings458.bin"/><Relationship Id="rId5" Type="http://schemas.openxmlformats.org/officeDocument/2006/relationships/printerSettings" Target="../printerSettings/printerSettings452.bin"/><Relationship Id="rId15" Type="http://schemas.openxmlformats.org/officeDocument/2006/relationships/printerSettings" Target="../printerSettings/printerSettings462.bin"/><Relationship Id="rId10" Type="http://schemas.openxmlformats.org/officeDocument/2006/relationships/printerSettings" Target="../printerSettings/printerSettings457.bin"/><Relationship Id="rId19" Type="http://schemas.openxmlformats.org/officeDocument/2006/relationships/printerSettings" Target="../printerSettings/printerSettings466.bin"/><Relationship Id="rId4" Type="http://schemas.openxmlformats.org/officeDocument/2006/relationships/printerSettings" Target="../printerSettings/printerSettings451.bin"/><Relationship Id="rId9" Type="http://schemas.openxmlformats.org/officeDocument/2006/relationships/printerSettings" Target="../printerSettings/printerSettings456.bin"/><Relationship Id="rId14" Type="http://schemas.openxmlformats.org/officeDocument/2006/relationships/printerSettings" Target="../printerSettings/printerSettings461.bin"/><Relationship Id="rId22" Type="http://schemas.openxmlformats.org/officeDocument/2006/relationships/drawing" Target="../drawings/drawing32.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69.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77.bin"/><Relationship Id="rId13" Type="http://schemas.openxmlformats.org/officeDocument/2006/relationships/printerSettings" Target="../printerSettings/printerSettings482.bin"/><Relationship Id="rId18" Type="http://schemas.openxmlformats.org/officeDocument/2006/relationships/printerSettings" Target="../printerSettings/printerSettings487.bin"/><Relationship Id="rId3" Type="http://schemas.openxmlformats.org/officeDocument/2006/relationships/printerSettings" Target="../printerSettings/printerSettings472.bin"/><Relationship Id="rId21" Type="http://schemas.openxmlformats.org/officeDocument/2006/relationships/printerSettings" Target="../printerSettings/printerSettings490.bin"/><Relationship Id="rId7" Type="http://schemas.openxmlformats.org/officeDocument/2006/relationships/printerSettings" Target="../printerSettings/printerSettings476.bin"/><Relationship Id="rId12" Type="http://schemas.openxmlformats.org/officeDocument/2006/relationships/printerSettings" Target="../printerSettings/printerSettings481.bin"/><Relationship Id="rId17" Type="http://schemas.openxmlformats.org/officeDocument/2006/relationships/printerSettings" Target="../printerSettings/printerSettings486.bin"/><Relationship Id="rId25" Type="http://schemas.microsoft.com/office/2017/10/relationships/threadedComment" Target="../threadedComments/threadedComment1.xml"/><Relationship Id="rId2" Type="http://schemas.openxmlformats.org/officeDocument/2006/relationships/printerSettings" Target="../printerSettings/printerSettings471.bin"/><Relationship Id="rId16" Type="http://schemas.openxmlformats.org/officeDocument/2006/relationships/printerSettings" Target="../printerSettings/printerSettings485.bin"/><Relationship Id="rId20" Type="http://schemas.openxmlformats.org/officeDocument/2006/relationships/printerSettings" Target="../printerSettings/printerSettings489.bin"/><Relationship Id="rId1" Type="http://schemas.openxmlformats.org/officeDocument/2006/relationships/printerSettings" Target="../printerSettings/printerSettings470.bin"/><Relationship Id="rId6" Type="http://schemas.openxmlformats.org/officeDocument/2006/relationships/printerSettings" Target="../printerSettings/printerSettings475.bin"/><Relationship Id="rId11" Type="http://schemas.openxmlformats.org/officeDocument/2006/relationships/printerSettings" Target="../printerSettings/printerSettings480.bin"/><Relationship Id="rId24" Type="http://schemas.openxmlformats.org/officeDocument/2006/relationships/comments" Target="../comments2.xml"/><Relationship Id="rId5" Type="http://schemas.openxmlformats.org/officeDocument/2006/relationships/printerSettings" Target="../printerSettings/printerSettings474.bin"/><Relationship Id="rId15" Type="http://schemas.openxmlformats.org/officeDocument/2006/relationships/printerSettings" Target="../printerSettings/printerSettings484.bin"/><Relationship Id="rId23" Type="http://schemas.openxmlformats.org/officeDocument/2006/relationships/vmlDrawing" Target="../drawings/vmlDrawing3.vml"/><Relationship Id="rId10" Type="http://schemas.openxmlformats.org/officeDocument/2006/relationships/printerSettings" Target="../printerSettings/printerSettings479.bin"/><Relationship Id="rId19" Type="http://schemas.openxmlformats.org/officeDocument/2006/relationships/printerSettings" Target="../printerSettings/printerSettings488.bin"/><Relationship Id="rId4" Type="http://schemas.openxmlformats.org/officeDocument/2006/relationships/printerSettings" Target="../printerSettings/printerSettings473.bin"/><Relationship Id="rId9" Type="http://schemas.openxmlformats.org/officeDocument/2006/relationships/printerSettings" Target="../printerSettings/printerSettings478.bin"/><Relationship Id="rId14" Type="http://schemas.openxmlformats.org/officeDocument/2006/relationships/printerSettings" Target="../printerSettings/printerSettings483.bin"/><Relationship Id="rId22" Type="http://schemas.openxmlformats.org/officeDocument/2006/relationships/drawing" Target="../drawings/drawing34.xml"/></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498.bin"/><Relationship Id="rId13" Type="http://schemas.openxmlformats.org/officeDocument/2006/relationships/printerSettings" Target="../printerSettings/printerSettings503.bin"/><Relationship Id="rId18" Type="http://schemas.openxmlformats.org/officeDocument/2006/relationships/printerSettings" Target="../printerSettings/printerSettings508.bin"/><Relationship Id="rId3" Type="http://schemas.openxmlformats.org/officeDocument/2006/relationships/printerSettings" Target="../printerSettings/printerSettings493.bin"/><Relationship Id="rId21" Type="http://schemas.openxmlformats.org/officeDocument/2006/relationships/drawing" Target="../drawings/drawing35.xml"/><Relationship Id="rId7" Type="http://schemas.openxmlformats.org/officeDocument/2006/relationships/printerSettings" Target="../printerSettings/printerSettings497.bin"/><Relationship Id="rId12" Type="http://schemas.openxmlformats.org/officeDocument/2006/relationships/printerSettings" Target="../printerSettings/printerSettings502.bin"/><Relationship Id="rId17" Type="http://schemas.openxmlformats.org/officeDocument/2006/relationships/printerSettings" Target="../printerSettings/printerSettings507.bin"/><Relationship Id="rId2" Type="http://schemas.openxmlformats.org/officeDocument/2006/relationships/printerSettings" Target="../printerSettings/printerSettings492.bin"/><Relationship Id="rId16" Type="http://schemas.openxmlformats.org/officeDocument/2006/relationships/printerSettings" Target="../printerSettings/printerSettings506.bin"/><Relationship Id="rId20" Type="http://schemas.openxmlformats.org/officeDocument/2006/relationships/printerSettings" Target="../printerSettings/printerSettings510.bin"/><Relationship Id="rId1" Type="http://schemas.openxmlformats.org/officeDocument/2006/relationships/printerSettings" Target="../printerSettings/printerSettings491.bin"/><Relationship Id="rId6" Type="http://schemas.openxmlformats.org/officeDocument/2006/relationships/printerSettings" Target="../printerSettings/printerSettings496.bin"/><Relationship Id="rId11" Type="http://schemas.openxmlformats.org/officeDocument/2006/relationships/printerSettings" Target="../printerSettings/printerSettings501.bin"/><Relationship Id="rId5" Type="http://schemas.openxmlformats.org/officeDocument/2006/relationships/printerSettings" Target="../printerSettings/printerSettings495.bin"/><Relationship Id="rId15" Type="http://schemas.openxmlformats.org/officeDocument/2006/relationships/printerSettings" Target="../printerSettings/printerSettings505.bin"/><Relationship Id="rId10" Type="http://schemas.openxmlformats.org/officeDocument/2006/relationships/printerSettings" Target="../printerSettings/printerSettings500.bin"/><Relationship Id="rId19" Type="http://schemas.openxmlformats.org/officeDocument/2006/relationships/printerSettings" Target="../printerSettings/printerSettings509.bin"/><Relationship Id="rId4" Type="http://schemas.openxmlformats.org/officeDocument/2006/relationships/printerSettings" Target="../printerSettings/printerSettings494.bin"/><Relationship Id="rId9" Type="http://schemas.openxmlformats.org/officeDocument/2006/relationships/printerSettings" Target="../printerSettings/printerSettings499.bin"/><Relationship Id="rId14" Type="http://schemas.openxmlformats.org/officeDocument/2006/relationships/printerSettings" Target="../printerSettings/printerSettings504.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3" Type="http://schemas.openxmlformats.org/officeDocument/2006/relationships/printerSettings" Target="../printerSettings/printerSettings2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drawing" Target="../drawings/drawing3.xml"/><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printerSettings" Target="../printerSettings/printerSettings42.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518.bin"/><Relationship Id="rId13" Type="http://schemas.openxmlformats.org/officeDocument/2006/relationships/printerSettings" Target="../printerSettings/printerSettings523.bin"/><Relationship Id="rId18" Type="http://schemas.openxmlformats.org/officeDocument/2006/relationships/printerSettings" Target="../printerSettings/printerSettings528.bin"/><Relationship Id="rId3" Type="http://schemas.openxmlformats.org/officeDocument/2006/relationships/printerSettings" Target="../printerSettings/printerSettings513.bin"/><Relationship Id="rId21" Type="http://schemas.openxmlformats.org/officeDocument/2006/relationships/printerSettings" Target="../printerSettings/printerSettings531.bin"/><Relationship Id="rId7" Type="http://schemas.openxmlformats.org/officeDocument/2006/relationships/printerSettings" Target="../printerSettings/printerSettings517.bin"/><Relationship Id="rId12" Type="http://schemas.openxmlformats.org/officeDocument/2006/relationships/printerSettings" Target="../printerSettings/printerSettings522.bin"/><Relationship Id="rId17" Type="http://schemas.openxmlformats.org/officeDocument/2006/relationships/printerSettings" Target="../printerSettings/printerSettings527.bin"/><Relationship Id="rId2" Type="http://schemas.openxmlformats.org/officeDocument/2006/relationships/printerSettings" Target="../printerSettings/printerSettings512.bin"/><Relationship Id="rId16" Type="http://schemas.openxmlformats.org/officeDocument/2006/relationships/printerSettings" Target="../printerSettings/printerSettings526.bin"/><Relationship Id="rId20" Type="http://schemas.openxmlformats.org/officeDocument/2006/relationships/printerSettings" Target="../printerSettings/printerSettings530.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1.bin"/><Relationship Id="rId5" Type="http://schemas.openxmlformats.org/officeDocument/2006/relationships/printerSettings" Target="../printerSettings/printerSettings515.bin"/><Relationship Id="rId15" Type="http://schemas.openxmlformats.org/officeDocument/2006/relationships/printerSettings" Target="../printerSettings/printerSettings525.bin"/><Relationship Id="rId10" Type="http://schemas.openxmlformats.org/officeDocument/2006/relationships/printerSettings" Target="../printerSettings/printerSettings520.bin"/><Relationship Id="rId19" Type="http://schemas.openxmlformats.org/officeDocument/2006/relationships/printerSettings" Target="../printerSettings/printerSettings529.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 Id="rId14" Type="http://schemas.openxmlformats.org/officeDocument/2006/relationships/printerSettings" Target="../printerSettings/printerSettings524.bin"/><Relationship Id="rId22" Type="http://schemas.openxmlformats.org/officeDocument/2006/relationships/drawing" Target="../drawings/drawing36.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32.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540.bin"/><Relationship Id="rId13" Type="http://schemas.openxmlformats.org/officeDocument/2006/relationships/printerSettings" Target="../printerSettings/printerSettings545.bin"/><Relationship Id="rId18" Type="http://schemas.openxmlformats.org/officeDocument/2006/relationships/printerSettings" Target="../printerSettings/printerSettings550.bin"/><Relationship Id="rId3" Type="http://schemas.openxmlformats.org/officeDocument/2006/relationships/printerSettings" Target="../printerSettings/printerSettings535.bin"/><Relationship Id="rId21" Type="http://schemas.openxmlformats.org/officeDocument/2006/relationships/printerSettings" Target="../printerSettings/printerSettings553.bin"/><Relationship Id="rId7" Type="http://schemas.openxmlformats.org/officeDocument/2006/relationships/printerSettings" Target="../printerSettings/printerSettings539.bin"/><Relationship Id="rId12" Type="http://schemas.openxmlformats.org/officeDocument/2006/relationships/printerSettings" Target="../printerSettings/printerSettings544.bin"/><Relationship Id="rId17" Type="http://schemas.openxmlformats.org/officeDocument/2006/relationships/printerSettings" Target="../printerSettings/printerSettings549.bin"/><Relationship Id="rId2" Type="http://schemas.openxmlformats.org/officeDocument/2006/relationships/printerSettings" Target="../printerSettings/printerSettings534.bin"/><Relationship Id="rId16" Type="http://schemas.openxmlformats.org/officeDocument/2006/relationships/printerSettings" Target="../printerSettings/printerSettings548.bin"/><Relationship Id="rId20" Type="http://schemas.openxmlformats.org/officeDocument/2006/relationships/printerSettings" Target="../printerSettings/printerSettings552.bin"/><Relationship Id="rId1" Type="http://schemas.openxmlformats.org/officeDocument/2006/relationships/printerSettings" Target="../printerSettings/printerSettings533.bin"/><Relationship Id="rId6" Type="http://schemas.openxmlformats.org/officeDocument/2006/relationships/printerSettings" Target="../printerSettings/printerSettings538.bin"/><Relationship Id="rId11" Type="http://schemas.openxmlformats.org/officeDocument/2006/relationships/printerSettings" Target="../printerSettings/printerSettings543.bin"/><Relationship Id="rId5" Type="http://schemas.openxmlformats.org/officeDocument/2006/relationships/printerSettings" Target="../printerSettings/printerSettings537.bin"/><Relationship Id="rId15" Type="http://schemas.openxmlformats.org/officeDocument/2006/relationships/printerSettings" Target="../printerSettings/printerSettings547.bin"/><Relationship Id="rId10" Type="http://schemas.openxmlformats.org/officeDocument/2006/relationships/printerSettings" Target="../printerSettings/printerSettings542.bin"/><Relationship Id="rId19" Type="http://schemas.openxmlformats.org/officeDocument/2006/relationships/printerSettings" Target="../printerSettings/printerSettings551.bin"/><Relationship Id="rId4" Type="http://schemas.openxmlformats.org/officeDocument/2006/relationships/printerSettings" Target="../printerSettings/printerSettings536.bin"/><Relationship Id="rId9" Type="http://schemas.openxmlformats.org/officeDocument/2006/relationships/printerSettings" Target="../printerSettings/printerSettings541.bin"/><Relationship Id="rId14" Type="http://schemas.openxmlformats.org/officeDocument/2006/relationships/printerSettings" Target="../printerSettings/printerSettings546.bin"/><Relationship Id="rId22" Type="http://schemas.openxmlformats.org/officeDocument/2006/relationships/drawing" Target="../drawings/drawing38.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5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55.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563.bin"/><Relationship Id="rId13" Type="http://schemas.openxmlformats.org/officeDocument/2006/relationships/printerSettings" Target="../printerSettings/printerSettings568.bin"/><Relationship Id="rId18" Type="http://schemas.openxmlformats.org/officeDocument/2006/relationships/printerSettings" Target="../printerSettings/printerSettings573.bin"/><Relationship Id="rId3" Type="http://schemas.openxmlformats.org/officeDocument/2006/relationships/printerSettings" Target="../printerSettings/printerSettings558.bin"/><Relationship Id="rId21" Type="http://schemas.openxmlformats.org/officeDocument/2006/relationships/printerSettings" Target="../printerSettings/printerSettings576.bin"/><Relationship Id="rId7" Type="http://schemas.openxmlformats.org/officeDocument/2006/relationships/printerSettings" Target="../printerSettings/printerSettings562.bin"/><Relationship Id="rId12" Type="http://schemas.openxmlformats.org/officeDocument/2006/relationships/printerSettings" Target="../printerSettings/printerSettings567.bin"/><Relationship Id="rId17" Type="http://schemas.openxmlformats.org/officeDocument/2006/relationships/printerSettings" Target="../printerSettings/printerSettings572.bin"/><Relationship Id="rId2" Type="http://schemas.openxmlformats.org/officeDocument/2006/relationships/printerSettings" Target="../printerSettings/printerSettings557.bin"/><Relationship Id="rId16" Type="http://schemas.openxmlformats.org/officeDocument/2006/relationships/printerSettings" Target="../printerSettings/printerSettings571.bin"/><Relationship Id="rId20" Type="http://schemas.openxmlformats.org/officeDocument/2006/relationships/printerSettings" Target="../printerSettings/printerSettings575.bin"/><Relationship Id="rId1" Type="http://schemas.openxmlformats.org/officeDocument/2006/relationships/printerSettings" Target="../printerSettings/printerSettings556.bin"/><Relationship Id="rId6" Type="http://schemas.openxmlformats.org/officeDocument/2006/relationships/printerSettings" Target="../printerSettings/printerSettings561.bin"/><Relationship Id="rId11" Type="http://schemas.openxmlformats.org/officeDocument/2006/relationships/printerSettings" Target="../printerSettings/printerSettings566.bin"/><Relationship Id="rId5" Type="http://schemas.openxmlformats.org/officeDocument/2006/relationships/printerSettings" Target="../printerSettings/printerSettings560.bin"/><Relationship Id="rId15" Type="http://schemas.openxmlformats.org/officeDocument/2006/relationships/printerSettings" Target="../printerSettings/printerSettings570.bin"/><Relationship Id="rId10" Type="http://schemas.openxmlformats.org/officeDocument/2006/relationships/printerSettings" Target="../printerSettings/printerSettings565.bin"/><Relationship Id="rId19" Type="http://schemas.openxmlformats.org/officeDocument/2006/relationships/printerSettings" Target="../printerSettings/printerSettings574.bin"/><Relationship Id="rId4" Type="http://schemas.openxmlformats.org/officeDocument/2006/relationships/printerSettings" Target="../printerSettings/printerSettings559.bin"/><Relationship Id="rId9" Type="http://schemas.openxmlformats.org/officeDocument/2006/relationships/printerSettings" Target="../printerSettings/printerSettings564.bin"/><Relationship Id="rId14" Type="http://schemas.openxmlformats.org/officeDocument/2006/relationships/printerSettings" Target="../printerSettings/printerSettings569.bin"/><Relationship Id="rId22" Type="http://schemas.openxmlformats.org/officeDocument/2006/relationships/drawing" Target="../drawings/drawing41.xm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584.bin"/><Relationship Id="rId3" Type="http://schemas.openxmlformats.org/officeDocument/2006/relationships/printerSettings" Target="../printerSettings/printerSettings579.bin"/><Relationship Id="rId7" Type="http://schemas.openxmlformats.org/officeDocument/2006/relationships/printerSettings" Target="../printerSettings/printerSettings583.bin"/><Relationship Id="rId12" Type="http://schemas.openxmlformats.org/officeDocument/2006/relationships/drawing" Target="../drawings/drawing42.xml"/><Relationship Id="rId2" Type="http://schemas.openxmlformats.org/officeDocument/2006/relationships/printerSettings" Target="../printerSettings/printerSettings578.bin"/><Relationship Id="rId1" Type="http://schemas.openxmlformats.org/officeDocument/2006/relationships/printerSettings" Target="../printerSettings/printerSettings577.bin"/><Relationship Id="rId6" Type="http://schemas.openxmlformats.org/officeDocument/2006/relationships/printerSettings" Target="../printerSettings/printerSettings582.bin"/><Relationship Id="rId11" Type="http://schemas.openxmlformats.org/officeDocument/2006/relationships/printerSettings" Target="../printerSettings/printerSettings587.bin"/><Relationship Id="rId5" Type="http://schemas.openxmlformats.org/officeDocument/2006/relationships/printerSettings" Target="../printerSettings/printerSettings581.bin"/><Relationship Id="rId10" Type="http://schemas.openxmlformats.org/officeDocument/2006/relationships/printerSettings" Target="../printerSettings/printerSettings586.bin"/><Relationship Id="rId4" Type="http://schemas.openxmlformats.org/officeDocument/2006/relationships/printerSettings" Target="../printerSettings/printerSettings580.bin"/><Relationship Id="rId9" Type="http://schemas.openxmlformats.org/officeDocument/2006/relationships/printerSettings" Target="../printerSettings/printerSettings585.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95.bin"/><Relationship Id="rId13" Type="http://schemas.openxmlformats.org/officeDocument/2006/relationships/printerSettings" Target="../printerSettings/printerSettings600.bin"/><Relationship Id="rId18" Type="http://schemas.openxmlformats.org/officeDocument/2006/relationships/printerSettings" Target="../printerSettings/printerSettings605.bin"/><Relationship Id="rId3" Type="http://schemas.openxmlformats.org/officeDocument/2006/relationships/printerSettings" Target="../printerSettings/printerSettings590.bin"/><Relationship Id="rId21" Type="http://schemas.openxmlformats.org/officeDocument/2006/relationships/printerSettings" Target="../printerSettings/printerSettings608.bin"/><Relationship Id="rId7" Type="http://schemas.openxmlformats.org/officeDocument/2006/relationships/printerSettings" Target="../printerSettings/printerSettings594.bin"/><Relationship Id="rId12" Type="http://schemas.openxmlformats.org/officeDocument/2006/relationships/printerSettings" Target="../printerSettings/printerSettings599.bin"/><Relationship Id="rId17" Type="http://schemas.openxmlformats.org/officeDocument/2006/relationships/printerSettings" Target="../printerSettings/printerSettings604.bin"/><Relationship Id="rId2" Type="http://schemas.openxmlformats.org/officeDocument/2006/relationships/printerSettings" Target="../printerSettings/printerSettings589.bin"/><Relationship Id="rId16" Type="http://schemas.openxmlformats.org/officeDocument/2006/relationships/printerSettings" Target="../printerSettings/printerSettings603.bin"/><Relationship Id="rId20" Type="http://schemas.openxmlformats.org/officeDocument/2006/relationships/printerSettings" Target="../printerSettings/printerSettings607.bin"/><Relationship Id="rId1" Type="http://schemas.openxmlformats.org/officeDocument/2006/relationships/printerSettings" Target="../printerSettings/printerSettings588.bin"/><Relationship Id="rId6" Type="http://schemas.openxmlformats.org/officeDocument/2006/relationships/printerSettings" Target="../printerSettings/printerSettings593.bin"/><Relationship Id="rId11" Type="http://schemas.openxmlformats.org/officeDocument/2006/relationships/printerSettings" Target="../printerSettings/printerSettings598.bin"/><Relationship Id="rId5" Type="http://schemas.openxmlformats.org/officeDocument/2006/relationships/printerSettings" Target="../printerSettings/printerSettings592.bin"/><Relationship Id="rId15" Type="http://schemas.openxmlformats.org/officeDocument/2006/relationships/printerSettings" Target="../printerSettings/printerSettings602.bin"/><Relationship Id="rId10" Type="http://schemas.openxmlformats.org/officeDocument/2006/relationships/printerSettings" Target="../printerSettings/printerSettings597.bin"/><Relationship Id="rId19" Type="http://schemas.openxmlformats.org/officeDocument/2006/relationships/printerSettings" Target="../printerSettings/printerSettings606.bin"/><Relationship Id="rId4" Type="http://schemas.openxmlformats.org/officeDocument/2006/relationships/printerSettings" Target="../printerSettings/printerSettings591.bin"/><Relationship Id="rId9" Type="http://schemas.openxmlformats.org/officeDocument/2006/relationships/printerSettings" Target="../printerSettings/printerSettings596.bin"/><Relationship Id="rId14" Type="http://schemas.openxmlformats.org/officeDocument/2006/relationships/printerSettings" Target="../printerSettings/printerSettings601.bin"/><Relationship Id="rId22" Type="http://schemas.openxmlformats.org/officeDocument/2006/relationships/drawing" Target="../drawings/drawing43.xml"/></Relationships>
</file>

<file path=xl/worksheets/_rels/sheet48.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44.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609.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617.bin"/><Relationship Id="rId13" Type="http://schemas.openxmlformats.org/officeDocument/2006/relationships/printerSettings" Target="../printerSettings/printerSettings622.bin"/><Relationship Id="rId18" Type="http://schemas.openxmlformats.org/officeDocument/2006/relationships/printerSettings" Target="../printerSettings/printerSettings627.bin"/><Relationship Id="rId3" Type="http://schemas.openxmlformats.org/officeDocument/2006/relationships/printerSettings" Target="../printerSettings/printerSettings612.bin"/><Relationship Id="rId21" Type="http://schemas.openxmlformats.org/officeDocument/2006/relationships/printerSettings" Target="../printerSettings/printerSettings630.bin"/><Relationship Id="rId7" Type="http://schemas.openxmlformats.org/officeDocument/2006/relationships/printerSettings" Target="../printerSettings/printerSettings616.bin"/><Relationship Id="rId12" Type="http://schemas.openxmlformats.org/officeDocument/2006/relationships/printerSettings" Target="../printerSettings/printerSettings621.bin"/><Relationship Id="rId17" Type="http://schemas.openxmlformats.org/officeDocument/2006/relationships/printerSettings" Target="../printerSettings/printerSettings626.bin"/><Relationship Id="rId2" Type="http://schemas.openxmlformats.org/officeDocument/2006/relationships/printerSettings" Target="../printerSettings/printerSettings611.bin"/><Relationship Id="rId16" Type="http://schemas.openxmlformats.org/officeDocument/2006/relationships/printerSettings" Target="../printerSettings/printerSettings625.bin"/><Relationship Id="rId20" Type="http://schemas.openxmlformats.org/officeDocument/2006/relationships/printerSettings" Target="../printerSettings/printerSettings629.bin"/><Relationship Id="rId1" Type="http://schemas.openxmlformats.org/officeDocument/2006/relationships/printerSettings" Target="../printerSettings/printerSettings610.bin"/><Relationship Id="rId6" Type="http://schemas.openxmlformats.org/officeDocument/2006/relationships/printerSettings" Target="../printerSettings/printerSettings615.bin"/><Relationship Id="rId11" Type="http://schemas.openxmlformats.org/officeDocument/2006/relationships/printerSettings" Target="../printerSettings/printerSettings620.bin"/><Relationship Id="rId5" Type="http://schemas.openxmlformats.org/officeDocument/2006/relationships/printerSettings" Target="../printerSettings/printerSettings614.bin"/><Relationship Id="rId15" Type="http://schemas.openxmlformats.org/officeDocument/2006/relationships/printerSettings" Target="../printerSettings/printerSettings624.bin"/><Relationship Id="rId10" Type="http://schemas.openxmlformats.org/officeDocument/2006/relationships/printerSettings" Target="../printerSettings/printerSettings619.bin"/><Relationship Id="rId19" Type="http://schemas.openxmlformats.org/officeDocument/2006/relationships/printerSettings" Target="../printerSettings/printerSettings628.bin"/><Relationship Id="rId4" Type="http://schemas.openxmlformats.org/officeDocument/2006/relationships/printerSettings" Target="../printerSettings/printerSettings613.bin"/><Relationship Id="rId9" Type="http://schemas.openxmlformats.org/officeDocument/2006/relationships/printerSettings" Target="../printerSettings/printerSettings618.bin"/><Relationship Id="rId14" Type="http://schemas.openxmlformats.org/officeDocument/2006/relationships/printerSettings" Target="../printerSettings/printerSettings623.bin"/><Relationship Id="rId22" Type="http://schemas.openxmlformats.org/officeDocument/2006/relationships/drawing" Target="../drawings/drawing45.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printerSettings" Target="../printerSettings/printerSettings63.bin"/><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638.bin"/><Relationship Id="rId13" Type="http://schemas.openxmlformats.org/officeDocument/2006/relationships/printerSettings" Target="../printerSettings/printerSettings643.bin"/><Relationship Id="rId18" Type="http://schemas.openxmlformats.org/officeDocument/2006/relationships/printerSettings" Target="../printerSettings/printerSettings648.bin"/><Relationship Id="rId3" Type="http://schemas.openxmlformats.org/officeDocument/2006/relationships/printerSettings" Target="../printerSettings/printerSettings633.bin"/><Relationship Id="rId21" Type="http://schemas.openxmlformats.org/officeDocument/2006/relationships/printerSettings" Target="../printerSettings/printerSettings651.bin"/><Relationship Id="rId7" Type="http://schemas.openxmlformats.org/officeDocument/2006/relationships/printerSettings" Target="../printerSettings/printerSettings637.bin"/><Relationship Id="rId12" Type="http://schemas.openxmlformats.org/officeDocument/2006/relationships/printerSettings" Target="../printerSettings/printerSettings642.bin"/><Relationship Id="rId17" Type="http://schemas.openxmlformats.org/officeDocument/2006/relationships/printerSettings" Target="../printerSettings/printerSettings647.bin"/><Relationship Id="rId2" Type="http://schemas.openxmlformats.org/officeDocument/2006/relationships/printerSettings" Target="../printerSettings/printerSettings632.bin"/><Relationship Id="rId16" Type="http://schemas.openxmlformats.org/officeDocument/2006/relationships/printerSettings" Target="../printerSettings/printerSettings646.bin"/><Relationship Id="rId20" Type="http://schemas.openxmlformats.org/officeDocument/2006/relationships/printerSettings" Target="../printerSettings/printerSettings650.bin"/><Relationship Id="rId1" Type="http://schemas.openxmlformats.org/officeDocument/2006/relationships/printerSettings" Target="../printerSettings/printerSettings631.bin"/><Relationship Id="rId6" Type="http://schemas.openxmlformats.org/officeDocument/2006/relationships/printerSettings" Target="../printerSettings/printerSettings636.bin"/><Relationship Id="rId11" Type="http://schemas.openxmlformats.org/officeDocument/2006/relationships/printerSettings" Target="../printerSettings/printerSettings641.bin"/><Relationship Id="rId5" Type="http://schemas.openxmlformats.org/officeDocument/2006/relationships/printerSettings" Target="../printerSettings/printerSettings635.bin"/><Relationship Id="rId15" Type="http://schemas.openxmlformats.org/officeDocument/2006/relationships/printerSettings" Target="../printerSettings/printerSettings645.bin"/><Relationship Id="rId10" Type="http://schemas.openxmlformats.org/officeDocument/2006/relationships/printerSettings" Target="../printerSettings/printerSettings640.bin"/><Relationship Id="rId19" Type="http://schemas.openxmlformats.org/officeDocument/2006/relationships/printerSettings" Target="../printerSettings/printerSettings649.bin"/><Relationship Id="rId4" Type="http://schemas.openxmlformats.org/officeDocument/2006/relationships/printerSettings" Target="../printerSettings/printerSettings634.bin"/><Relationship Id="rId9" Type="http://schemas.openxmlformats.org/officeDocument/2006/relationships/printerSettings" Target="../printerSettings/printerSettings639.bin"/><Relationship Id="rId14" Type="http://schemas.openxmlformats.org/officeDocument/2006/relationships/printerSettings" Target="../printerSettings/printerSettings644.bin"/><Relationship Id="rId22" Type="http://schemas.openxmlformats.org/officeDocument/2006/relationships/drawing" Target="../drawings/drawing46.xml"/></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659.bin"/><Relationship Id="rId13" Type="http://schemas.openxmlformats.org/officeDocument/2006/relationships/printerSettings" Target="../printerSettings/printerSettings664.bin"/><Relationship Id="rId18" Type="http://schemas.openxmlformats.org/officeDocument/2006/relationships/printerSettings" Target="../printerSettings/printerSettings669.bin"/><Relationship Id="rId3" Type="http://schemas.openxmlformats.org/officeDocument/2006/relationships/printerSettings" Target="../printerSettings/printerSettings654.bin"/><Relationship Id="rId21" Type="http://schemas.openxmlformats.org/officeDocument/2006/relationships/printerSettings" Target="../printerSettings/printerSettings672.bin"/><Relationship Id="rId7" Type="http://schemas.openxmlformats.org/officeDocument/2006/relationships/printerSettings" Target="../printerSettings/printerSettings658.bin"/><Relationship Id="rId12" Type="http://schemas.openxmlformats.org/officeDocument/2006/relationships/printerSettings" Target="../printerSettings/printerSettings663.bin"/><Relationship Id="rId17" Type="http://schemas.openxmlformats.org/officeDocument/2006/relationships/printerSettings" Target="../printerSettings/printerSettings668.bin"/><Relationship Id="rId2" Type="http://schemas.openxmlformats.org/officeDocument/2006/relationships/printerSettings" Target="../printerSettings/printerSettings653.bin"/><Relationship Id="rId16" Type="http://schemas.openxmlformats.org/officeDocument/2006/relationships/printerSettings" Target="../printerSettings/printerSettings667.bin"/><Relationship Id="rId20" Type="http://schemas.openxmlformats.org/officeDocument/2006/relationships/printerSettings" Target="../printerSettings/printerSettings671.bin"/><Relationship Id="rId1" Type="http://schemas.openxmlformats.org/officeDocument/2006/relationships/printerSettings" Target="../printerSettings/printerSettings652.bin"/><Relationship Id="rId6" Type="http://schemas.openxmlformats.org/officeDocument/2006/relationships/printerSettings" Target="../printerSettings/printerSettings657.bin"/><Relationship Id="rId11" Type="http://schemas.openxmlformats.org/officeDocument/2006/relationships/printerSettings" Target="../printerSettings/printerSettings662.bin"/><Relationship Id="rId5" Type="http://schemas.openxmlformats.org/officeDocument/2006/relationships/printerSettings" Target="../printerSettings/printerSettings656.bin"/><Relationship Id="rId15" Type="http://schemas.openxmlformats.org/officeDocument/2006/relationships/printerSettings" Target="../printerSettings/printerSettings666.bin"/><Relationship Id="rId10" Type="http://schemas.openxmlformats.org/officeDocument/2006/relationships/printerSettings" Target="../printerSettings/printerSettings661.bin"/><Relationship Id="rId19" Type="http://schemas.openxmlformats.org/officeDocument/2006/relationships/printerSettings" Target="../printerSettings/printerSettings670.bin"/><Relationship Id="rId4" Type="http://schemas.openxmlformats.org/officeDocument/2006/relationships/printerSettings" Target="../printerSettings/printerSettings655.bin"/><Relationship Id="rId9" Type="http://schemas.openxmlformats.org/officeDocument/2006/relationships/printerSettings" Target="../printerSettings/printerSettings660.bin"/><Relationship Id="rId14" Type="http://schemas.openxmlformats.org/officeDocument/2006/relationships/printerSettings" Target="../printerSettings/printerSettings665.bin"/><Relationship Id="rId22" Type="http://schemas.openxmlformats.org/officeDocument/2006/relationships/drawing" Target="../drawings/drawing47.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73.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674.bin"/><Relationship Id="rId1" Type="http://schemas.openxmlformats.org/officeDocument/2006/relationships/hyperlink" Target="mailto:SG094-Custsvc@msc.com" TargetMode="External"/></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682.bin"/><Relationship Id="rId3" Type="http://schemas.openxmlformats.org/officeDocument/2006/relationships/printerSettings" Target="../printerSettings/printerSettings677.bin"/><Relationship Id="rId7" Type="http://schemas.openxmlformats.org/officeDocument/2006/relationships/printerSettings" Target="../printerSettings/printerSettings681.bin"/><Relationship Id="rId2" Type="http://schemas.openxmlformats.org/officeDocument/2006/relationships/printerSettings" Target="../printerSettings/printerSettings676.bin"/><Relationship Id="rId1" Type="http://schemas.openxmlformats.org/officeDocument/2006/relationships/printerSettings" Target="../printerSettings/printerSettings675.bin"/><Relationship Id="rId6" Type="http://schemas.openxmlformats.org/officeDocument/2006/relationships/printerSettings" Target="../printerSettings/printerSettings680.bin"/><Relationship Id="rId5" Type="http://schemas.openxmlformats.org/officeDocument/2006/relationships/printerSettings" Target="../printerSettings/printerSettings679.bin"/><Relationship Id="rId4" Type="http://schemas.openxmlformats.org/officeDocument/2006/relationships/printerSettings" Target="../printerSettings/printerSettings678.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683.bin"/><Relationship Id="rId1" Type="http://schemas.openxmlformats.org/officeDocument/2006/relationships/hyperlink" Target="mailto:SG094-Custsvc@msc.com" TargetMode="External"/></Relationships>
</file>

<file path=xl/worksheets/_rels/sheet56.xml.rels><?xml version="1.0" encoding="UTF-8" standalone="yes"?>
<Relationships xmlns="http://schemas.openxmlformats.org/package/2006/relationships"><Relationship Id="rId8" Type="http://schemas.openxmlformats.org/officeDocument/2006/relationships/drawing" Target="../drawings/drawing51.xml"/><Relationship Id="rId3" Type="http://schemas.openxmlformats.org/officeDocument/2006/relationships/printerSettings" Target="../printerSettings/printerSettings686.bin"/><Relationship Id="rId7" Type="http://schemas.openxmlformats.org/officeDocument/2006/relationships/printerSettings" Target="../printerSettings/printerSettings690.bin"/><Relationship Id="rId2" Type="http://schemas.openxmlformats.org/officeDocument/2006/relationships/printerSettings" Target="../printerSettings/printerSettings685.bin"/><Relationship Id="rId1" Type="http://schemas.openxmlformats.org/officeDocument/2006/relationships/printerSettings" Target="../printerSettings/printerSettings684.bin"/><Relationship Id="rId6" Type="http://schemas.openxmlformats.org/officeDocument/2006/relationships/printerSettings" Target="../printerSettings/printerSettings689.bin"/><Relationship Id="rId5" Type="http://schemas.openxmlformats.org/officeDocument/2006/relationships/printerSettings" Target="../printerSettings/printerSettings688.bin"/><Relationship Id="rId4" Type="http://schemas.openxmlformats.org/officeDocument/2006/relationships/printerSettings" Target="../printerSettings/printerSettings687.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698.bin"/><Relationship Id="rId13" Type="http://schemas.openxmlformats.org/officeDocument/2006/relationships/printerSettings" Target="../printerSettings/printerSettings703.bin"/><Relationship Id="rId18" Type="http://schemas.openxmlformats.org/officeDocument/2006/relationships/printerSettings" Target="../printerSettings/printerSettings708.bin"/><Relationship Id="rId3" Type="http://schemas.openxmlformats.org/officeDocument/2006/relationships/printerSettings" Target="../printerSettings/printerSettings693.bin"/><Relationship Id="rId21" Type="http://schemas.openxmlformats.org/officeDocument/2006/relationships/printerSettings" Target="../printerSettings/printerSettings711.bin"/><Relationship Id="rId7" Type="http://schemas.openxmlformats.org/officeDocument/2006/relationships/printerSettings" Target="../printerSettings/printerSettings697.bin"/><Relationship Id="rId12" Type="http://schemas.openxmlformats.org/officeDocument/2006/relationships/printerSettings" Target="../printerSettings/printerSettings702.bin"/><Relationship Id="rId17" Type="http://schemas.openxmlformats.org/officeDocument/2006/relationships/printerSettings" Target="../printerSettings/printerSettings707.bin"/><Relationship Id="rId2" Type="http://schemas.openxmlformats.org/officeDocument/2006/relationships/printerSettings" Target="../printerSettings/printerSettings692.bin"/><Relationship Id="rId16" Type="http://schemas.openxmlformats.org/officeDocument/2006/relationships/printerSettings" Target="../printerSettings/printerSettings706.bin"/><Relationship Id="rId20" Type="http://schemas.openxmlformats.org/officeDocument/2006/relationships/printerSettings" Target="../printerSettings/printerSettings710.bin"/><Relationship Id="rId1" Type="http://schemas.openxmlformats.org/officeDocument/2006/relationships/printerSettings" Target="../printerSettings/printerSettings691.bin"/><Relationship Id="rId6" Type="http://schemas.openxmlformats.org/officeDocument/2006/relationships/printerSettings" Target="../printerSettings/printerSettings696.bin"/><Relationship Id="rId11" Type="http://schemas.openxmlformats.org/officeDocument/2006/relationships/printerSettings" Target="../printerSettings/printerSettings701.bin"/><Relationship Id="rId5" Type="http://schemas.openxmlformats.org/officeDocument/2006/relationships/printerSettings" Target="../printerSettings/printerSettings695.bin"/><Relationship Id="rId15" Type="http://schemas.openxmlformats.org/officeDocument/2006/relationships/printerSettings" Target="../printerSettings/printerSettings705.bin"/><Relationship Id="rId10" Type="http://schemas.openxmlformats.org/officeDocument/2006/relationships/printerSettings" Target="../printerSettings/printerSettings700.bin"/><Relationship Id="rId19" Type="http://schemas.openxmlformats.org/officeDocument/2006/relationships/printerSettings" Target="../printerSettings/printerSettings709.bin"/><Relationship Id="rId4" Type="http://schemas.openxmlformats.org/officeDocument/2006/relationships/printerSettings" Target="../printerSettings/printerSettings694.bin"/><Relationship Id="rId9" Type="http://schemas.openxmlformats.org/officeDocument/2006/relationships/printerSettings" Target="../printerSettings/printerSettings699.bin"/><Relationship Id="rId14" Type="http://schemas.openxmlformats.org/officeDocument/2006/relationships/printerSettings" Target="../printerSettings/printerSettings704.bin"/><Relationship Id="rId22" Type="http://schemas.openxmlformats.org/officeDocument/2006/relationships/drawing" Target="../drawings/drawing52.xml"/></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719.bin"/><Relationship Id="rId13" Type="http://schemas.openxmlformats.org/officeDocument/2006/relationships/printerSettings" Target="../printerSettings/printerSettings724.bin"/><Relationship Id="rId18" Type="http://schemas.openxmlformats.org/officeDocument/2006/relationships/printerSettings" Target="../printerSettings/printerSettings729.bin"/><Relationship Id="rId3" Type="http://schemas.openxmlformats.org/officeDocument/2006/relationships/printerSettings" Target="../printerSettings/printerSettings714.bin"/><Relationship Id="rId21" Type="http://schemas.openxmlformats.org/officeDocument/2006/relationships/printerSettings" Target="../printerSettings/printerSettings732.bin"/><Relationship Id="rId7" Type="http://schemas.openxmlformats.org/officeDocument/2006/relationships/printerSettings" Target="../printerSettings/printerSettings718.bin"/><Relationship Id="rId12" Type="http://schemas.openxmlformats.org/officeDocument/2006/relationships/printerSettings" Target="../printerSettings/printerSettings723.bin"/><Relationship Id="rId17" Type="http://schemas.openxmlformats.org/officeDocument/2006/relationships/printerSettings" Target="../printerSettings/printerSettings728.bin"/><Relationship Id="rId2" Type="http://schemas.openxmlformats.org/officeDocument/2006/relationships/printerSettings" Target="../printerSettings/printerSettings713.bin"/><Relationship Id="rId16" Type="http://schemas.openxmlformats.org/officeDocument/2006/relationships/printerSettings" Target="../printerSettings/printerSettings727.bin"/><Relationship Id="rId20" Type="http://schemas.openxmlformats.org/officeDocument/2006/relationships/printerSettings" Target="../printerSettings/printerSettings731.bin"/><Relationship Id="rId1" Type="http://schemas.openxmlformats.org/officeDocument/2006/relationships/printerSettings" Target="../printerSettings/printerSettings712.bin"/><Relationship Id="rId6" Type="http://schemas.openxmlformats.org/officeDocument/2006/relationships/printerSettings" Target="../printerSettings/printerSettings717.bin"/><Relationship Id="rId11" Type="http://schemas.openxmlformats.org/officeDocument/2006/relationships/printerSettings" Target="../printerSettings/printerSettings722.bin"/><Relationship Id="rId5" Type="http://schemas.openxmlformats.org/officeDocument/2006/relationships/printerSettings" Target="../printerSettings/printerSettings716.bin"/><Relationship Id="rId15" Type="http://schemas.openxmlformats.org/officeDocument/2006/relationships/printerSettings" Target="../printerSettings/printerSettings726.bin"/><Relationship Id="rId10" Type="http://schemas.openxmlformats.org/officeDocument/2006/relationships/printerSettings" Target="../printerSettings/printerSettings721.bin"/><Relationship Id="rId19" Type="http://schemas.openxmlformats.org/officeDocument/2006/relationships/printerSettings" Target="../printerSettings/printerSettings730.bin"/><Relationship Id="rId4" Type="http://schemas.openxmlformats.org/officeDocument/2006/relationships/printerSettings" Target="../printerSettings/printerSettings715.bin"/><Relationship Id="rId9" Type="http://schemas.openxmlformats.org/officeDocument/2006/relationships/printerSettings" Target="../printerSettings/printerSettings720.bin"/><Relationship Id="rId14" Type="http://schemas.openxmlformats.org/officeDocument/2006/relationships/printerSettings" Target="../printerSettings/printerSettings725.bin"/><Relationship Id="rId22" Type="http://schemas.openxmlformats.org/officeDocument/2006/relationships/drawing" Target="../drawings/drawing53.xml"/></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740.bin"/><Relationship Id="rId13" Type="http://schemas.openxmlformats.org/officeDocument/2006/relationships/printerSettings" Target="../printerSettings/printerSettings745.bin"/><Relationship Id="rId18" Type="http://schemas.openxmlformats.org/officeDocument/2006/relationships/printerSettings" Target="../printerSettings/printerSettings750.bin"/><Relationship Id="rId3" Type="http://schemas.openxmlformats.org/officeDocument/2006/relationships/printerSettings" Target="../printerSettings/printerSettings735.bin"/><Relationship Id="rId7" Type="http://schemas.openxmlformats.org/officeDocument/2006/relationships/printerSettings" Target="../printerSettings/printerSettings739.bin"/><Relationship Id="rId12" Type="http://schemas.openxmlformats.org/officeDocument/2006/relationships/printerSettings" Target="../printerSettings/printerSettings744.bin"/><Relationship Id="rId17" Type="http://schemas.openxmlformats.org/officeDocument/2006/relationships/printerSettings" Target="../printerSettings/printerSettings749.bin"/><Relationship Id="rId2" Type="http://schemas.openxmlformats.org/officeDocument/2006/relationships/printerSettings" Target="../printerSettings/printerSettings734.bin"/><Relationship Id="rId16" Type="http://schemas.openxmlformats.org/officeDocument/2006/relationships/printerSettings" Target="../printerSettings/printerSettings748.bin"/><Relationship Id="rId1" Type="http://schemas.openxmlformats.org/officeDocument/2006/relationships/printerSettings" Target="../printerSettings/printerSettings733.bin"/><Relationship Id="rId6" Type="http://schemas.openxmlformats.org/officeDocument/2006/relationships/printerSettings" Target="../printerSettings/printerSettings738.bin"/><Relationship Id="rId11" Type="http://schemas.openxmlformats.org/officeDocument/2006/relationships/printerSettings" Target="../printerSettings/printerSettings743.bin"/><Relationship Id="rId5" Type="http://schemas.openxmlformats.org/officeDocument/2006/relationships/printerSettings" Target="../printerSettings/printerSettings737.bin"/><Relationship Id="rId15" Type="http://schemas.openxmlformats.org/officeDocument/2006/relationships/printerSettings" Target="../printerSettings/printerSettings747.bin"/><Relationship Id="rId10" Type="http://schemas.openxmlformats.org/officeDocument/2006/relationships/printerSettings" Target="../printerSettings/printerSettings742.bin"/><Relationship Id="rId19" Type="http://schemas.openxmlformats.org/officeDocument/2006/relationships/drawing" Target="../drawings/drawing54.xml"/><Relationship Id="rId4" Type="http://schemas.openxmlformats.org/officeDocument/2006/relationships/printerSettings" Target="../printerSettings/printerSettings736.bin"/><Relationship Id="rId9" Type="http://schemas.openxmlformats.org/officeDocument/2006/relationships/printerSettings" Target="../printerSettings/printerSettings741.bin"/><Relationship Id="rId14" Type="http://schemas.openxmlformats.org/officeDocument/2006/relationships/printerSettings" Target="../printerSettings/printerSettings746.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Custsvc@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758.bin"/><Relationship Id="rId13" Type="http://schemas.openxmlformats.org/officeDocument/2006/relationships/printerSettings" Target="../printerSettings/printerSettings763.bin"/><Relationship Id="rId18" Type="http://schemas.openxmlformats.org/officeDocument/2006/relationships/printerSettings" Target="../printerSettings/printerSettings768.bin"/><Relationship Id="rId3" Type="http://schemas.openxmlformats.org/officeDocument/2006/relationships/printerSettings" Target="../printerSettings/printerSettings753.bin"/><Relationship Id="rId21" Type="http://schemas.openxmlformats.org/officeDocument/2006/relationships/printerSettings" Target="../printerSettings/printerSettings771.bin"/><Relationship Id="rId7" Type="http://schemas.openxmlformats.org/officeDocument/2006/relationships/printerSettings" Target="../printerSettings/printerSettings757.bin"/><Relationship Id="rId12" Type="http://schemas.openxmlformats.org/officeDocument/2006/relationships/printerSettings" Target="../printerSettings/printerSettings762.bin"/><Relationship Id="rId17" Type="http://schemas.openxmlformats.org/officeDocument/2006/relationships/printerSettings" Target="../printerSettings/printerSettings767.bin"/><Relationship Id="rId2" Type="http://schemas.openxmlformats.org/officeDocument/2006/relationships/printerSettings" Target="../printerSettings/printerSettings752.bin"/><Relationship Id="rId16" Type="http://schemas.openxmlformats.org/officeDocument/2006/relationships/printerSettings" Target="../printerSettings/printerSettings766.bin"/><Relationship Id="rId20" Type="http://schemas.openxmlformats.org/officeDocument/2006/relationships/printerSettings" Target="../printerSettings/printerSettings770.bin"/><Relationship Id="rId1" Type="http://schemas.openxmlformats.org/officeDocument/2006/relationships/printerSettings" Target="../printerSettings/printerSettings751.bin"/><Relationship Id="rId6" Type="http://schemas.openxmlformats.org/officeDocument/2006/relationships/printerSettings" Target="../printerSettings/printerSettings756.bin"/><Relationship Id="rId11" Type="http://schemas.openxmlformats.org/officeDocument/2006/relationships/printerSettings" Target="../printerSettings/printerSettings761.bin"/><Relationship Id="rId5" Type="http://schemas.openxmlformats.org/officeDocument/2006/relationships/printerSettings" Target="../printerSettings/printerSettings755.bin"/><Relationship Id="rId15" Type="http://schemas.openxmlformats.org/officeDocument/2006/relationships/printerSettings" Target="../printerSettings/printerSettings765.bin"/><Relationship Id="rId10" Type="http://schemas.openxmlformats.org/officeDocument/2006/relationships/printerSettings" Target="../printerSettings/printerSettings760.bin"/><Relationship Id="rId19" Type="http://schemas.openxmlformats.org/officeDocument/2006/relationships/printerSettings" Target="../printerSettings/printerSettings769.bin"/><Relationship Id="rId4" Type="http://schemas.openxmlformats.org/officeDocument/2006/relationships/printerSettings" Target="../printerSettings/printerSettings754.bin"/><Relationship Id="rId9" Type="http://schemas.openxmlformats.org/officeDocument/2006/relationships/printerSettings" Target="../printerSettings/printerSettings759.bin"/><Relationship Id="rId14" Type="http://schemas.openxmlformats.org/officeDocument/2006/relationships/printerSettings" Target="../printerSettings/printerSettings764.bin"/><Relationship Id="rId22" Type="http://schemas.openxmlformats.org/officeDocument/2006/relationships/drawing" Target="../drawings/drawing55.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printerSettings" Target="../printerSettings/printerSettings105.bin"/><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printerSettings" Target="../printerSettings/printerSettings126.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BFE61-403C-4F81-A771-2BD9152B3BB3}">
  <sheetPr codeName="Sheet2"/>
  <dimension ref="A1:C603"/>
  <sheetViews>
    <sheetView topLeftCell="A230" workbookViewId="0">
      <selection activeCell="B30" sqref="B30"/>
    </sheetView>
  </sheetViews>
  <sheetFormatPr defaultRowHeight="12.75"/>
  <cols>
    <col min="1" max="1" width="7.7109375" bestFit="1" customWidth="1"/>
    <col min="2" max="2" width="36.140625" bestFit="1" customWidth="1"/>
    <col min="3" max="3" width="25.7109375" bestFit="1" customWidth="1"/>
  </cols>
  <sheetData>
    <row r="1" spans="1:3" ht="14.25">
      <c r="A1" s="174" t="s">
        <v>0</v>
      </c>
      <c r="B1" s="174" t="s">
        <v>1</v>
      </c>
      <c r="C1" s="174" t="s">
        <v>2</v>
      </c>
    </row>
    <row r="2" spans="1:3" ht="13.5">
      <c r="A2" s="175" t="s">
        <v>3</v>
      </c>
      <c r="B2" s="175" t="s">
        <v>4</v>
      </c>
      <c r="C2" s="175" t="s">
        <v>5</v>
      </c>
    </row>
    <row r="3" spans="1:3" ht="13.5">
      <c r="A3" s="175" t="s">
        <v>6</v>
      </c>
      <c r="B3" s="175" t="s">
        <v>7</v>
      </c>
      <c r="C3" s="175" t="s">
        <v>8</v>
      </c>
    </row>
    <row r="4" spans="1:3" ht="13.5">
      <c r="A4" s="175" t="s">
        <v>9</v>
      </c>
      <c r="B4" s="175" t="s">
        <v>10</v>
      </c>
      <c r="C4" s="175" t="s">
        <v>11</v>
      </c>
    </row>
    <row r="5" spans="1:3" ht="13.5">
      <c r="A5" s="175" t="s">
        <v>12</v>
      </c>
      <c r="B5" s="175" t="s">
        <v>13</v>
      </c>
      <c r="C5" s="175" t="s">
        <v>14</v>
      </c>
    </row>
    <row r="6" spans="1:3" ht="13.5">
      <c r="A6" s="175" t="s">
        <v>15</v>
      </c>
      <c r="B6" s="175" t="s">
        <v>16</v>
      </c>
      <c r="C6" s="175" t="s">
        <v>17</v>
      </c>
    </row>
    <row r="7" spans="1:3" ht="13.5">
      <c r="A7" s="175" t="s">
        <v>18</v>
      </c>
      <c r="B7" s="175" t="s">
        <v>19</v>
      </c>
      <c r="C7" s="175" t="s">
        <v>20</v>
      </c>
    </row>
    <row r="8" spans="1:3" ht="13.5">
      <c r="A8" s="175" t="s">
        <v>21</v>
      </c>
      <c r="B8" s="175" t="s">
        <v>22</v>
      </c>
      <c r="C8" s="175" t="s">
        <v>23</v>
      </c>
    </row>
    <row r="9" spans="1:3" ht="13.5">
      <c r="A9" s="175" t="s">
        <v>24</v>
      </c>
      <c r="B9" s="175" t="s">
        <v>25</v>
      </c>
      <c r="C9" s="175" t="s">
        <v>26</v>
      </c>
    </row>
    <row r="10" spans="1:3" ht="13.5">
      <c r="A10" s="175" t="s">
        <v>27</v>
      </c>
      <c r="B10" s="175" t="s">
        <v>28</v>
      </c>
      <c r="C10" s="175" t="s">
        <v>29</v>
      </c>
    </row>
    <row r="11" spans="1:3" ht="13.5">
      <c r="A11" s="175" t="s">
        <v>30</v>
      </c>
      <c r="B11" s="175" t="s">
        <v>31</v>
      </c>
      <c r="C11" s="175" t="s">
        <v>32</v>
      </c>
    </row>
    <row r="12" spans="1:3" ht="13.5">
      <c r="A12" s="175" t="s">
        <v>33</v>
      </c>
      <c r="B12" s="175" t="s">
        <v>34</v>
      </c>
      <c r="C12" s="175" t="s">
        <v>35</v>
      </c>
    </row>
    <row r="13" spans="1:3" ht="13.5">
      <c r="A13" s="175" t="s">
        <v>36</v>
      </c>
      <c r="B13" s="175" t="s">
        <v>37</v>
      </c>
      <c r="C13" s="175" t="s">
        <v>11</v>
      </c>
    </row>
    <row r="14" spans="1:3" ht="13.5">
      <c r="A14" s="175" t="s">
        <v>38</v>
      </c>
      <c r="B14" s="175" t="s">
        <v>39</v>
      </c>
      <c r="C14" s="175" t="s">
        <v>14</v>
      </c>
    </row>
    <row r="15" spans="1:3" ht="13.5">
      <c r="A15" s="175" t="s">
        <v>40</v>
      </c>
      <c r="B15" s="175" t="s">
        <v>41</v>
      </c>
      <c r="C15" s="175" t="s">
        <v>42</v>
      </c>
    </row>
    <row r="16" spans="1:3" ht="13.5">
      <c r="A16" s="175" t="s">
        <v>43</v>
      </c>
      <c r="B16" s="175" t="s">
        <v>44</v>
      </c>
      <c r="C16" s="175" t="s">
        <v>11</v>
      </c>
    </row>
    <row r="17" spans="1:3" ht="13.5">
      <c r="A17" s="175" t="s">
        <v>45</v>
      </c>
      <c r="B17" s="175" t="s">
        <v>46</v>
      </c>
      <c r="C17" s="175" t="s">
        <v>47</v>
      </c>
    </row>
    <row r="18" spans="1:3" ht="13.5">
      <c r="A18" s="175" t="s">
        <v>48</v>
      </c>
      <c r="B18" s="175" t="s">
        <v>49</v>
      </c>
      <c r="C18" s="175" t="s">
        <v>50</v>
      </c>
    </row>
    <row r="19" spans="1:3" ht="13.5">
      <c r="A19" s="175" t="s">
        <v>51</v>
      </c>
      <c r="B19" s="175" t="s">
        <v>52</v>
      </c>
      <c r="C19" s="175" t="s">
        <v>53</v>
      </c>
    </row>
    <row r="20" spans="1:3" ht="13.5">
      <c r="A20" s="175" t="s">
        <v>54</v>
      </c>
      <c r="B20" s="175" t="s">
        <v>55</v>
      </c>
      <c r="C20" s="175" t="s">
        <v>56</v>
      </c>
    </row>
    <row r="21" spans="1:3" ht="13.5">
      <c r="A21" s="175" t="s">
        <v>57</v>
      </c>
      <c r="B21" s="175" t="s">
        <v>58</v>
      </c>
      <c r="C21" s="175" t="s">
        <v>59</v>
      </c>
    </row>
    <row r="22" spans="1:3" ht="13.5">
      <c r="A22" s="175" t="s">
        <v>60</v>
      </c>
      <c r="B22" s="175" t="s">
        <v>61</v>
      </c>
      <c r="C22" s="175" t="s">
        <v>53</v>
      </c>
    </row>
    <row r="23" spans="1:3" ht="13.5">
      <c r="A23" s="175" t="s">
        <v>62</v>
      </c>
      <c r="B23" s="175" t="s">
        <v>63</v>
      </c>
      <c r="C23" s="175" t="s">
        <v>64</v>
      </c>
    </row>
    <row r="24" spans="1:3" ht="13.5">
      <c r="A24" s="175" t="s">
        <v>65</v>
      </c>
      <c r="B24" s="175" t="s">
        <v>66</v>
      </c>
      <c r="C24" s="175" t="s">
        <v>47</v>
      </c>
    </row>
    <row r="25" spans="1:3" ht="13.5">
      <c r="A25" s="175" t="s">
        <v>67</v>
      </c>
      <c r="B25" s="175" t="s">
        <v>68</v>
      </c>
      <c r="C25" s="175" t="s">
        <v>69</v>
      </c>
    </row>
    <row r="26" spans="1:3" ht="13.5">
      <c r="A26" s="175" t="s">
        <v>70</v>
      </c>
      <c r="B26" s="175" t="s">
        <v>71</v>
      </c>
      <c r="C26" s="175" t="s">
        <v>72</v>
      </c>
    </row>
    <row r="27" spans="1:3" ht="13.5">
      <c r="A27" s="175" t="s">
        <v>73</v>
      </c>
      <c r="B27" s="175" t="s">
        <v>74</v>
      </c>
      <c r="C27" s="175" t="s">
        <v>56</v>
      </c>
    </row>
    <row r="28" spans="1:3" ht="13.5">
      <c r="A28" s="175" t="s">
        <v>75</v>
      </c>
      <c r="B28" s="175" t="s">
        <v>76</v>
      </c>
      <c r="C28" s="175" t="s">
        <v>59</v>
      </c>
    </row>
    <row r="29" spans="1:3" ht="13.5">
      <c r="A29" s="175" t="s">
        <v>77</v>
      </c>
      <c r="B29" s="175" t="s">
        <v>78</v>
      </c>
      <c r="C29" s="175" t="s">
        <v>79</v>
      </c>
    </row>
    <row r="30" spans="1:3" ht="13.5">
      <c r="A30" s="175" t="s">
        <v>80</v>
      </c>
      <c r="B30" s="175" t="s">
        <v>81</v>
      </c>
      <c r="C30" s="175" t="s">
        <v>82</v>
      </c>
    </row>
    <row r="31" spans="1:3" ht="13.5">
      <c r="A31" s="175" t="s">
        <v>83</v>
      </c>
      <c r="B31" s="175" t="s">
        <v>84</v>
      </c>
      <c r="C31" s="175" t="s">
        <v>85</v>
      </c>
    </row>
    <row r="32" spans="1:3" ht="13.5">
      <c r="A32" s="175" t="s">
        <v>86</v>
      </c>
      <c r="B32" s="175" t="s">
        <v>87</v>
      </c>
      <c r="C32" s="175" t="s">
        <v>88</v>
      </c>
    </row>
    <row r="33" spans="1:3" ht="13.5">
      <c r="A33" s="175" t="s">
        <v>89</v>
      </c>
      <c r="B33" s="175" t="s">
        <v>90</v>
      </c>
      <c r="C33" s="175" t="s">
        <v>91</v>
      </c>
    </row>
    <row r="34" spans="1:3" ht="13.5">
      <c r="A34" s="175" t="s">
        <v>92</v>
      </c>
      <c r="B34" s="175" t="s">
        <v>93</v>
      </c>
      <c r="C34" s="175" t="s">
        <v>94</v>
      </c>
    </row>
    <row r="35" spans="1:3" ht="13.5">
      <c r="A35" s="175" t="s">
        <v>95</v>
      </c>
      <c r="B35" s="175" t="s">
        <v>96</v>
      </c>
      <c r="C35" s="175" t="s">
        <v>53</v>
      </c>
    </row>
    <row r="36" spans="1:3" ht="13.5">
      <c r="A36" s="175" t="s">
        <v>97</v>
      </c>
      <c r="B36" s="175" t="s">
        <v>98</v>
      </c>
      <c r="C36" s="175" t="s">
        <v>99</v>
      </c>
    </row>
    <row r="37" spans="1:3" ht="13.5">
      <c r="A37" s="175" t="s">
        <v>100</v>
      </c>
      <c r="B37" s="175" t="s">
        <v>101</v>
      </c>
      <c r="C37" s="175" t="s">
        <v>102</v>
      </c>
    </row>
    <row r="38" spans="1:3" ht="13.5">
      <c r="A38" s="175" t="s">
        <v>103</v>
      </c>
      <c r="B38" s="175" t="s">
        <v>104</v>
      </c>
      <c r="C38" s="175" t="s">
        <v>105</v>
      </c>
    </row>
    <row r="39" spans="1:3" ht="13.5">
      <c r="A39" s="175" t="s">
        <v>106</v>
      </c>
      <c r="B39" s="175" t="s">
        <v>107</v>
      </c>
      <c r="C39" s="175" t="s">
        <v>108</v>
      </c>
    </row>
    <row r="40" spans="1:3" ht="13.5">
      <c r="A40" s="175" t="s">
        <v>109</v>
      </c>
      <c r="B40" s="175" t="s">
        <v>110</v>
      </c>
      <c r="C40" s="175" t="s">
        <v>47</v>
      </c>
    </row>
    <row r="41" spans="1:3" ht="13.5">
      <c r="A41" s="175" t="s">
        <v>111</v>
      </c>
      <c r="B41" s="175" t="s">
        <v>112</v>
      </c>
      <c r="C41" s="175" t="s">
        <v>113</v>
      </c>
    </row>
    <row r="42" spans="1:3" ht="13.5">
      <c r="A42" s="175" t="s">
        <v>114</v>
      </c>
      <c r="B42" s="175" t="s">
        <v>115</v>
      </c>
      <c r="C42" s="175" t="s">
        <v>115</v>
      </c>
    </row>
    <row r="43" spans="1:3" ht="13.5">
      <c r="A43" s="175" t="s">
        <v>116</v>
      </c>
      <c r="B43" s="175" t="s">
        <v>117</v>
      </c>
      <c r="C43" s="175" t="s">
        <v>118</v>
      </c>
    </row>
    <row r="44" spans="1:3" ht="13.5">
      <c r="A44" s="175" t="s">
        <v>119</v>
      </c>
      <c r="B44" s="175" t="s">
        <v>120</v>
      </c>
      <c r="C44" s="175" t="s">
        <v>121</v>
      </c>
    </row>
    <row r="45" spans="1:3" ht="13.5">
      <c r="A45" s="175" t="s">
        <v>122</v>
      </c>
      <c r="B45" s="175" t="s">
        <v>123</v>
      </c>
      <c r="C45" s="175" t="s">
        <v>124</v>
      </c>
    </row>
    <row r="46" spans="1:3" ht="13.5">
      <c r="A46" s="175" t="s">
        <v>125</v>
      </c>
      <c r="B46" s="175" t="s">
        <v>126</v>
      </c>
      <c r="C46" s="175" t="s">
        <v>124</v>
      </c>
    </row>
    <row r="47" spans="1:3" ht="13.5">
      <c r="A47" s="175" t="s">
        <v>127</v>
      </c>
      <c r="B47" s="175" t="s">
        <v>128</v>
      </c>
      <c r="C47" s="175" t="s">
        <v>129</v>
      </c>
    </row>
    <row r="48" spans="1:3" ht="13.5">
      <c r="A48" s="175" t="s">
        <v>130</v>
      </c>
      <c r="B48" s="175" t="s">
        <v>131</v>
      </c>
      <c r="C48" s="175" t="s">
        <v>129</v>
      </c>
    </row>
    <row r="49" spans="1:3" ht="13.5">
      <c r="A49" s="175" t="s">
        <v>132</v>
      </c>
      <c r="B49" s="175" t="s">
        <v>133</v>
      </c>
      <c r="C49" s="175" t="s">
        <v>134</v>
      </c>
    </row>
    <row r="50" spans="1:3" ht="13.5">
      <c r="A50" s="175" t="s">
        <v>135</v>
      </c>
      <c r="B50" s="175" t="s">
        <v>136</v>
      </c>
      <c r="C50" s="175" t="s">
        <v>137</v>
      </c>
    </row>
    <row r="51" spans="1:3" ht="13.5">
      <c r="A51" s="175" t="s">
        <v>138</v>
      </c>
      <c r="B51" s="175" t="s">
        <v>139</v>
      </c>
      <c r="C51" s="175" t="s">
        <v>53</v>
      </c>
    </row>
    <row r="52" spans="1:3" ht="13.5">
      <c r="A52" s="175" t="s">
        <v>140</v>
      </c>
      <c r="B52" s="175" t="s">
        <v>141</v>
      </c>
      <c r="C52" s="175" t="s">
        <v>72</v>
      </c>
    </row>
    <row r="53" spans="1:3" ht="13.5">
      <c r="A53" s="175" t="s">
        <v>142</v>
      </c>
      <c r="B53" s="175" t="s">
        <v>143</v>
      </c>
      <c r="C53" s="175" t="s">
        <v>144</v>
      </c>
    </row>
    <row r="54" spans="1:3" ht="13.5">
      <c r="A54" s="175" t="s">
        <v>145</v>
      </c>
      <c r="B54" s="175" t="s">
        <v>146</v>
      </c>
      <c r="C54" s="175" t="s">
        <v>147</v>
      </c>
    </row>
    <row r="55" spans="1:3" ht="13.5">
      <c r="A55" s="175" t="s">
        <v>148</v>
      </c>
      <c r="B55" s="175" t="s">
        <v>149</v>
      </c>
      <c r="C55" s="175" t="s">
        <v>150</v>
      </c>
    </row>
    <row r="56" spans="1:3" ht="13.5">
      <c r="A56" s="175" t="s">
        <v>151</v>
      </c>
      <c r="B56" s="175" t="s">
        <v>152</v>
      </c>
      <c r="C56" s="175" t="s">
        <v>153</v>
      </c>
    </row>
    <row r="57" spans="1:3" ht="13.5">
      <c r="A57" s="175" t="s">
        <v>154</v>
      </c>
      <c r="B57" s="175" t="s">
        <v>155</v>
      </c>
      <c r="C57" s="175" t="s">
        <v>156</v>
      </c>
    </row>
    <row r="58" spans="1:3" ht="13.5">
      <c r="A58" s="175" t="s">
        <v>157</v>
      </c>
      <c r="B58" s="175" t="s">
        <v>158</v>
      </c>
      <c r="C58" s="175" t="s">
        <v>159</v>
      </c>
    </row>
    <row r="59" spans="1:3" ht="13.5">
      <c r="A59" s="175" t="s">
        <v>160</v>
      </c>
      <c r="B59" s="175" t="s">
        <v>161</v>
      </c>
      <c r="C59" s="175" t="s">
        <v>56</v>
      </c>
    </row>
    <row r="60" spans="1:3" ht="13.5">
      <c r="A60" s="175" t="s">
        <v>162</v>
      </c>
      <c r="B60" s="175" t="s">
        <v>163</v>
      </c>
      <c r="C60" s="175" t="s">
        <v>164</v>
      </c>
    </row>
    <row r="61" spans="1:3" ht="13.5">
      <c r="A61" s="175" t="s">
        <v>165</v>
      </c>
      <c r="B61" s="175" t="s">
        <v>166</v>
      </c>
      <c r="C61" s="175" t="s">
        <v>167</v>
      </c>
    </row>
    <row r="62" spans="1:3" ht="13.5">
      <c r="A62" s="175" t="s">
        <v>168</v>
      </c>
      <c r="B62" s="175" t="s">
        <v>169</v>
      </c>
      <c r="C62" s="175" t="s">
        <v>170</v>
      </c>
    </row>
    <row r="63" spans="1:3" ht="13.5">
      <c r="A63" s="175" t="s">
        <v>171</v>
      </c>
      <c r="B63" s="175" t="s">
        <v>172</v>
      </c>
      <c r="C63" s="175" t="s">
        <v>173</v>
      </c>
    </row>
    <row r="64" spans="1:3" ht="13.5">
      <c r="A64" s="175" t="s">
        <v>174</v>
      </c>
      <c r="B64" s="175" t="s">
        <v>175</v>
      </c>
      <c r="C64" s="175" t="s">
        <v>23</v>
      </c>
    </row>
    <row r="65" spans="1:3" ht="13.5">
      <c r="A65" s="175" t="s">
        <v>176</v>
      </c>
      <c r="B65" s="175" t="s">
        <v>177</v>
      </c>
      <c r="C65" s="175" t="s">
        <v>47</v>
      </c>
    </row>
    <row r="66" spans="1:3" ht="13.5">
      <c r="A66" s="175" t="s">
        <v>178</v>
      </c>
      <c r="B66" s="175" t="s">
        <v>179</v>
      </c>
      <c r="C66" s="175" t="s">
        <v>53</v>
      </c>
    </row>
    <row r="67" spans="1:3" ht="13.5">
      <c r="A67" s="175" t="s">
        <v>180</v>
      </c>
      <c r="B67" s="175" t="s">
        <v>181</v>
      </c>
      <c r="C67" s="175" t="s">
        <v>182</v>
      </c>
    </row>
    <row r="68" spans="1:3" ht="13.5">
      <c r="A68" s="175" t="s">
        <v>183</v>
      </c>
      <c r="B68" s="175" t="s">
        <v>184</v>
      </c>
      <c r="C68" s="175" t="s">
        <v>185</v>
      </c>
    </row>
    <row r="69" spans="1:3" ht="13.5">
      <c r="A69" s="175" t="s">
        <v>186</v>
      </c>
      <c r="B69" s="175" t="s">
        <v>187</v>
      </c>
      <c r="C69" s="175" t="s">
        <v>188</v>
      </c>
    </row>
    <row r="70" spans="1:3" ht="13.5">
      <c r="A70" s="175" t="s">
        <v>189</v>
      </c>
      <c r="B70" s="175" t="s">
        <v>190</v>
      </c>
      <c r="C70" s="175" t="s">
        <v>108</v>
      </c>
    </row>
    <row r="71" spans="1:3" ht="13.5">
      <c r="A71" s="175" t="s">
        <v>191</v>
      </c>
      <c r="B71" s="175" t="s">
        <v>192</v>
      </c>
      <c r="C71" s="175" t="s">
        <v>121</v>
      </c>
    </row>
    <row r="72" spans="1:3" ht="13.5">
      <c r="A72" s="175" t="s">
        <v>193</v>
      </c>
      <c r="B72" s="175" t="s">
        <v>194</v>
      </c>
      <c r="C72" s="175" t="s">
        <v>195</v>
      </c>
    </row>
    <row r="73" spans="1:3" ht="13.5">
      <c r="A73" s="175" t="s">
        <v>196</v>
      </c>
      <c r="B73" s="175" t="s">
        <v>197</v>
      </c>
      <c r="C73" s="175" t="s">
        <v>144</v>
      </c>
    </row>
    <row r="74" spans="1:3" ht="13.5">
      <c r="A74" s="175" t="s">
        <v>198</v>
      </c>
      <c r="B74" s="175" t="s">
        <v>199</v>
      </c>
      <c r="C74" s="175" t="s">
        <v>47</v>
      </c>
    </row>
    <row r="75" spans="1:3" ht="13.5">
      <c r="A75" s="175" t="s">
        <v>200</v>
      </c>
      <c r="B75" s="175" t="s">
        <v>201</v>
      </c>
      <c r="C75" s="175" t="s">
        <v>202</v>
      </c>
    </row>
    <row r="76" spans="1:3" ht="13.5">
      <c r="A76" s="175" t="s">
        <v>203</v>
      </c>
      <c r="B76" s="175" t="s">
        <v>204</v>
      </c>
      <c r="C76" s="175" t="s">
        <v>23</v>
      </c>
    </row>
    <row r="77" spans="1:3" ht="13.5">
      <c r="A77" s="175" t="s">
        <v>205</v>
      </c>
      <c r="B77" s="175" t="s">
        <v>206</v>
      </c>
      <c r="C77" s="175" t="s">
        <v>23</v>
      </c>
    </row>
    <row r="78" spans="1:3" ht="13.5">
      <c r="A78" s="175" t="s">
        <v>207</v>
      </c>
      <c r="B78" s="175" t="s">
        <v>208</v>
      </c>
      <c r="C78" s="175" t="s">
        <v>209</v>
      </c>
    </row>
    <row r="79" spans="1:3" ht="13.5">
      <c r="A79" s="175" t="s">
        <v>210</v>
      </c>
      <c r="B79" s="175" t="s">
        <v>211</v>
      </c>
      <c r="C79" s="175" t="s">
        <v>113</v>
      </c>
    </row>
    <row r="80" spans="1:3" ht="13.5">
      <c r="A80" s="175" t="s">
        <v>212</v>
      </c>
      <c r="B80" s="175" t="s">
        <v>213</v>
      </c>
      <c r="C80" s="175" t="s">
        <v>214</v>
      </c>
    </row>
    <row r="81" spans="1:3" ht="13.5">
      <c r="A81" s="175" t="s">
        <v>215</v>
      </c>
      <c r="B81" s="175" t="s">
        <v>216</v>
      </c>
      <c r="C81" s="175" t="s">
        <v>23</v>
      </c>
    </row>
    <row r="82" spans="1:3" ht="13.5">
      <c r="A82" s="175" t="s">
        <v>217</v>
      </c>
      <c r="B82" s="175" t="s">
        <v>218</v>
      </c>
      <c r="C82" s="175" t="s">
        <v>219</v>
      </c>
    </row>
    <row r="83" spans="1:3" ht="13.5">
      <c r="A83" s="175" t="s">
        <v>220</v>
      </c>
      <c r="B83" s="175" t="s">
        <v>221</v>
      </c>
      <c r="C83" s="175" t="s">
        <v>124</v>
      </c>
    </row>
    <row r="84" spans="1:3" ht="13.5">
      <c r="A84" s="175" t="s">
        <v>222</v>
      </c>
      <c r="B84" s="175" t="s">
        <v>223</v>
      </c>
      <c r="C84" s="175" t="s">
        <v>105</v>
      </c>
    </row>
    <row r="85" spans="1:3" ht="13.5">
      <c r="A85" s="175" t="s">
        <v>224</v>
      </c>
      <c r="B85" s="175" t="s">
        <v>225</v>
      </c>
      <c r="C85" s="175" t="s">
        <v>53</v>
      </c>
    </row>
    <row r="86" spans="1:3" ht="13.5">
      <c r="A86" s="175" t="s">
        <v>226</v>
      </c>
      <c r="B86" s="175" t="s">
        <v>227</v>
      </c>
      <c r="C86" s="175" t="s">
        <v>72</v>
      </c>
    </row>
    <row r="87" spans="1:3" ht="13.5">
      <c r="A87" s="175" t="s">
        <v>228</v>
      </c>
      <c r="B87" s="175" t="s">
        <v>229</v>
      </c>
      <c r="C87" s="175" t="s">
        <v>230</v>
      </c>
    </row>
    <row r="88" spans="1:3" ht="13.5">
      <c r="A88" s="175" t="s">
        <v>231</v>
      </c>
      <c r="B88" s="175" t="s">
        <v>232</v>
      </c>
      <c r="C88" s="175" t="s">
        <v>233</v>
      </c>
    </row>
    <row r="89" spans="1:3" ht="13.5">
      <c r="A89" s="175" t="s">
        <v>234</v>
      </c>
      <c r="B89" s="175" t="s">
        <v>235</v>
      </c>
      <c r="C89" s="175" t="s">
        <v>236</v>
      </c>
    </row>
    <row r="90" spans="1:3" ht="13.5">
      <c r="A90" s="175" t="s">
        <v>237</v>
      </c>
      <c r="B90" s="175" t="s">
        <v>238</v>
      </c>
      <c r="C90" s="175" t="s">
        <v>239</v>
      </c>
    </row>
    <row r="91" spans="1:3" ht="13.5">
      <c r="A91" s="175" t="s">
        <v>240</v>
      </c>
      <c r="B91" s="175" t="s">
        <v>241</v>
      </c>
      <c r="C91" s="175" t="s">
        <v>242</v>
      </c>
    </row>
    <row r="92" spans="1:3" ht="13.5">
      <c r="A92" s="175" t="s">
        <v>243</v>
      </c>
      <c r="B92" s="175" t="s">
        <v>244</v>
      </c>
      <c r="C92" s="175" t="s">
        <v>245</v>
      </c>
    </row>
    <row r="93" spans="1:3" ht="13.5">
      <c r="A93" s="175" t="s">
        <v>246</v>
      </c>
      <c r="B93" s="175" t="s">
        <v>247</v>
      </c>
      <c r="C93" s="175" t="s">
        <v>209</v>
      </c>
    </row>
    <row r="94" spans="1:3" ht="13.5">
      <c r="A94" s="175" t="s">
        <v>248</v>
      </c>
      <c r="B94" s="175" t="s">
        <v>247</v>
      </c>
      <c r="C94" s="175" t="s">
        <v>53</v>
      </c>
    </row>
    <row r="95" spans="1:3" ht="13.5">
      <c r="A95" s="175" t="s">
        <v>249</v>
      </c>
      <c r="B95" s="175" t="s">
        <v>250</v>
      </c>
      <c r="C95" s="175" t="s">
        <v>29</v>
      </c>
    </row>
    <row r="96" spans="1:3" ht="13.5">
      <c r="A96" s="175" t="s">
        <v>251</v>
      </c>
      <c r="B96" s="175" t="s">
        <v>252</v>
      </c>
      <c r="C96" s="175" t="s">
        <v>53</v>
      </c>
    </row>
    <row r="97" spans="1:3" ht="13.5">
      <c r="A97" s="175" t="s">
        <v>253</v>
      </c>
      <c r="B97" s="175" t="s">
        <v>254</v>
      </c>
      <c r="C97" s="175" t="s">
        <v>255</v>
      </c>
    </row>
    <row r="98" spans="1:3" ht="13.5">
      <c r="A98" s="175" t="s">
        <v>256</v>
      </c>
      <c r="B98" s="175" t="s">
        <v>257</v>
      </c>
      <c r="C98" s="175" t="s">
        <v>230</v>
      </c>
    </row>
    <row r="99" spans="1:3" ht="13.5">
      <c r="A99" s="175" t="s">
        <v>258</v>
      </c>
      <c r="B99" s="175" t="s">
        <v>259</v>
      </c>
      <c r="C99" s="175" t="s">
        <v>260</v>
      </c>
    </row>
    <row r="100" spans="1:3" ht="13.5">
      <c r="A100" s="175" t="s">
        <v>261</v>
      </c>
      <c r="B100" s="175" t="s">
        <v>262</v>
      </c>
      <c r="C100" s="175" t="s">
        <v>91</v>
      </c>
    </row>
    <row r="101" spans="1:3" ht="13.5">
      <c r="A101" s="175" t="s">
        <v>263</v>
      </c>
      <c r="B101" s="175" t="s">
        <v>264</v>
      </c>
      <c r="C101" s="175" t="s">
        <v>121</v>
      </c>
    </row>
    <row r="102" spans="1:3" ht="13.5">
      <c r="A102" s="175" t="s">
        <v>265</v>
      </c>
      <c r="B102" s="175" t="s">
        <v>266</v>
      </c>
      <c r="C102" s="175" t="s">
        <v>267</v>
      </c>
    </row>
    <row r="103" spans="1:3" ht="13.5">
      <c r="A103" s="175" t="s">
        <v>268</v>
      </c>
      <c r="B103" s="175" t="s">
        <v>269</v>
      </c>
      <c r="C103" s="175" t="s">
        <v>270</v>
      </c>
    </row>
    <row r="104" spans="1:3" ht="13.5">
      <c r="A104" s="175" t="s">
        <v>271</v>
      </c>
      <c r="B104" s="175" t="s">
        <v>272</v>
      </c>
      <c r="C104" s="175" t="s">
        <v>14</v>
      </c>
    </row>
    <row r="105" spans="1:3" ht="13.5">
      <c r="A105" s="175" t="s">
        <v>273</v>
      </c>
      <c r="B105" s="175" t="s">
        <v>274</v>
      </c>
      <c r="C105" s="175" t="s">
        <v>236</v>
      </c>
    </row>
    <row r="106" spans="1:3" ht="13.5">
      <c r="A106" s="175" t="s">
        <v>275</v>
      </c>
      <c r="B106" s="175" t="s">
        <v>276</v>
      </c>
      <c r="C106" s="175" t="s">
        <v>277</v>
      </c>
    </row>
    <row r="107" spans="1:3" ht="13.5">
      <c r="A107" s="175" t="s">
        <v>278</v>
      </c>
      <c r="B107" s="175" t="s">
        <v>279</v>
      </c>
      <c r="C107" s="175" t="s">
        <v>153</v>
      </c>
    </row>
    <row r="108" spans="1:3" ht="13.5">
      <c r="A108" s="175" t="s">
        <v>280</v>
      </c>
      <c r="B108" s="175" t="s">
        <v>281</v>
      </c>
      <c r="C108" s="175" t="s">
        <v>72</v>
      </c>
    </row>
    <row r="109" spans="1:3" ht="13.5">
      <c r="A109" s="175" t="s">
        <v>282</v>
      </c>
      <c r="B109" s="175" t="s">
        <v>283</v>
      </c>
      <c r="C109" s="175" t="s">
        <v>270</v>
      </c>
    </row>
    <row r="110" spans="1:3" ht="13.5">
      <c r="A110" s="175" t="s">
        <v>284</v>
      </c>
      <c r="B110" s="175" t="s">
        <v>285</v>
      </c>
      <c r="C110" s="175" t="s">
        <v>245</v>
      </c>
    </row>
    <row r="111" spans="1:3" ht="13.5">
      <c r="A111" s="175" t="s">
        <v>286</v>
      </c>
      <c r="B111" s="175" t="s">
        <v>287</v>
      </c>
      <c r="C111" s="175" t="s">
        <v>288</v>
      </c>
    </row>
    <row r="112" spans="1:3" ht="13.5">
      <c r="A112" s="175" t="s">
        <v>289</v>
      </c>
      <c r="B112" s="175" t="s">
        <v>290</v>
      </c>
      <c r="C112" s="175" t="s">
        <v>113</v>
      </c>
    </row>
    <row r="113" spans="1:3" ht="13.5">
      <c r="A113" s="175" t="s">
        <v>291</v>
      </c>
      <c r="B113" s="175" t="s">
        <v>292</v>
      </c>
      <c r="C113" s="175" t="s">
        <v>293</v>
      </c>
    </row>
    <row r="114" spans="1:3" ht="13.5">
      <c r="A114" s="175" t="s">
        <v>294</v>
      </c>
      <c r="B114" s="175" t="s">
        <v>295</v>
      </c>
      <c r="C114" s="175" t="s">
        <v>32</v>
      </c>
    </row>
    <row r="115" spans="1:3" ht="13.5">
      <c r="A115" s="175" t="s">
        <v>296</v>
      </c>
      <c r="B115" s="175" t="s">
        <v>297</v>
      </c>
      <c r="C115" s="175" t="s">
        <v>5</v>
      </c>
    </row>
    <row r="116" spans="1:3" ht="13.5">
      <c r="A116" s="175" t="s">
        <v>298</v>
      </c>
      <c r="B116" s="175" t="s">
        <v>299</v>
      </c>
      <c r="C116" s="175" t="s">
        <v>300</v>
      </c>
    </row>
    <row r="117" spans="1:3" ht="13.5">
      <c r="A117" s="175" t="s">
        <v>301</v>
      </c>
      <c r="B117" s="175" t="s">
        <v>302</v>
      </c>
      <c r="C117" s="175" t="s">
        <v>303</v>
      </c>
    </row>
    <row r="118" spans="1:3" ht="13.5">
      <c r="A118" s="175" t="s">
        <v>304</v>
      </c>
      <c r="B118" s="175" t="s">
        <v>305</v>
      </c>
      <c r="C118" s="175" t="s">
        <v>91</v>
      </c>
    </row>
    <row r="119" spans="1:3" ht="13.5">
      <c r="A119" s="175" t="s">
        <v>306</v>
      </c>
      <c r="B119" s="175" t="s">
        <v>307</v>
      </c>
      <c r="C119" s="175" t="s">
        <v>308</v>
      </c>
    </row>
    <row r="120" spans="1:3" ht="13.5">
      <c r="A120" s="175" t="s">
        <v>309</v>
      </c>
      <c r="B120" s="175" t="s">
        <v>310</v>
      </c>
      <c r="C120" s="175" t="s">
        <v>118</v>
      </c>
    </row>
    <row r="121" spans="1:3" ht="13.5">
      <c r="A121" s="175" t="s">
        <v>311</v>
      </c>
      <c r="B121" s="175" t="s">
        <v>312</v>
      </c>
      <c r="C121" s="175" t="s">
        <v>230</v>
      </c>
    </row>
    <row r="122" spans="1:3" ht="13.5">
      <c r="A122" s="175" t="s">
        <v>313</v>
      </c>
      <c r="B122" s="175" t="s">
        <v>314</v>
      </c>
      <c r="C122" s="175" t="s">
        <v>315</v>
      </c>
    </row>
    <row r="123" spans="1:3" ht="13.5">
      <c r="A123" s="175" t="s">
        <v>316</v>
      </c>
      <c r="B123" s="175" t="s">
        <v>317</v>
      </c>
      <c r="C123" s="175" t="s">
        <v>153</v>
      </c>
    </row>
    <row r="124" spans="1:3" ht="13.5">
      <c r="A124" s="175" t="s">
        <v>318</v>
      </c>
      <c r="B124" s="175" t="s">
        <v>319</v>
      </c>
      <c r="C124" s="175" t="s">
        <v>50</v>
      </c>
    </row>
    <row r="125" spans="1:3" ht="13.5">
      <c r="A125" s="175" t="s">
        <v>320</v>
      </c>
      <c r="B125" s="175" t="s">
        <v>321</v>
      </c>
      <c r="C125" s="175" t="s">
        <v>23</v>
      </c>
    </row>
    <row r="126" spans="1:3" ht="13.5">
      <c r="A126" s="175" t="s">
        <v>322</v>
      </c>
      <c r="B126" s="175" t="s">
        <v>323</v>
      </c>
      <c r="C126" s="175" t="s">
        <v>324</v>
      </c>
    </row>
    <row r="127" spans="1:3" ht="13.5">
      <c r="A127" s="175" t="s">
        <v>325</v>
      </c>
      <c r="B127" s="175" t="s">
        <v>326</v>
      </c>
      <c r="C127" s="175" t="s">
        <v>23</v>
      </c>
    </row>
    <row r="128" spans="1:3" ht="13.5">
      <c r="A128" s="175" t="s">
        <v>327</v>
      </c>
      <c r="B128" s="175" t="s">
        <v>328</v>
      </c>
      <c r="C128" s="175" t="s">
        <v>23</v>
      </c>
    </row>
    <row r="129" spans="1:3" ht="13.5">
      <c r="A129" s="175" t="s">
        <v>329</v>
      </c>
      <c r="B129" s="175" t="s">
        <v>330</v>
      </c>
      <c r="C129" s="175" t="s">
        <v>331</v>
      </c>
    </row>
    <row r="130" spans="1:3" ht="13.5">
      <c r="A130" s="175" t="s">
        <v>332</v>
      </c>
      <c r="B130" s="175" t="s">
        <v>333</v>
      </c>
      <c r="C130" s="175" t="s">
        <v>333</v>
      </c>
    </row>
    <row r="131" spans="1:3" ht="13.5">
      <c r="A131" s="175" t="s">
        <v>334</v>
      </c>
      <c r="B131" s="175" t="s">
        <v>335</v>
      </c>
      <c r="C131" s="175" t="s">
        <v>336</v>
      </c>
    </row>
    <row r="132" spans="1:3" ht="13.5">
      <c r="A132" s="175" t="s">
        <v>337</v>
      </c>
      <c r="B132" s="175" t="s">
        <v>338</v>
      </c>
      <c r="C132" s="175" t="s">
        <v>339</v>
      </c>
    </row>
    <row r="133" spans="1:3" ht="13.5">
      <c r="A133" s="175" t="s">
        <v>340</v>
      </c>
      <c r="B133" s="175" t="s">
        <v>341</v>
      </c>
      <c r="C133" s="175" t="s">
        <v>303</v>
      </c>
    </row>
    <row r="134" spans="1:3" ht="13.5">
      <c r="A134" s="175" t="s">
        <v>342</v>
      </c>
      <c r="B134" s="175" t="s">
        <v>343</v>
      </c>
      <c r="C134" s="175" t="s">
        <v>144</v>
      </c>
    </row>
    <row r="135" spans="1:3" ht="13.5">
      <c r="A135" s="175" t="s">
        <v>344</v>
      </c>
      <c r="B135" s="175" t="s">
        <v>345</v>
      </c>
      <c r="C135" s="175" t="s">
        <v>245</v>
      </c>
    </row>
    <row r="136" spans="1:3" ht="13.5">
      <c r="A136" s="175" t="s">
        <v>346</v>
      </c>
      <c r="B136" s="175" t="s">
        <v>347</v>
      </c>
      <c r="C136" s="175" t="s">
        <v>348</v>
      </c>
    </row>
    <row r="137" spans="1:3" ht="13.5">
      <c r="A137" s="175" t="s">
        <v>349</v>
      </c>
      <c r="B137" s="175" t="s">
        <v>350</v>
      </c>
      <c r="C137" s="175" t="s">
        <v>245</v>
      </c>
    </row>
    <row r="138" spans="1:3" ht="13.5">
      <c r="A138" s="175" t="s">
        <v>351</v>
      </c>
      <c r="B138" s="175" t="s">
        <v>352</v>
      </c>
      <c r="C138" s="175" t="s">
        <v>331</v>
      </c>
    </row>
    <row r="139" spans="1:3" ht="13.5">
      <c r="A139" s="175" t="s">
        <v>353</v>
      </c>
      <c r="B139" s="175" t="s">
        <v>354</v>
      </c>
      <c r="C139" s="175" t="s">
        <v>355</v>
      </c>
    </row>
    <row r="140" spans="1:3" ht="13.5">
      <c r="A140" s="175" t="s">
        <v>356</v>
      </c>
      <c r="B140" s="175" t="s">
        <v>357</v>
      </c>
      <c r="C140" s="175" t="s">
        <v>239</v>
      </c>
    </row>
    <row r="141" spans="1:3" ht="13.5">
      <c r="A141" s="175" t="s">
        <v>358</v>
      </c>
      <c r="B141" s="175" t="s">
        <v>359</v>
      </c>
      <c r="C141" s="175" t="s">
        <v>59</v>
      </c>
    </row>
    <row r="142" spans="1:3" ht="13.5">
      <c r="A142" s="175" t="s">
        <v>360</v>
      </c>
      <c r="B142" s="175" t="s">
        <v>361</v>
      </c>
      <c r="C142" s="175" t="s">
        <v>170</v>
      </c>
    </row>
    <row r="143" spans="1:3" ht="13.5">
      <c r="A143" s="175" t="s">
        <v>362</v>
      </c>
      <c r="B143" s="175" t="s">
        <v>363</v>
      </c>
      <c r="C143" s="175" t="s">
        <v>105</v>
      </c>
    </row>
    <row r="144" spans="1:3" ht="13.5">
      <c r="A144" s="175" t="s">
        <v>364</v>
      </c>
      <c r="B144" s="175" t="s">
        <v>365</v>
      </c>
      <c r="C144" s="175" t="s">
        <v>47</v>
      </c>
    </row>
    <row r="145" spans="1:3" ht="13.5">
      <c r="A145" s="175" t="s">
        <v>366</v>
      </c>
      <c r="B145" s="175" t="s">
        <v>367</v>
      </c>
      <c r="C145" s="175" t="s">
        <v>69</v>
      </c>
    </row>
    <row r="146" spans="1:3" ht="13.5">
      <c r="A146" s="175" t="s">
        <v>368</v>
      </c>
      <c r="B146" s="175" t="s">
        <v>369</v>
      </c>
      <c r="C146" s="175" t="s">
        <v>370</v>
      </c>
    </row>
    <row r="147" spans="1:3" ht="13.5">
      <c r="A147" s="175" t="s">
        <v>371</v>
      </c>
      <c r="B147" s="175" t="s">
        <v>372</v>
      </c>
      <c r="C147" s="175" t="s">
        <v>144</v>
      </c>
    </row>
    <row r="148" spans="1:3" ht="13.5">
      <c r="A148" s="175" t="s">
        <v>373</v>
      </c>
      <c r="B148" s="175" t="s">
        <v>374</v>
      </c>
      <c r="C148" s="175" t="s">
        <v>153</v>
      </c>
    </row>
    <row r="149" spans="1:3" ht="13.5">
      <c r="A149" s="175" t="s">
        <v>375</v>
      </c>
      <c r="B149" s="175" t="s">
        <v>376</v>
      </c>
      <c r="C149" s="175" t="s">
        <v>5</v>
      </c>
    </row>
    <row r="150" spans="1:3" ht="13.5">
      <c r="A150" s="175" t="s">
        <v>377</v>
      </c>
      <c r="B150" s="175" t="s">
        <v>378</v>
      </c>
      <c r="C150" s="175" t="s">
        <v>47</v>
      </c>
    </row>
    <row r="151" spans="1:3" ht="13.5">
      <c r="A151" s="175" t="s">
        <v>379</v>
      </c>
      <c r="B151" s="175" t="s">
        <v>380</v>
      </c>
      <c r="C151" s="175" t="s">
        <v>381</v>
      </c>
    </row>
    <row r="152" spans="1:3" ht="13.5">
      <c r="A152" s="175" t="s">
        <v>382</v>
      </c>
      <c r="B152" s="175" t="s">
        <v>383</v>
      </c>
      <c r="C152" s="175" t="s">
        <v>384</v>
      </c>
    </row>
    <row r="153" spans="1:3" ht="13.5">
      <c r="A153" s="175" t="s">
        <v>385</v>
      </c>
      <c r="B153" s="175" t="s">
        <v>386</v>
      </c>
      <c r="C153" s="175" t="s">
        <v>23</v>
      </c>
    </row>
    <row r="154" spans="1:3" ht="13.5">
      <c r="A154" s="175" t="s">
        <v>387</v>
      </c>
      <c r="B154" s="175" t="s">
        <v>388</v>
      </c>
      <c r="C154" s="175" t="s">
        <v>389</v>
      </c>
    </row>
    <row r="155" spans="1:3" ht="13.5">
      <c r="A155" s="175" t="s">
        <v>390</v>
      </c>
      <c r="B155" s="175" t="s">
        <v>391</v>
      </c>
      <c r="C155" s="175" t="s">
        <v>392</v>
      </c>
    </row>
    <row r="156" spans="1:3" ht="13.5">
      <c r="A156" s="175" t="s">
        <v>393</v>
      </c>
      <c r="B156" s="175" t="s">
        <v>394</v>
      </c>
      <c r="C156" s="175" t="s">
        <v>153</v>
      </c>
    </row>
    <row r="157" spans="1:3" ht="13.5">
      <c r="A157" s="175" t="s">
        <v>395</v>
      </c>
      <c r="B157" s="175" t="s">
        <v>396</v>
      </c>
      <c r="C157" s="175" t="s">
        <v>35</v>
      </c>
    </row>
    <row r="158" spans="1:3" ht="13.5">
      <c r="A158" s="175" t="s">
        <v>397</v>
      </c>
      <c r="B158" s="175" t="s">
        <v>398</v>
      </c>
      <c r="C158" s="175" t="s">
        <v>399</v>
      </c>
    </row>
    <row r="159" spans="1:3" ht="13.5">
      <c r="A159" s="175" t="s">
        <v>400</v>
      </c>
      <c r="B159" s="175" t="s">
        <v>401</v>
      </c>
      <c r="C159" s="175" t="s">
        <v>59</v>
      </c>
    </row>
    <row r="160" spans="1:3" ht="13.5">
      <c r="A160" s="175" t="s">
        <v>402</v>
      </c>
      <c r="B160" s="175" t="s">
        <v>403</v>
      </c>
      <c r="C160" s="175" t="s">
        <v>59</v>
      </c>
    </row>
    <row r="161" spans="1:3" ht="13.5">
      <c r="A161" s="175" t="s">
        <v>404</v>
      </c>
      <c r="B161" s="175" t="s">
        <v>405</v>
      </c>
      <c r="C161" s="175" t="s">
        <v>72</v>
      </c>
    </row>
    <row r="162" spans="1:3" ht="13.5">
      <c r="A162" s="175" t="s">
        <v>406</v>
      </c>
      <c r="B162" s="175" t="s">
        <v>407</v>
      </c>
      <c r="C162" s="175" t="s">
        <v>219</v>
      </c>
    </row>
    <row r="163" spans="1:3" ht="13.5">
      <c r="A163" s="175" t="s">
        <v>408</v>
      </c>
      <c r="B163" s="175" t="s">
        <v>409</v>
      </c>
      <c r="C163" s="175" t="s">
        <v>410</v>
      </c>
    </row>
    <row r="164" spans="1:3" ht="13.5">
      <c r="A164" s="175" t="s">
        <v>411</v>
      </c>
      <c r="B164" s="175" t="s">
        <v>412</v>
      </c>
      <c r="C164" s="175" t="s">
        <v>53</v>
      </c>
    </row>
    <row r="165" spans="1:3" ht="13.5">
      <c r="A165" s="175" t="s">
        <v>413</v>
      </c>
      <c r="B165" s="175" t="s">
        <v>414</v>
      </c>
      <c r="C165" s="175" t="s">
        <v>72</v>
      </c>
    </row>
    <row r="166" spans="1:3" ht="13.5">
      <c r="A166" s="175" t="s">
        <v>415</v>
      </c>
      <c r="B166" s="175" t="s">
        <v>416</v>
      </c>
      <c r="C166" s="175" t="s">
        <v>417</v>
      </c>
    </row>
    <row r="167" spans="1:3" ht="13.5">
      <c r="A167" s="175" t="s">
        <v>418</v>
      </c>
      <c r="B167" s="175" t="s">
        <v>419</v>
      </c>
      <c r="C167" s="175" t="s">
        <v>47</v>
      </c>
    </row>
    <row r="168" spans="1:3" ht="13.5">
      <c r="A168" s="175" t="s">
        <v>420</v>
      </c>
      <c r="B168" s="175" t="s">
        <v>421</v>
      </c>
      <c r="C168" s="175" t="s">
        <v>35</v>
      </c>
    </row>
    <row r="169" spans="1:3" ht="13.5">
      <c r="A169" s="175" t="s">
        <v>422</v>
      </c>
      <c r="B169" s="175" t="s">
        <v>423</v>
      </c>
      <c r="C169" s="175" t="s">
        <v>424</v>
      </c>
    </row>
    <row r="170" spans="1:3" ht="13.5">
      <c r="A170" s="175" t="s">
        <v>425</v>
      </c>
      <c r="B170" s="175" t="s">
        <v>426</v>
      </c>
      <c r="C170" s="175" t="s">
        <v>170</v>
      </c>
    </row>
    <row r="171" spans="1:3" ht="13.5">
      <c r="A171" s="175" t="s">
        <v>427</v>
      </c>
      <c r="B171" s="175" t="s">
        <v>428</v>
      </c>
      <c r="C171" s="175" t="s">
        <v>170</v>
      </c>
    </row>
    <row r="172" spans="1:3" ht="13.5">
      <c r="A172" s="175" t="s">
        <v>429</v>
      </c>
      <c r="B172" s="175" t="s">
        <v>430</v>
      </c>
      <c r="C172" s="175" t="s">
        <v>153</v>
      </c>
    </row>
    <row r="173" spans="1:3" ht="13.5">
      <c r="A173" s="175" t="s">
        <v>431</v>
      </c>
      <c r="B173" s="175" t="s">
        <v>432</v>
      </c>
      <c r="C173" s="175" t="s">
        <v>355</v>
      </c>
    </row>
    <row r="174" spans="1:3" ht="13.5">
      <c r="A174" s="175" t="s">
        <v>433</v>
      </c>
      <c r="B174" s="175" t="s">
        <v>434</v>
      </c>
      <c r="C174" s="175" t="s">
        <v>355</v>
      </c>
    </row>
    <row r="175" spans="1:3" ht="13.5">
      <c r="A175" s="175" t="s">
        <v>435</v>
      </c>
      <c r="B175" s="175" t="s">
        <v>436</v>
      </c>
      <c r="C175" s="175" t="s">
        <v>437</v>
      </c>
    </row>
    <row r="176" spans="1:3" ht="13.5">
      <c r="A176" s="175" t="s">
        <v>438</v>
      </c>
      <c r="B176" s="175" t="s">
        <v>439</v>
      </c>
      <c r="C176" s="175" t="s">
        <v>64</v>
      </c>
    </row>
    <row r="177" spans="1:3" ht="13.5">
      <c r="A177" s="175" t="s">
        <v>440</v>
      </c>
      <c r="B177" s="175" t="s">
        <v>441</v>
      </c>
      <c r="C177" s="175" t="s">
        <v>219</v>
      </c>
    </row>
    <row r="178" spans="1:3" ht="13.5">
      <c r="A178" s="175" t="s">
        <v>442</v>
      </c>
      <c r="B178" s="175" t="s">
        <v>443</v>
      </c>
      <c r="C178" s="175" t="s">
        <v>444</v>
      </c>
    </row>
    <row r="179" spans="1:3" ht="13.5">
      <c r="A179" s="175" t="s">
        <v>445</v>
      </c>
      <c r="B179" s="175" t="s">
        <v>446</v>
      </c>
      <c r="C179" s="175" t="s">
        <v>99</v>
      </c>
    </row>
    <row r="180" spans="1:3" ht="13.5">
      <c r="A180" s="175" t="s">
        <v>447</v>
      </c>
      <c r="B180" s="175" t="s">
        <v>448</v>
      </c>
      <c r="C180" s="175" t="s">
        <v>230</v>
      </c>
    </row>
    <row r="181" spans="1:3" ht="13.5">
      <c r="A181" s="175" t="s">
        <v>449</v>
      </c>
      <c r="B181" s="175" t="s">
        <v>450</v>
      </c>
      <c r="C181" s="175" t="s">
        <v>451</v>
      </c>
    </row>
    <row r="182" spans="1:3" ht="13.5">
      <c r="A182" s="175" t="s">
        <v>452</v>
      </c>
      <c r="B182" s="175" t="s">
        <v>453</v>
      </c>
      <c r="C182" s="175" t="s">
        <v>14</v>
      </c>
    </row>
    <row r="183" spans="1:3" ht="13.5">
      <c r="A183" s="175" t="s">
        <v>454</v>
      </c>
      <c r="B183" s="175" t="s">
        <v>455</v>
      </c>
      <c r="C183" s="175" t="s">
        <v>47</v>
      </c>
    </row>
    <row r="184" spans="1:3" ht="13.5">
      <c r="A184" s="175" t="s">
        <v>456</v>
      </c>
      <c r="B184" s="175" t="s">
        <v>457</v>
      </c>
      <c r="C184" s="175" t="s">
        <v>270</v>
      </c>
    </row>
    <row r="185" spans="1:3" ht="13.5">
      <c r="A185" s="175" t="s">
        <v>458</v>
      </c>
      <c r="B185" s="175" t="s">
        <v>459</v>
      </c>
      <c r="C185" s="175" t="s">
        <v>460</v>
      </c>
    </row>
    <row r="186" spans="1:3" ht="13.5">
      <c r="A186" s="175" t="s">
        <v>461</v>
      </c>
      <c r="B186" s="175" t="s">
        <v>462</v>
      </c>
      <c r="C186" s="175" t="s">
        <v>35</v>
      </c>
    </row>
    <row r="187" spans="1:3" ht="13.5">
      <c r="A187" s="175" t="s">
        <v>463</v>
      </c>
      <c r="B187" s="175" t="s">
        <v>464</v>
      </c>
      <c r="C187" s="175" t="s">
        <v>14</v>
      </c>
    </row>
    <row r="188" spans="1:3" ht="13.5">
      <c r="A188" s="175" t="s">
        <v>465</v>
      </c>
      <c r="B188" s="175" t="s">
        <v>466</v>
      </c>
      <c r="C188" s="175" t="s">
        <v>195</v>
      </c>
    </row>
    <row r="189" spans="1:3" ht="13.5">
      <c r="A189" s="175" t="s">
        <v>467</v>
      </c>
      <c r="B189" s="175" t="s">
        <v>468</v>
      </c>
      <c r="C189" s="175" t="s">
        <v>469</v>
      </c>
    </row>
    <row r="190" spans="1:3" ht="13.5">
      <c r="A190" s="175" t="s">
        <v>470</v>
      </c>
      <c r="B190" s="175" t="s">
        <v>471</v>
      </c>
      <c r="C190" s="175" t="s">
        <v>472</v>
      </c>
    </row>
    <row r="191" spans="1:3" ht="13.5">
      <c r="A191" s="175" t="s">
        <v>473</v>
      </c>
      <c r="B191" s="175" t="s">
        <v>474</v>
      </c>
      <c r="C191" s="175" t="s">
        <v>47</v>
      </c>
    </row>
    <row r="192" spans="1:3" ht="13.5">
      <c r="A192" s="175" t="s">
        <v>475</v>
      </c>
      <c r="B192" s="175" t="s">
        <v>476</v>
      </c>
      <c r="C192" s="175" t="s">
        <v>35</v>
      </c>
    </row>
    <row r="193" spans="1:3" ht="13.5">
      <c r="A193" s="175" t="s">
        <v>477</v>
      </c>
      <c r="B193" s="175" t="s">
        <v>478</v>
      </c>
      <c r="C193" s="175" t="s">
        <v>47</v>
      </c>
    </row>
    <row r="194" spans="1:3" ht="13.5">
      <c r="A194" s="175" t="s">
        <v>479</v>
      </c>
      <c r="B194" s="175" t="s">
        <v>480</v>
      </c>
      <c r="C194" s="175" t="s">
        <v>35</v>
      </c>
    </row>
    <row r="195" spans="1:3" ht="13.5">
      <c r="A195" s="175" t="s">
        <v>481</v>
      </c>
      <c r="B195" s="175" t="s">
        <v>482</v>
      </c>
      <c r="C195" s="175" t="s">
        <v>472</v>
      </c>
    </row>
    <row r="196" spans="1:3" ht="13.5">
      <c r="A196" s="175" t="s">
        <v>483</v>
      </c>
      <c r="B196" s="175" t="s">
        <v>484</v>
      </c>
      <c r="C196" s="175" t="s">
        <v>102</v>
      </c>
    </row>
    <row r="197" spans="1:3" ht="13.5">
      <c r="A197" s="175" t="s">
        <v>485</v>
      </c>
      <c r="B197" s="175" t="s">
        <v>486</v>
      </c>
      <c r="C197" s="175" t="s">
        <v>14</v>
      </c>
    </row>
    <row r="198" spans="1:3" ht="13.5">
      <c r="A198" s="175" t="s">
        <v>487</v>
      </c>
      <c r="B198" s="175" t="s">
        <v>488</v>
      </c>
      <c r="C198" s="175" t="s">
        <v>230</v>
      </c>
    </row>
    <row r="199" spans="1:3" ht="13.5">
      <c r="A199" s="175" t="s">
        <v>489</v>
      </c>
      <c r="B199" s="175" t="s">
        <v>490</v>
      </c>
      <c r="C199" s="175" t="s">
        <v>121</v>
      </c>
    </row>
    <row r="200" spans="1:3" ht="13.5">
      <c r="A200" s="175" t="s">
        <v>491</v>
      </c>
      <c r="B200" s="175" t="s">
        <v>492</v>
      </c>
      <c r="C200" s="175" t="s">
        <v>14</v>
      </c>
    </row>
    <row r="201" spans="1:3" ht="13.5">
      <c r="A201" s="175" t="s">
        <v>493</v>
      </c>
      <c r="B201" s="175" t="s">
        <v>494</v>
      </c>
      <c r="C201" s="175" t="s">
        <v>14</v>
      </c>
    </row>
    <row r="202" spans="1:3" ht="13.5">
      <c r="A202" s="175" t="s">
        <v>495</v>
      </c>
      <c r="B202" s="175" t="s">
        <v>496</v>
      </c>
      <c r="C202" s="175" t="s">
        <v>230</v>
      </c>
    </row>
    <row r="203" spans="1:3" ht="13.5">
      <c r="A203" s="175" t="s">
        <v>497</v>
      </c>
      <c r="B203" s="175" t="s">
        <v>498</v>
      </c>
      <c r="C203" s="175" t="s">
        <v>499</v>
      </c>
    </row>
    <row r="204" spans="1:3" ht="13.5">
      <c r="A204" s="175" t="s">
        <v>500</v>
      </c>
      <c r="B204" s="175" t="s">
        <v>501</v>
      </c>
      <c r="C204" s="175" t="s">
        <v>23</v>
      </c>
    </row>
    <row r="205" spans="1:3" ht="13.5">
      <c r="A205" s="175" t="s">
        <v>502</v>
      </c>
      <c r="B205" s="175" t="s">
        <v>503</v>
      </c>
      <c r="C205" s="175" t="s">
        <v>26</v>
      </c>
    </row>
    <row r="206" spans="1:3" ht="13.5">
      <c r="A206" s="175" t="s">
        <v>504</v>
      </c>
      <c r="B206" s="175" t="s">
        <v>505</v>
      </c>
      <c r="C206" s="175" t="s">
        <v>47</v>
      </c>
    </row>
    <row r="207" spans="1:3" ht="13.5">
      <c r="A207" s="175" t="s">
        <v>506</v>
      </c>
      <c r="B207" s="175" t="s">
        <v>507</v>
      </c>
      <c r="C207" s="175" t="s">
        <v>507</v>
      </c>
    </row>
    <row r="208" spans="1:3" ht="13.5">
      <c r="A208" s="175" t="s">
        <v>508</v>
      </c>
      <c r="B208" s="175" t="s">
        <v>509</v>
      </c>
      <c r="C208" s="175" t="s">
        <v>121</v>
      </c>
    </row>
    <row r="209" spans="1:3" ht="13.5">
      <c r="A209" s="175" t="s">
        <v>510</v>
      </c>
      <c r="B209" s="175" t="s">
        <v>511</v>
      </c>
      <c r="C209" s="175" t="s">
        <v>239</v>
      </c>
    </row>
    <row r="210" spans="1:3" ht="13.5">
      <c r="A210" s="175" t="s">
        <v>512</v>
      </c>
      <c r="B210" s="175" t="s">
        <v>513</v>
      </c>
      <c r="C210" s="175" t="s">
        <v>14</v>
      </c>
    </row>
    <row r="211" spans="1:3" ht="13.5">
      <c r="A211" s="175" t="s">
        <v>514</v>
      </c>
      <c r="B211" s="175" t="s">
        <v>515</v>
      </c>
      <c r="C211" s="175" t="s">
        <v>121</v>
      </c>
    </row>
    <row r="212" spans="1:3" ht="13.5">
      <c r="A212" s="175" t="s">
        <v>516</v>
      </c>
      <c r="B212" s="175" t="s">
        <v>517</v>
      </c>
      <c r="C212" s="175" t="s">
        <v>53</v>
      </c>
    </row>
    <row r="213" spans="1:3" ht="13.5">
      <c r="A213" s="175" t="s">
        <v>518</v>
      </c>
      <c r="B213" s="175" t="s">
        <v>519</v>
      </c>
      <c r="C213" s="175" t="s">
        <v>236</v>
      </c>
    </row>
    <row r="214" spans="1:3" ht="13.5">
      <c r="A214" s="175" t="s">
        <v>520</v>
      </c>
      <c r="B214" s="175" t="s">
        <v>521</v>
      </c>
      <c r="C214" s="175" t="s">
        <v>522</v>
      </c>
    </row>
    <row r="215" spans="1:3" ht="13.5">
      <c r="A215" s="175" t="s">
        <v>523</v>
      </c>
      <c r="B215" s="175" t="s">
        <v>524</v>
      </c>
      <c r="C215" s="175" t="s">
        <v>14</v>
      </c>
    </row>
    <row r="216" spans="1:3" ht="13.5">
      <c r="A216" s="175" t="s">
        <v>525</v>
      </c>
      <c r="B216" s="175" t="s">
        <v>526</v>
      </c>
      <c r="C216" s="175" t="s">
        <v>14</v>
      </c>
    </row>
    <row r="217" spans="1:3" ht="13.5">
      <c r="A217" s="175" t="s">
        <v>527</v>
      </c>
      <c r="B217" s="175" t="s">
        <v>528</v>
      </c>
      <c r="C217" s="175" t="s">
        <v>170</v>
      </c>
    </row>
    <row r="218" spans="1:3" ht="13.5">
      <c r="A218" s="175" t="s">
        <v>529</v>
      </c>
      <c r="B218" s="175" t="s">
        <v>530</v>
      </c>
      <c r="C218" s="175" t="s">
        <v>91</v>
      </c>
    </row>
    <row r="219" spans="1:3" ht="13.5">
      <c r="A219" s="175" t="s">
        <v>531</v>
      </c>
      <c r="B219" s="175" t="s">
        <v>532</v>
      </c>
      <c r="C219" s="175" t="s">
        <v>14</v>
      </c>
    </row>
    <row r="220" spans="1:3" ht="13.5">
      <c r="A220" s="175" t="s">
        <v>533</v>
      </c>
      <c r="B220" s="175" t="s">
        <v>534</v>
      </c>
      <c r="C220" s="175" t="s">
        <v>59</v>
      </c>
    </row>
    <row r="221" spans="1:3" ht="13.5">
      <c r="A221" s="175" t="s">
        <v>535</v>
      </c>
      <c r="B221" s="175" t="s">
        <v>536</v>
      </c>
      <c r="C221" s="175" t="s">
        <v>59</v>
      </c>
    </row>
    <row r="222" spans="1:3" ht="13.5">
      <c r="A222" s="175" t="s">
        <v>537</v>
      </c>
      <c r="B222" s="175" t="s">
        <v>538</v>
      </c>
      <c r="C222" s="175" t="s">
        <v>167</v>
      </c>
    </row>
    <row r="223" spans="1:3" ht="13.5">
      <c r="A223" s="175" t="s">
        <v>539</v>
      </c>
      <c r="B223" s="175" t="s">
        <v>540</v>
      </c>
      <c r="C223" s="175" t="s">
        <v>167</v>
      </c>
    </row>
    <row r="224" spans="1:3" ht="13.5">
      <c r="A224" s="175" t="s">
        <v>541</v>
      </c>
      <c r="B224" s="175" t="s">
        <v>542</v>
      </c>
      <c r="C224" s="175" t="s">
        <v>14</v>
      </c>
    </row>
    <row r="225" spans="1:3" ht="13.5">
      <c r="A225" s="175" t="s">
        <v>543</v>
      </c>
      <c r="B225" s="175" t="s">
        <v>544</v>
      </c>
      <c r="C225" s="175" t="s">
        <v>14</v>
      </c>
    </row>
    <row r="226" spans="1:3" ht="13.5">
      <c r="A226" s="175" t="s">
        <v>545</v>
      </c>
      <c r="B226" s="175" t="s">
        <v>546</v>
      </c>
      <c r="C226" s="175" t="s">
        <v>59</v>
      </c>
    </row>
    <row r="227" spans="1:3" ht="13.5">
      <c r="A227" s="175" t="s">
        <v>547</v>
      </c>
      <c r="B227" s="175" t="s">
        <v>548</v>
      </c>
      <c r="C227" s="175" t="s">
        <v>121</v>
      </c>
    </row>
    <row r="228" spans="1:3" ht="13.5">
      <c r="A228" s="175" t="s">
        <v>549</v>
      </c>
      <c r="B228" s="175" t="s">
        <v>550</v>
      </c>
      <c r="C228" s="175" t="s">
        <v>551</v>
      </c>
    </row>
    <row r="229" spans="1:3" ht="13.5">
      <c r="A229" s="175" t="s">
        <v>552</v>
      </c>
      <c r="B229" s="175" t="s">
        <v>553</v>
      </c>
      <c r="C229" s="175" t="s">
        <v>11</v>
      </c>
    </row>
    <row r="230" spans="1:3" ht="13.5">
      <c r="A230" s="175" t="s">
        <v>554</v>
      </c>
      <c r="B230" s="175" t="s">
        <v>555</v>
      </c>
      <c r="C230" s="175" t="s">
        <v>20</v>
      </c>
    </row>
    <row r="231" spans="1:3" ht="13.5">
      <c r="A231" s="175" t="s">
        <v>556</v>
      </c>
      <c r="B231" s="175" t="s">
        <v>557</v>
      </c>
      <c r="C231" s="175" t="s">
        <v>219</v>
      </c>
    </row>
    <row r="232" spans="1:3" ht="13.5">
      <c r="A232" s="175" t="s">
        <v>558</v>
      </c>
      <c r="B232" s="175" t="s">
        <v>559</v>
      </c>
      <c r="C232" s="175" t="s">
        <v>20</v>
      </c>
    </row>
    <row r="233" spans="1:3" ht="13.5">
      <c r="A233" s="175" t="s">
        <v>560</v>
      </c>
      <c r="B233" s="175" t="s">
        <v>561</v>
      </c>
      <c r="C233" s="175" t="s">
        <v>121</v>
      </c>
    </row>
    <row r="234" spans="1:3" ht="13.5">
      <c r="A234" s="175" t="s">
        <v>562</v>
      </c>
      <c r="B234" s="175" t="s">
        <v>563</v>
      </c>
      <c r="C234" s="175" t="s">
        <v>94</v>
      </c>
    </row>
    <row r="235" spans="1:3" ht="13.5">
      <c r="A235" s="175" t="s">
        <v>564</v>
      </c>
      <c r="B235" s="175" t="s">
        <v>565</v>
      </c>
      <c r="C235" s="175" t="s">
        <v>566</v>
      </c>
    </row>
    <row r="236" spans="1:3" ht="13.5">
      <c r="A236" s="175" t="s">
        <v>567</v>
      </c>
      <c r="B236" s="175" t="s">
        <v>568</v>
      </c>
      <c r="C236" s="175" t="s">
        <v>14</v>
      </c>
    </row>
    <row r="237" spans="1:3" ht="13.5">
      <c r="A237" s="175" t="s">
        <v>569</v>
      </c>
      <c r="B237" s="175" t="s">
        <v>570</v>
      </c>
      <c r="C237" s="175" t="s">
        <v>270</v>
      </c>
    </row>
    <row r="238" spans="1:3" ht="13.5">
      <c r="A238" s="175" t="s">
        <v>571</v>
      </c>
      <c r="B238" s="175" t="s">
        <v>572</v>
      </c>
      <c r="C238" s="175" t="s">
        <v>573</v>
      </c>
    </row>
    <row r="239" spans="1:3" ht="13.5">
      <c r="A239" s="175" t="s">
        <v>574</v>
      </c>
      <c r="B239" s="175" t="s">
        <v>575</v>
      </c>
      <c r="C239" s="175" t="s">
        <v>576</v>
      </c>
    </row>
    <row r="240" spans="1:3" ht="13.5">
      <c r="A240" s="175" t="s">
        <v>577</v>
      </c>
      <c r="B240" s="175" t="s">
        <v>578</v>
      </c>
      <c r="C240" s="175" t="s">
        <v>576</v>
      </c>
    </row>
    <row r="241" spans="1:3" ht="13.5">
      <c r="A241" s="175" t="s">
        <v>579</v>
      </c>
      <c r="B241" s="175" t="s">
        <v>580</v>
      </c>
      <c r="C241" s="175" t="s">
        <v>270</v>
      </c>
    </row>
    <row r="242" spans="1:3" ht="13.5">
      <c r="A242" s="175" t="s">
        <v>581</v>
      </c>
      <c r="B242" s="175" t="s">
        <v>582</v>
      </c>
      <c r="C242" s="175" t="s">
        <v>47</v>
      </c>
    </row>
    <row r="243" spans="1:3" ht="13.5">
      <c r="A243" s="175" t="s">
        <v>583</v>
      </c>
      <c r="B243" s="175" t="s">
        <v>584</v>
      </c>
      <c r="C243" s="175" t="s">
        <v>121</v>
      </c>
    </row>
    <row r="244" spans="1:3" ht="13.5">
      <c r="A244" s="175" t="s">
        <v>585</v>
      </c>
      <c r="B244" s="175" t="s">
        <v>586</v>
      </c>
      <c r="C244" s="175" t="s">
        <v>14</v>
      </c>
    </row>
    <row r="245" spans="1:3" ht="13.5">
      <c r="A245" s="175" t="s">
        <v>587</v>
      </c>
      <c r="B245" s="175" t="s">
        <v>588</v>
      </c>
      <c r="C245" s="175" t="s">
        <v>573</v>
      </c>
    </row>
    <row r="246" spans="1:3" ht="13.5">
      <c r="A246" s="175" t="s">
        <v>589</v>
      </c>
      <c r="B246" s="175" t="s">
        <v>590</v>
      </c>
      <c r="C246" s="175" t="s">
        <v>472</v>
      </c>
    </row>
    <row r="247" spans="1:3" ht="13.5">
      <c r="A247" s="175" t="s">
        <v>591</v>
      </c>
      <c r="B247" s="175" t="s">
        <v>592</v>
      </c>
      <c r="C247" s="175" t="s">
        <v>182</v>
      </c>
    </row>
    <row r="248" spans="1:3" ht="13.5">
      <c r="A248" s="175" t="s">
        <v>593</v>
      </c>
      <c r="B248" s="175" t="s">
        <v>594</v>
      </c>
      <c r="C248" s="175" t="s">
        <v>11</v>
      </c>
    </row>
    <row r="249" spans="1:3" ht="13.5">
      <c r="A249" s="175" t="s">
        <v>595</v>
      </c>
      <c r="B249" s="175" t="s">
        <v>596</v>
      </c>
      <c r="C249" s="175" t="s">
        <v>124</v>
      </c>
    </row>
    <row r="250" spans="1:3" ht="13.5">
      <c r="A250" s="175" t="s">
        <v>597</v>
      </c>
      <c r="B250" s="175" t="s">
        <v>598</v>
      </c>
      <c r="C250" s="175" t="s">
        <v>599</v>
      </c>
    </row>
    <row r="251" spans="1:3" ht="13.5">
      <c r="A251" s="175" t="s">
        <v>600</v>
      </c>
      <c r="B251" s="175" t="s">
        <v>601</v>
      </c>
      <c r="C251" s="175" t="s">
        <v>602</v>
      </c>
    </row>
    <row r="252" spans="1:3" ht="13.5">
      <c r="A252" s="175" t="s">
        <v>603</v>
      </c>
      <c r="B252" s="175" t="s">
        <v>604</v>
      </c>
      <c r="C252" s="175" t="s">
        <v>605</v>
      </c>
    </row>
    <row r="253" spans="1:3" ht="13.5">
      <c r="A253" s="175" t="s">
        <v>606</v>
      </c>
      <c r="B253" s="175" t="s">
        <v>607</v>
      </c>
      <c r="C253" s="175" t="s">
        <v>14</v>
      </c>
    </row>
    <row r="254" spans="1:3" ht="13.5">
      <c r="A254" s="175" t="s">
        <v>608</v>
      </c>
      <c r="B254" s="175" t="s">
        <v>609</v>
      </c>
      <c r="C254" s="175" t="s">
        <v>14</v>
      </c>
    </row>
    <row r="255" spans="1:3" ht="13.5">
      <c r="A255" s="175" t="s">
        <v>610</v>
      </c>
      <c r="B255" s="175" t="s">
        <v>611</v>
      </c>
      <c r="C255" s="175" t="s">
        <v>472</v>
      </c>
    </row>
    <row r="256" spans="1:3" ht="13.5">
      <c r="A256" s="175" t="s">
        <v>612</v>
      </c>
      <c r="B256" s="175" t="s">
        <v>613</v>
      </c>
      <c r="C256" s="175" t="s">
        <v>270</v>
      </c>
    </row>
    <row r="257" spans="1:3" ht="13.5">
      <c r="A257" s="175" t="s">
        <v>614</v>
      </c>
      <c r="B257" s="175" t="s">
        <v>615</v>
      </c>
      <c r="C257" s="175" t="s">
        <v>616</v>
      </c>
    </row>
    <row r="258" spans="1:3" ht="13.5">
      <c r="A258" s="175" t="s">
        <v>617</v>
      </c>
      <c r="B258" s="175" t="s">
        <v>618</v>
      </c>
      <c r="C258" s="175" t="s">
        <v>619</v>
      </c>
    </row>
    <row r="259" spans="1:3" ht="13.5">
      <c r="A259" s="175" t="s">
        <v>620</v>
      </c>
      <c r="B259" s="175" t="s">
        <v>621</v>
      </c>
      <c r="C259" s="175" t="s">
        <v>472</v>
      </c>
    </row>
    <row r="260" spans="1:3" ht="13.5">
      <c r="A260" s="175" t="s">
        <v>622</v>
      </c>
      <c r="B260" s="175" t="s">
        <v>623</v>
      </c>
      <c r="C260" s="175" t="s">
        <v>270</v>
      </c>
    </row>
    <row r="261" spans="1:3" ht="13.5">
      <c r="A261" s="175" t="s">
        <v>624</v>
      </c>
      <c r="B261" s="175" t="s">
        <v>625</v>
      </c>
      <c r="C261" s="175" t="s">
        <v>47</v>
      </c>
    </row>
    <row r="262" spans="1:3" ht="13.5">
      <c r="A262" s="175" t="s">
        <v>626</v>
      </c>
      <c r="B262" s="175" t="s">
        <v>627</v>
      </c>
      <c r="C262" s="175" t="s">
        <v>94</v>
      </c>
    </row>
    <row r="263" spans="1:3" ht="13.5">
      <c r="A263" s="175" t="s">
        <v>628</v>
      </c>
      <c r="B263" s="175" t="s">
        <v>629</v>
      </c>
      <c r="C263" s="175" t="s">
        <v>630</v>
      </c>
    </row>
    <row r="264" spans="1:3" ht="13.5">
      <c r="A264" s="175" t="s">
        <v>631</v>
      </c>
      <c r="B264" s="175" t="s">
        <v>632</v>
      </c>
      <c r="C264" s="175" t="s">
        <v>185</v>
      </c>
    </row>
    <row r="265" spans="1:3" ht="13.5">
      <c r="A265" s="175" t="s">
        <v>633</v>
      </c>
      <c r="B265" s="175" t="s">
        <v>634</v>
      </c>
      <c r="C265" s="175" t="s">
        <v>14</v>
      </c>
    </row>
    <row r="266" spans="1:3" ht="13.5">
      <c r="A266" s="175" t="s">
        <v>635</v>
      </c>
      <c r="B266" s="175" t="s">
        <v>636</v>
      </c>
      <c r="C266" s="175" t="s">
        <v>389</v>
      </c>
    </row>
    <row r="267" spans="1:3" ht="13.5">
      <c r="A267" s="175" t="s">
        <v>637</v>
      </c>
      <c r="B267" s="175" t="s">
        <v>638</v>
      </c>
      <c r="C267" s="175" t="s">
        <v>14</v>
      </c>
    </row>
    <row r="268" spans="1:3" ht="13.5">
      <c r="A268" s="175" t="s">
        <v>639</v>
      </c>
      <c r="B268" s="175" t="s">
        <v>640</v>
      </c>
      <c r="C268" s="175" t="s">
        <v>219</v>
      </c>
    </row>
    <row r="269" spans="1:3" ht="13.5">
      <c r="A269" s="175" t="s">
        <v>641</v>
      </c>
      <c r="B269" s="175" t="s">
        <v>642</v>
      </c>
      <c r="C269" s="175" t="s">
        <v>355</v>
      </c>
    </row>
    <row r="270" spans="1:3" ht="13.5">
      <c r="A270" s="175" t="s">
        <v>643</v>
      </c>
      <c r="B270" s="175" t="s">
        <v>644</v>
      </c>
      <c r="C270" s="175" t="s">
        <v>645</v>
      </c>
    </row>
    <row r="271" spans="1:3" ht="13.5">
      <c r="A271" s="175" t="s">
        <v>646</v>
      </c>
      <c r="B271" s="175" t="s">
        <v>647</v>
      </c>
      <c r="C271" s="175" t="s">
        <v>72</v>
      </c>
    </row>
    <row r="272" spans="1:3" ht="13.5">
      <c r="A272" s="175" t="s">
        <v>648</v>
      </c>
      <c r="B272" s="175" t="s">
        <v>649</v>
      </c>
      <c r="C272" s="175" t="s">
        <v>129</v>
      </c>
    </row>
    <row r="273" spans="1:3" ht="13.5">
      <c r="A273" s="175" t="s">
        <v>650</v>
      </c>
      <c r="B273" s="175" t="s">
        <v>651</v>
      </c>
      <c r="C273" s="175" t="s">
        <v>47</v>
      </c>
    </row>
    <row r="274" spans="1:3" ht="13.5">
      <c r="A274" s="175" t="s">
        <v>652</v>
      </c>
      <c r="B274" s="175" t="s">
        <v>653</v>
      </c>
      <c r="C274" s="175" t="s">
        <v>113</v>
      </c>
    </row>
    <row r="275" spans="1:3" ht="13.5">
      <c r="A275" s="175" t="s">
        <v>654</v>
      </c>
      <c r="B275" s="175" t="s">
        <v>653</v>
      </c>
      <c r="C275" s="175" t="s">
        <v>53</v>
      </c>
    </row>
    <row r="276" spans="1:3" ht="13.5">
      <c r="A276" s="175" t="s">
        <v>655</v>
      </c>
      <c r="B276" s="175" t="s">
        <v>656</v>
      </c>
      <c r="C276" s="175" t="s">
        <v>657</v>
      </c>
    </row>
    <row r="277" spans="1:3" ht="13.5">
      <c r="A277" s="175" t="s">
        <v>658</v>
      </c>
      <c r="B277" s="175" t="s">
        <v>659</v>
      </c>
      <c r="C277" s="175" t="s">
        <v>660</v>
      </c>
    </row>
    <row r="278" spans="1:3" ht="13.5">
      <c r="A278" s="175" t="s">
        <v>661</v>
      </c>
      <c r="B278" s="175" t="s">
        <v>662</v>
      </c>
      <c r="C278" s="175" t="s">
        <v>64</v>
      </c>
    </row>
    <row r="279" spans="1:3" ht="13.5">
      <c r="A279" s="175" t="s">
        <v>663</v>
      </c>
      <c r="B279" s="175" t="s">
        <v>664</v>
      </c>
      <c r="C279" s="175" t="s">
        <v>144</v>
      </c>
    </row>
    <row r="280" spans="1:3" ht="13.5">
      <c r="A280" s="175" t="s">
        <v>665</v>
      </c>
      <c r="B280" s="175" t="s">
        <v>666</v>
      </c>
      <c r="C280" s="175" t="s">
        <v>144</v>
      </c>
    </row>
    <row r="281" spans="1:3" ht="13.5">
      <c r="A281" s="175" t="s">
        <v>667</v>
      </c>
      <c r="B281" s="175" t="s">
        <v>668</v>
      </c>
      <c r="C281" s="175" t="s">
        <v>72</v>
      </c>
    </row>
    <row r="282" spans="1:3" ht="13.5">
      <c r="A282" s="175" t="s">
        <v>669</v>
      </c>
      <c r="B282" s="175" t="s">
        <v>670</v>
      </c>
      <c r="C282" s="175" t="s">
        <v>239</v>
      </c>
    </row>
    <row r="283" spans="1:3" ht="13.5">
      <c r="A283" s="175" t="s">
        <v>671</v>
      </c>
      <c r="B283" s="175" t="s">
        <v>672</v>
      </c>
      <c r="C283" s="175" t="s">
        <v>153</v>
      </c>
    </row>
    <row r="284" spans="1:3" ht="13.5">
      <c r="A284" s="175" t="s">
        <v>673</v>
      </c>
      <c r="B284" s="175" t="s">
        <v>674</v>
      </c>
      <c r="C284" s="175" t="s">
        <v>675</v>
      </c>
    </row>
    <row r="285" spans="1:3" ht="13.5">
      <c r="A285" s="175" t="s">
        <v>676</v>
      </c>
      <c r="B285" s="175" t="s">
        <v>677</v>
      </c>
      <c r="C285" s="175" t="s">
        <v>678</v>
      </c>
    </row>
    <row r="286" spans="1:3" ht="13.5">
      <c r="A286" s="175" t="s">
        <v>679</v>
      </c>
      <c r="B286" s="175" t="s">
        <v>680</v>
      </c>
      <c r="C286" s="175" t="s">
        <v>91</v>
      </c>
    </row>
    <row r="287" spans="1:3" ht="13.5">
      <c r="A287" s="175" t="s">
        <v>681</v>
      </c>
      <c r="B287" s="175" t="s">
        <v>682</v>
      </c>
      <c r="C287" s="175" t="s">
        <v>239</v>
      </c>
    </row>
    <row r="288" spans="1:3" ht="13.5">
      <c r="A288" s="175" t="s">
        <v>683</v>
      </c>
      <c r="B288" s="175" t="s">
        <v>684</v>
      </c>
      <c r="C288" s="175" t="s">
        <v>170</v>
      </c>
    </row>
    <row r="289" spans="1:3" ht="13.5">
      <c r="A289" s="175" t="s">
        <v>685</v>
      </c>
      <c r="B289" s="175" t="s">
        <v>686</v>
      </c>
      <c r="C289" s="175" t="s">
        <v>687</v>
      </c>
    </row>
    <row r="290" spans="1:3" ht="13.5">
      <c r="A290" s="175" t="s">
        <v>688</v>
      </c>
      <c r="B290" s="175" t="s">
        <v>689</v>
      </c>
      <c r="C290" s="175" t="s">
        <v>690</v>
      </c>
    </row>
    <row r="291" spans="1:3" ht="13.5">
      <c r="A291" s="175" t="s">
        <v>691</v>
      </c>
      <c r="B291" s="175" t="s">
        <v>692</v>
      </c>
      <c r="C291" s="175" t="s">
        <v>121</v>
      </c>
    </row>
    <row r="292" spans="1:3" ht="13.5">
      <c r="A292" s="175" t="s">
        <v>693</v>
      </c>
      <c r="B292" s="175" t="s">
        <v>694</v>
      </c>
      <c r="C292" s="175" t="s">
        <v>695</v>
      </c>
    </row>
    <row r="293" spans="1:3" ht="13.5">
      <c r="A293" s="175" t="s">
        <v>696</v>
      </c>
      <c r="B293" s="175" t="s">
        <v>697</v>
      </c>
      <c r="C293" s="175" t="s">
        <v>121</v>
      </c>
    </row>
    <row r="294" spans="1:3" ht="13.5">
      <c r="A294" s="175" t="s">
        <v>698</v>
      </c>
      <c r="B294" s="175" t="s">
        <v>699</v>
      </c>
      <c r="C294" s="175" t="s">
        <v>687</v>
      </c>
    </row>
    <row r="295" spans="1:3" ht="13.5">
      <c r="A295" s="175" t="s">
        <v>700</v>
      </c>
      <c r="B295" s="175" t="s">
        <v>701</v>
      </c>
      <c r="C295" s="175" t="s">
        <v>108</v>
      </c>
    </row>
    <row r="296" spans="1:3" ht="13.5">
      <c r="A296" s="175" t="s">
        <v>702</v>
      </c>
      <c r="B296" s="175" t="s">
        <v>703</v>
      </c>
      <c r="C296" s="175" t="s">
        <v>94</v>
      </c>
    </row>
    <row r="297" spans="1:3" ht="13.5">
      <c r="A297" s="175" t="s">
        <v>704</v>
      </c>
      <c r="B297" s="175" t="s">
        <v>705</v>
      </c>
      <c r="C297" s="175" t="s">
        <v>706</v>
      </c>
    </row>
    <row r="298" spans="1:3" ht="13.5">
      <c r="A298" s="175" t="s">
        <v>707</v>
      </c>
      <c r="B298" s="175" t="s">
        <v>708</v>
      </c>
      <c r="C298" s="175" t="s">
        <v>709</v>
      </c>
    </row>
    <row r="299" spans="1:3" ht="13.5">
      <c r="A299" s="175" t="s">
        <v>710</v>
      </c>
      <c r="B299" s="175" t="s">
        <v>711</v>
      </c>
      <c r="C299" s="175" t="s">
        <v>14</v>
      </c>
    </row>
    <row r="300" spans="1:3" ht="13.5">
      <c r="A300" s="175" t="s">
        <v>712</v>
      </c>
      <c r="B300" s="175" t="s">
        <v>713</v>
      </c>
      <c r="C300" s="175" t="s">
        <v>331</v>
      </c>
    </row>
    <row r="301" spans="1:3" ht="13.5">
      <c r="A301" s="175" t="s">
        <v>714</v>
      </c>
      <c r="B301" s="175" t="s">
        <v>715</v>
      </c>
      <c r="C301" s="175" t="s">
        <v>716</v>
      </c>
    </row>
    <row r="302" spans="1:3" ht="13.5">
      <c r="A302" s="175" t="s">
        <v>717</v>
      </c>
      <c r="B302" s="175" t="s">
        <v>718</v>
      </c>
      <c r="C302" s="175" t="s">
        <v>53</v>
      </c>
    </row>
    <row r="303" spans="1:3" ht="13.5">
      <c r="A303" s="175" t="s">
        <v>719</v>
      </c>
      <c r="B303" s="175" t="s">
        <v>720</v>
      </c>
      <c r="C303" s="175" t="s">
        <v>721</v>
      </c>
    </row>
    <row r="304" spans="1:3" ht="13.5">
      <c r="A304" s="175" t="s">
        <v>722</v>
      </c>
      <c r="B304" s="175" t="s">
        <v>723</v>
      </c>
      <c r="C304" s="175" t="s">
        <v>47</v>
      </c>
    </row>
    <row r="305" spans="1:3" ht="13.5">
      <c r="A305" s="175" t="s">
        <v>724</v>
      </c>
      <c r="B305" s="175" t="s">
        <v>725</v>
      </c>
      <c r="C305" s="175" t="s">
        <v>167</v>
      </c>
    </row>
    <row r="306" spans="1:3" ht="13.5">
      <c r="A306" s="175" t="s">
        <v>726</v>
      </c>
      <c r="B306" s="175" t="s">
        <v>727</v>
      </c>
      <c r="C306" s="175" t="s">
        <v>728</v>
      </c>
    </row>
    <row r="307" spans="1:3" ht="13.5">
      <c r="A307" s="175" t="s">
        <v>729</v>
      </c>
      <c r="B307" s="175" t="s">
        <v>730</v>
      </c>
      <c r="C307" s="175" t="s">
        <v>472</v>
      </c>
    </row>
    <row r="308" spans="1:3" ht="13.5">
      <c r="A308" s="175" t="s">
        <v>731</v>
      </c>
      <c r="B308" s="175" t="s">
        <v>732</v>
      </c>
      <c r="C308" s="175" t="s">
        <v>64</v>
      </c>
    </row>
    <row r="309" spans="1:3" ht="13.5">
      <c r="A309" s="175" t="s">
        <v>733</v>
      </c>
      <c r="B309" s="175" t="s">
        <v>732</v>
      </c>
      <c r="C309" s="175" t="s">
        <v>118</v>
      </c>
    </row>
    <row r="310" spans="1:3" ht="13.5">
      <c r="A310" s="175" t="s">
        <v>734</v>
      </c>
      <c r="B310" s="175" t="s">
        <v>735</v>
      </c>
      <c r="C310" s="175" t="s">
        <v>156</v>
      </c>
    </row>
    <row r="311" spans="1:3" ht="13.5">
      <c r="A311" s="175" t="s">
        <v>736</v>
      </c>
      <c r="B311" s="175" t="s">
        <v>737</v>
      </c>
      <c r="C311" s="175" t="s">
        <v>355</v>
      </c>
    </row>
    <row r="312" spans="1:3" ht="13.5">
      <c r="A312" s="175" t="s">
        <v>738</v>
      </c>
      <c r="B312" s="175" t="s">
        <v>739</v>
      </c>
      <c r="C312" s="175" t="s">
        <v>740</v>
      </c>
    </row>
    <row r="313" spans="1:3" ht="13.5">
      <c r="A313" s="175" t="s">
        <v>741</v>
      </c>
      <c r="B313" s="175" t="s">
        <v>742</v>
      </c>
      <c r="C313" s="175" t="s">
        <v>522</v>
      </c>
    </row>
    <row r="314" spans="1:3" ht="13.5">
      <c r="A314" s="175" t="s">
        <v>743</v>
      </c>
      <c r="B314" s="175" t="s">
        <v>744</v>
      </c>
      <c r="C314" s="175" t="s">
        <v>270</v>
      </c>
    </row>
    <row r="315" spans="1:3" ht="13.5">
      <c r="A315" s="175" t="s">
        <v>745</v>
      </c>
      <c r="B315" s="175" t="s">
        <v>746</v>
      </c>
      <c r="C315" s="175" t="s">
        <v>747</v>
      </c>
    </row>
    <row r="316" spans="1:3" ht="13.5">
      <c r="A316" s="175" t="s">
        <v>748</v>
      </c>
      <c r="B316" s="175" t="s">
        <v>749</v>
      </c>
      <c r="C316" s="175" t="s">
        <v>144</v>
      </c>
    </row>
    <row r="317" spans="1:3" ht="13.5">
      <c r="A317" s="175" t="s">
        <v>750</v>
      </c>
      <c r="B317" s="175" t="s">
        <v>751</v>
      </c>
      <c r="C317" s="175" t="s">
        <v>236</v>
      </c>
    </row>
    <row r="318" spans="1:3" ht="13.5">
      <c r="A318" s="175" t="s">
        <v>752</v>
      </c>
      <c r="B318" s="175" t="s">
        <v>753</v>
      </c>
      <c r="C318" s="175" t="s">
        <v>14</v>
      </c>
    </row>
    <row r="319" spans="1:3" ht="13.5">
      <c r="A319" s="175" t="s">
        <v>754</v>
      </c>
      <c r="B319" s="175" t="s">
        <v>755</v>
      </c>
      <c r="C319" s="175" t="s">
        <v>153</v>
      </c>
    </row>
    <row r="320" spans="1:3" ht="13.5">
      <c r="A320" s="175" t="s">
        <v>756</v>
      </c>
      <c r="B320" s="175" t="s">
        <v>757</v>
      </c>
      <c r="C320" s="175" t="s">
        <v>64</v>
      </c>
    </row>
    <row r="321" spans="1:3" ht="13.5">
      <c r="A321" s="175" t="s">
        <v>758</v>
      </c>
      <c r="B321" s="175" t="s">
        <v>759</v>
      </c>
      <c r="C321" s="175" t="s">
        <v>23</v>
      </c>
    </row>
    <row r="322" spans="1:3" ht="13.5">
      <c r="A322" s="175" t="s">
        <v>760</v>
      </c>
      <c r="B322" s="175" t="s">
        <v>761</v>
      </c>
      <c r="C322" s="175" t="s">
        <v>59</v>
      </c>
    </row>
    <row r="323" spans="1:3" ht="13.5">
      <c r="A323" s="175" t="s">
        <v>762</v>
      </c>
      <c r="B323" s="175" t="s">
        <v>763</v>
      </c>
      <c r="C323" s="175" t="s">
        <v>336</v>
      </c>
    </row>
    <row r="324" spans="1:3" ht="13.5">
      <c r="A324" s="175" t="s">
        <v>764</v>
      </c>
      <c r="B324" s="175" t="s">
        <v>765</v>
      </c>
      <c r="C324" s="175" t="s">
        <v>451</v>
      </c>
    </row>
    <row r="325" spans="1:3" ht="13.5">
      <c r="A325" s="175" t="s">
        <v>766</v>
      </c>
      <c r="B325" s="175" t="s">
        <v>767</v>
      </c>
      <c r="C325" s="175" t="s">
        <v>768</v>
      </c>
    </row>
    <row r="326" spans="1:3" ht="13.5">
      <c r="A326" s="175" t="s">
        <v>769</v>
      </c>
      <c r="B326" s="175" t="s">
        <v>770</v>
      </c>
      <c r="C326" s="175" t="s">
        <v>182</v>
      </c>
    </row>
    <row r="327" spans="1:3" ht="13.5">
      <c r="A327" s="175" t="s">
        <v>771</v>
      </c>
      <c r="B327" s="175" t="s">
        <v>772</v>
      </c>
      <c r="C327" s="175" t="s">
        <v>14</v>
      </c>
    </row>
    <row r="328" spans="1:3" ht="13.5">
      <c r="A328" s="175" t="s">
        <v>773</v>
      </c>
      <c r="B328" s="175" t="s">
        <v>774</v>
      </c>
      <c r="C328" s="175" t="s">
        <v>121</v>
      </c>
    </row>
    <row r="329" spans="1:3" ht="13.5">
      <c r="A329" s="175" t="s">
        <v>775</v>
      </c>
      <c r="B329" s="175" t="s">
        <v>776</v>
      </c>
      <c r="C329" s="175" t="s">
        <v>69</v>
      </c>
    </row>
    <row r="330" spans="1:3" ht="13.5">
      <c r="A330" s="175" t="s">
        <v>777</v>
      </c>
      <c r="B330" s="175" t="s">
        <v>778</v>
      </c>
      <c r="C330" s="175" t="s">
        <v>233</v>
      </c>
    </row>
    <row r="331" spans="1:3" ht="13.5">
      <c r="A331" s="175" t="s">
        <v>779</v>
      </c>
      <c r="B331" s="175" t="s">
        <v>780</v>
      </c>
      <c r="C331" s="175" t="s">
        <v>14</v>
      </c>
    </row>
    <row r="332" spans="1:3" ht="13.5">
      <c r="A332" s="175" t="s">
        <v>781</v>
      </c>
      <c r="B332" s="175" t="s">
        <v>782</v>
      </c>
      <c r="C332" s="175" t="s">
        <v>219</v>
      </c>
    </row>
    <row r="333" spans="1:3" ht="13.5">
      <c r="A333" s="175" t="s">
        <v>783</v>
      </c>
      <c r="B333" s="175" t="s">
        <v>784</v>
      </c>
      <c r="C333" s="175" t="s">
        <v>785</v>
      </c>
    </row>
    <row r="334" spans="1:3" ht="13.5">
      <c r="A334" s="175" t="s">
        <v>786</v>
      </c>
      <c r="B334" s="175" t="s">
        <v>787</v>
      </c>
      <c r="C334" s="175" t="s">
        <v>788</v>
      </c>
    </row>
    <row r="335" spans="1:3" ht="13.5">
      <c r="A335" s="175" t="s">
        <v>789</v>
      </c>
      <c r="B335" s="175" t="s">
        <v>790</v>
      </c>
      <c r="C335" s="175" t="s">
        <v>791</v>
      </c>
    </row>
    <row r="336" spans="1:3" ht="13.5">
      <c r="A336" s="175" t="s">
        <v>792</v>
      </c>
      <c r="B336" s="175" t="s">
        <v>793</v>
      </c>
      <c r="C336" s="175" t="s">
        <v>144</v>
      </c>
    </row>
    <row r="337" spans="1:3" ht="13.5">
      <c r="A337" s="175" t="s">
        <v>794</v>
      </c>
      <c r="B337" s="175" t="s">
        <v>795</v>
      </c>
      <c r="C337" s="175" t="s">
        <v>460</v>
      </c>
    </row>
    <row r="338" spans="1:3" ht="13.5">
      <c r="A338" s="175" t="s">
        <v>796</v>
      </c>
      <c r="B338" s="175" t="s">
        <v>797</v>
      </c>
      <c r="C338" s="175" t="s">
        <v>798</v>
      </c>
    </row>
    <row r="339" spans="1:3" ht="13.5">
      <c r="A339" s="175" t="s">
        <v>799</v>
      </c>
      <c r="B339" s="175" t="s">
        <v>800</v>
      </c>
      <c r="C339" s="175" t="s">
        <v>47</v>
      </c>
    </row>
    <row r="340" spans="1:3" ht="13.5">
      <c r="A340" s="175" t="s">
        <v>801</v>
      </c>
      <c r="B340" s="175" t="s">
        <v>802</v>
      </c>
      <c r="C340" s="175" t="s">
        <v>270</v>
      </c>
    </row>
    <row r="341" spans="1:3" ht="13.5">
      <c r="A341" s="175" t="s">
        <v>803</v>
      </c>
      <c r="B341" s="175" t="s">
        <v>804</v>
      </c>
      <c r="C341" s="175" t="s">
        <v>270</v>
      </c>
    </row>
    <row r="342" spans="1:3" ht="13.5">
      <c r="A342" s="175" t="s">
        <v>805</v>
      </c>
      <c r="B342" s="175" t="s">
        <v>806</v>
      </c>
      <c r="C342" s="175" t="s">
        <v>14</v>
      </c>
    </row>
    <row r="343" spans="1:3" ht="13.5">
      <c r="A343" s="175" t="s">
        <v>807</v>
      </c>
      <c r="B343" s="175" t="s">
        <v>808</v>
      </c>
      <c r="C343" s="175" t="s">
        <v>809</v>
      </c>
    </row>
    <row r="344" spans="1:3" ht="13.5">
      <c r="A344" s="175" t="s">
        <v>810</v>
      </c>
      <c r="B344" s="175" t="s">
        <v>811</v>
      </c>
      <c r="C344" s="175" t="s">
        <v>798</v>
      </c>
    </row>
    <row r="345" spans="1:3" ht="13.5">
      <c r="A345" s="175" t="s">
        <v>812</v>
      </c>
      <c r="B345" s="175" t="s">
        <v>813</v>
      </c>
      <c r="C345" s="175" t="s">
        <v>156</v>
      </c>
    </row>
    <row r="346" spans="1:3" ht="13.5">
      <c r="A346" s="175" t="s">
        <v>814</v>
      </c>
      <c r="B346" s="175" t="s">
        <v>815</v>
      </c>
      <c r="C346" s="175" t="s">
        <v>14</v>
      </c>
    </row>
    <row r="347" spans="1:3" ht="13.5">
      <c r="A347" s="175" t="s">
        <v>816</v>
      </c>
      <c r="B347" s="175" t="s">
        <v>817</v>
      </c>
      <c r="C347" s="175" t="s">
        <v>14</v>
      </c>
    </row>
    <row r="348" spans="1:3" ht="13.5">
      <c r="A348" s="175" t="s">
        <v>818</v>
      </c>
      <c r="B348" s="175" t="s">
        <v>819</v>
      </c>
      <c r="C348" s="175" t="s">
        <v>820</v>
      </c>
    </row>
    <row r="349" spans="1:3" ht="13.5">
      <c r="A349" s="175" t="s">
        <v>821</v>
      </c>
      <c r="B349" s="175" t="s">
        <v>822</v>
      </c>
      <c r="C349" s="175" t="s">
        <v>14</v>
      </c>
    </row>
    <row r="350" spans="1:3" ht="13.5">
      <c r="A350" s="175" t="s">
        <v>823</v>
      </c>
      <c r="B350" s="175" t="s">
        <v>824</v>
      </c>
      <c r="C350" s="175" t="s">
        <v>687</v>
      </c>
    </row>
    <row r="351" spans="1:3" ht="13.5">
      <c r="A351" s="175" t="s">
        <v>825</v>
      </c>
      <c r="B351" s="175" t="s">
        <v>826</v>
      </c>
      <c r="C351" s="175" t="s">
        <v>153</v>
      </c>
    </row>
    <row r="352" spans="1:3" ht="13.5">
      <c r="A352" s="175" t="s">
        <v>827</v>
      </c>
      <c r="B352" s="175" t="s">
        <v>828</v>
      </c>
      <c r="C352" s="175" t="s">
        <v>153</v>
      </c>
    </row>
    <row r="353" spans="1:3" ht="13.5">
      <c r="A353" s="175" t="s">
        <v>829</v>
      </c>
      <c r="B353" s="175" t="s">
        <v>830</v>
      </c>
      <c r="C353" s="175" t="s">
        <v>14</v>
      </c>
    </row>
    <row r="354" spans="1:3" ht="13.5">
      <c r="A354" s="175" t="s">
        <v>831</v>
      </c>
      <c r="B354" s="175" t="s">
        <v>832</v>
      </c>
      <c r="C354" s="175" t="s">
        <v>108</v>
      </c>
    </row>
    <row r="355" spans="1:3" ht="13.5">
      <c r="A355" s="175" t="s">
        <v>833</v>
      </c>
      <c r="B355" s="175" t="s">
        <v>834</v>
      </c>
      <c r="C355" s="175" t="s">
        <v>72</v>
      </c>
    </row>
    <row r="356" spans="1:3" ht="13.5">
      <c r="A356" s="175" t="s">
        <v>835</v>
      </c>
      <c r="B356" s="175" t="s">
        <v>836</v>
      </c>
      <c r="C356" s="175" t="s">
        <v>837</v>
      </c>
    </row>
    <row r="357" spans="1:3" ht="13.5">
      <c r="A357" s="175" t="s">
        <v>838</v>
      </c>
      <c r="B357" s="175" t="s">
        <v>839</v>
      </c>
      <c r="C357" s="175" t="s">
        <v>167</v>
      </c>
    </row>
    <row r="358" spans="1:3" ht="13.5">
      <c r="A358" s="175" t="s">
        <v>840</v>
      </c>
      <c r="B358" s="175" t="s">
        <v>841</v>
      </c>
      <c r="C358" s="175" t="s">
        <v>121</v>
      </c>
    </row>
    <row r="359" spans="1:3" ht="13.5">
      <c r="A359" s="175" t="s">
        <v>842</v>
      </c>
      <c r="B359" s="175" t="s">
        <v>843</v>
      </c>
      <c r="C359" s="175" t="s">
        <v>108</v>
      </c>
    </row>
    <row r="360" spans="1:3" ht="13.5">
      <c r="A360" s="175" t="s">
        <v>844</v>
      </c>
      <c r="B360" s="175" t="s">
        <v>845</v>
      </c>
      <c r="C360" s="175" t="s">
        <v>270</v>
      </c>
    </row>
    <row r="361" spans="1:3" ht="13.5">
      <c r="A361" s="175" t="s">
        <v>846</v>
      </c>
      <c r="B361" s="175" t="s">
        <v>847</v>
      </c>
      <c r="C361" s="175" t="s">
        <v>121</v>
      </c>
    </row>
    <row r="362" spans="1:3" ht="13.5">
      <c r="A362" s="175" t="s">
        <v>848</v>
      </c>
      <c r="B362" s="175" t="s">
        <v>849</v>
      </c>
      <c r="C362" s="175" t="s">
        <v>108</v>
      </c>
    </row>
    <row r="363" spans="1:3" ht="13.5">
      <c r="A363" s="175" t="s">
        <v>850</v>
      </c>
      <c r="B363" s="175" t="s">
        <v>851</v>
      </c>
      <c r="C363" s="175" t="s">
        <v>121</v>
      </c>
    </row>
    <row r="364" spans="1:3" ht="13.5">
      <c r="A364" s="175" t="s">
        <v>852</v>
      </c>
      <c r="B364" s="175" t="s">
        <v>853</v>
      </c>
      <c r="C364" s="175" t="s">
        <v>270</v>
      </c>
    </row>
    <row r="365" spans="1:3" ht="13.5">
      <c r="A365" s="175" t="s">
        <v>854</v>
      </c>
      <c r="B365" s="175" t="s">
        <v>855</v>
      </c>
      <c r="C365" s="175" t="s">
        <v>14</v>
      </c>
    </row>
    <row r="366" spans="1:3" ht="13.5">
      <c r="A366" s="175" t="s">
        <v>856</v>
      </c>
      <c r="B366" s="175" t="s">
        <v>857</v>
      </c>
      <c r="C366" s="175" t="s">
        <v>153</v>
      </c>
    </row>
    <row r="367" spans="1:3" ht="13.5">
      <c r="A367" s="175" t="s">
        <v>858</v>
      </c>
      <c r="B367" s="175" t="s">
        <v>859</v>
      </c>
      <c r="C367" s="175" t="s">
        <v>121</v>
      </c>
    </row>
    <row r="368" spans="1:3" ht="13.5">
      <c r="A368" s="175" t="s">
        <v>860</v>
      </c>
      <c r="B368" s="175" t="s">
        <v>861</v>
      </c>
      <c r="C368" s="175" t="s">
        <v>35</v>
      </c>
    </row>
    <row r="369" spans="1:3" ht="13.5">
      <c r="A369" s="175" t="s">
        <v>862</v>
      </c>
      <c r="B369" s="175" t="s">
        <v>863</v>
      </c>
      <c r="C369" s="175" t="s">
        <v>630</v>
      </c>
    </row>
    <row r="370" spans="1:3" ht="13.5">
      <c r="A370" s="175" t="s">
        <v>864</v>
      </c>
      <c r="B370" s="175" t="s">
        <v>865</v>
      </c>
      <c r="C370" s="175" t="s">
        <v>331</v>
      </c>
    </row>
    <row r="371" spans="1:3" ht="13.5">
      <c r="A371" s="175" t="s">
        <v>866</v>
      </c>
      <c r="B371" s="175" t="s">
        <v>867</v>
      </c>
      <c r="C371" s="175" t="s">
        <v>868</v>
      </c>
    </row>
    <row r="372" spans="1:3" ht="13.5">
      <c r="A372" s="175" t="s">
        <v>869</v>
      </c>
      <c r="B372" s="175" t="s">
        <v>870</v>
      </c>
      <c r="C372" s="175" t="s">
        <v>868</v>
      </c>
    </row>
    <row r="373" spans="1:3" ht="13.5">
      <c r="A373" s="175" t="s">
        <v>871</v>
      </c>
      <c r="B373" s="175" t="s">
        <v>872</v>
      </c>
      <c r="C373" s="175" t="s">
        <v>873</v>
      </c>
    </row>
    <row r="374" spans="1:3" ht="13.5">
      <c r="A374" s="175" t="s">
        <v>874</v>
      </c>
      <c r="B374" s="175" t="s">
        <v>875</v>
      </c>
      <c r="C374" s="175" t="s">
        <v>94</v>
      </c>
    </row>
    <row r="375" spans="1:3" ht="13.5">
      <c r="A375" s="175" t="s">
        <v>876</v>
      </c>
      <c r="B375" s="175" t="s">
        <v>877</v>
      </c>
      <c r="C375" s="175" t="s">
        <v>878</v>
      </c>
    </row>
    <row r="376" spans="1:3" ht="13.5">
      <c r="A376" s="175" t="s">
        <v>879</v>
      </c>
      <c r="B376" s="175" t="s">
        <v>880</v>
      </c>
      <c r="C376" s="175" t="s">
        <v>121</v>
      </c>
    </row>
    <row r="377" spans="1:3" ht="13.5">
      <c r="A377" s="175" t="s">
        <v>881</v>
      </c>
      <c r="B377" s="175" t="s">
        <v>882</v>
      </c>
      <c r="C377" s="175" t="s">
        <v>522</v>
      </c>
    </row>
    <row r="378" spans="1:3" ht="13.5">
      <c r="A378" s="175" t="s">
        <v>883</v>
      </c>
      <c r="B378" s="175" t="s">
        <v>884</v>
      </c>
      <c r="C378" s="175" t="s">
        <v>14</v>
      </c>
    </row>
    <row r="379" spans="1:3" ht="13.5">
      <c r="A379" s="175" t="s">
        <v>885</v>
      </c>
      <c r="B379" s="175" t="s">
        <v>886</v>
      </c>
      <c r="C379" s="175" t="s">
        <v>14</v>
      </c>
    </row>
    <row r="380" spans="1:3" ht="13.5">
      <c r="A380" s="175" t="s">
        <v>887</v>
      </c>
      <c r="B380" s="175" t="s">
        <v>888</v>
      </c>
      <c r="C380" s="175" t="s">
        <v>219</v>
      </c>
    </row>
    <row r="381" spans="1:3" ht="13.5">
      <c r="A381" s="175" t="s">
        <v>889</v>
      </c>
      <c r="B381" s="175" t="s">
        <v>890</v>
      </c>
      <c r="C381" s="175" t="s">
        <v>14</v>
      </c>
    </row>
    <row r="382" spans="1:3" ht="13.5">
      <c r="A382" s="175" t="s">
        <v>891</v>
      </c>
      <c r="B382" s="175" t="s">
        <v>892</v>
      </c>
      <c r="C382" s="175" t="s">
        <v>14</v>
      </c>
    </row>
    <row r="383" spans="1:3" ht="13.5">
      <c r="A383" s="175" t="s">
        <v>893</v>
      </c>
      <c r="B383" s="175" t="s">
        <v>894</v>
      </c>
      <c r="C383" s="175" t="s">
        <v>895</v>
      </c>
    </row>
    <row r="384" spans="1:3" ht="13.5">
      <c r="A384" s="175" t="s">
        <v>896</v>
      </c>
      <c r="B384" s="175" t="s">
        <v>897</v>
      </c>
      <c r="C384" s="175" t="s">
        <v>56</v>
      </c>
    </row>
    <row r="385" spans="1:3" ht="13.5">
      <c r="A385" s="175" t="s">
        <v>898</v>
      </c>
      <c r="B385" s="175" t="s">
        <v>899</v>
      </c>
      <c r="C385" s="175" t="s">
        <v>47</v>
      </c>
    </row>
    <row r="386" spans="1:3" ht="13.5">
      <c r="A386" s="175" t="s">
        <v>900</v>
      </c>
      <c r="B386" s="175" t="s">
        <v>901</v>
      </c>
      <c r="C386" s="175" t="s">
        <v>14</v>
      </c>
    </row>
    <row r="387" spans="1:3" ht="13.5">
      <c r="A387" s="175" t="s">
        <v>902</v>
      </c>
      <c r="B387" s="175" t="s">
        <v>903</v>
      </c>
      <c r="C387" s="175" t="s">
        <v>47</v>
      </c>
    </row>
    <row r="388" spans="1:3" ht="13.5">
      <c r="A388" s="175" t="s">
        <v>904</v>
      </c>
      <c r="B388" s="175" t="s">
        <v>905</v>
      </c>
      <c r="C388" s="175" t="s">
        <v>14</v>
      </c>
    </row>
    <row r="389" spans="1:3" ht="13.5">
      <c r="A389" s="175" t="s">
        <v>906</v>
      </c>
      <c r="B389" s="175" t="s">
        <v>907</v>
      </c>
      <c r="C389" s="175" t="s">
        <v>472</v>
      </c>
    </row>
    <row r="390" spans="1:3" ht="13.5">
      <c r="A390" s="175" t="s">
        <v>908</v>
      </c>
      <c r="B390" s="175" t="s">
        <v>909</v>
      </c>
      <c r="C390" s="175" t="s">
        <v>716</v>
      </c>
    </row>
    <row r="391" spans="1:3" ht="13.5">
      <c r="A391" s="175" t="s">
        <v>910</v>
      </c>
      <c r="B391" s="175" t="s">
        <v>911</v>
      </c>
      <c r="C391" s="175" t="s">
        <v>912</v>
      </c>
    </row>
    <row r="392" spans="1:3" ht="13.5">
      <c r="A392" s="175" t="s">
        <v>913</v>
      </c>
      <c r="B392" s="175" t="s">
        <v>914</v>
      </c>
      <c r="C392" s="175" t="s">
        <v>236</v>
      </c>
    </row>
    <row r="393" spans="1:3" ht="13.5">
      <c r="A393" s="175" t="s">
        <v>915</v>
      </c>
      <c r="B393" s="175" t="s">
        <v>916</v>
      </c>
      <c r="C393" s="175" t="s">
        <v>164</v>
      </c>
    </row>
    <row r="394" spans="1:3" ht="13.5">
      <c r="A394" s="175" t="s">
        <v>917</v>
      </c>
      <c r="B394" s="175" t="s">
        <v>918</v>
      </c>
      <c r="C394" s="175" t="s">
        <v>72</v>
      </c>
    </row>
    <row r="395" spans="1:3" ht="13.5">
      <c r="A395" s="175" t="s">
        <v>919</v>
      </c>
      <c r="B395" s="175" t="s">
        <v>920</v>
      </c>
      <c r="C395" s="175" t="s">
        <v>53</v>
      </c>
    </row>
    <row r="396" spans="1:3" ht="13.5">
      <c r="A396" s="175" t="s">
        <v>921</v>
      </c>
      <c r="B396" s="175" t="s">
        <v>922</v>
      </c>
      <c r="C396" s="175" t="s">
        <v>716</v>
      </c>
    </row>
    <row r="397" spans="1:3" ht="13.5">
      <c r="A397" s="175" t="s">
        <v>923</v>
      </c>
      <c r="B397" s="175" t="s">
        <v>924</v>
      </c>
      <c r="C397" s="175" t="s">
        <v>925</v>
      </c>
    </row>
    <row r="398" spans="1:3" ht="13.5">
      <c r="A398" s="175" t="s">
        <v>926</v>
      </c>
      <c r="B398" s="175" t="s">
        <v>927</v>
      </c>
      <c r="C398" s="175" t="s">
        <v>928</v>
      </c>
    </row>
    <row r="399" spans="1:3" ht="13.5">
      <c r="A399" s="175" t="s">
        <v>929</v>
      </c>
      <c r="B399" s="175" t="s">
        <v>930</v>
      </c>
      <c r="C399" s="175" t="s">
        <v>167</v>
      </c>
    </row>
    <row r="400" spans="1:3" ht="13.5">
      <c r="A400" s="175" t="s">
        <v>931</v>
      </c>
      <c r="B400" s="175" t="s">
        <v>932</v>
      </c>
      <c r="C400" s="175" t="s">
        <v>933</v>
      </c>
    </row>
    <row r="401" spans="1:3" ht="13.5">
      <c r="A401" s="175" t="s">
        <v>934</v>
      </c>
      <c r="B401" s="175" t="s">
        <v>935</v>
      </c>
      <c r="C401" s="175" t="s">
        <v>129</v>
      </c>
    </row>
    <row r="402" spans="1:3" ht="13.5">
      <c r="A402" s="175" t="s">
        <v>936</v>
      </c>
      <c r="B402" s="175" t="s">
        <v>937</v>
      </c>
      <c r="C402" s="175" t="s">
        <v>167</v>
      </c>
    </row>
    <row r="403" spans="1:3" ht="13.5">
      <c r="A403" s="175" t="s">
        <v>938</v>
      </c>
      <c r="B403" s="175" t="s">
        <v>939</v>
      </c>
      <c r="C403" s="175" t="s">
        <v>156</v>
      </c>
    </row>
    <row r="404" spans="1:3" ht="13.5">
      <c r="A404" s="175" t="s">
        <v>940</v>
      </c>
      <c r="B404" s="175" t="s">
        <v>941</v>
      </c>
      <c r="C404" s="175" t="s">
        <v>630</v>
      </c>
    </row>
    <row r="405" spans="1:3" ht="13.5">
      <c r="A405" s="175" t="s">
        <v>942</v>
      </c>
      <c r="B405" s="175" t="s">
        <v>943</v>
      </c>
      <c r="C405" s="175" t="s">
        <v>121</v>
      </c>
    </row>
    <row r="406" spans="1:3" ht="13.5">
      <c r="A406" s="175" t="s">
        <v>944</v>
      </c>
      <c r="B406" s="175" t="s">
        <v>945</v>
      </c>
      <c r="C406" s="175" t="s">
        <v>946</v>
      </c>
    </row>
    <row r="407" spans="1:3" ht="13.5">
      <c r="A407" s="175" t="s">
        <v>947</v>
      </c>
      <c r="B407" s="175" t="s">
        <v>948</v>
      </c>
      <c r="C407" s="175" t="s">
        <v>566</v>
      </c>
    </row>
    <row r="408" spans="1:3" ht="13.5">
      <c r="A408" s="175" t="s">
        <v>949</v>
      </c>
      <c r="B408" s="175" t="s">
        <v>950</v>
      </c>
      <c r="C408" s="175" t="s">
        <v>230</v>
      </c>
    </row>
    <row r="409" spans="1:3" ht="13.5">
      <c r="A409" s="175" t="s">
        <v>951</v>
      </c>
      <c r="B409" s="175" t="s">
        <v>952</v>
      </c>
      <c r="C409" s="175" t="s">
        <v>105</v>
      </c>
    </row>
    <row r="410" spans="1:3" ht="13.5">
      <c r="A410" s="175" t="s">
        <v>953</v>
      </c>
      <c r="B410" s="175" t="s">
        <v>954</v>
      </c>
      <c r="C410" s="175" t="s">
        <v>270</v>
      </c>
    </row>
    <row r="411" spans="1:3" ht="13.5">
      <c r="A411" s="175" t="s">
        <v>955</v>
      </c>
      <c r="B411" s="175" t="s">
        <v>956</v>
      </c>
      <c r="C411" s="175" t="s">
        <v>102</v>
      </c>
    </row>
    <row r="412" spans="1:3" ht="13.5">
      <c r="A412" s="175" t="s">
        <v>957</v>
      </c>
      <c r="B412" s="175" t="s">
        <v>958</v>
      </c>
      <c r="C412" s="175" t="s">
        <v>959</v>
      </c>
    </row>
    <row r="413" spans="1:3" ht="13.5">
      <c r="A413" s="175" t="s">
        <v>960</v>
      </c>
      <c r="B413" s="175" t="s">
        <v>961</v>
      </c>
      <c r="C413" s="175" t="s">
        <v>962</v>
      </c>
    </row>
    <row r="414" spans="1:3" ht="13.5">
      <c r="A414" s="175" t="s">
        <v>963</v>
      </c>
      <c r="B414" s="175" t="s">
        <v>964</v>
      </c>
      <c r="C414" s="175" t="s">
        <v>965</v>
      </c>
    </row>
    <row r="415" spans="1:3" ht="13.5">
      <c r="A415" s="175" t="s">
        <v>966</v>
      </c>
      <c r="B415" s="175" t="s">
        <v>967</v>
      </c>
      <c r="C415" s="175" t="s">
        <v>968</v>
      </c>
    </row>
    <row r="416" spans="1:3" ht="13.5">
      <c r="A416" s="175" t="s">
        <v>969</v>
      </c>
      <c r="B416" s="175" t="s">
        <v>970</v>
      </c>
      <c r="C416" s="175" t="s">
        <v>239</v>
      </c>
    </row>
    <row r="417" spans="1:3" ht="13.5">
      <c r="A417" s="175" t="s">
        <v>971</v>
      </c>
      <c r="B417" s="175" t="s">
        <v>972</v>
      </c>
      <c r="C417" s="175" t="s">
        <v>973</v>
      </c>
    </row>
    <row r="418" spans="1:3" ht="13.5">
      <c r="A418" s="175" t="s">
        <v>974</v>
      </c>
      <c r="B418" s="175" t="s">
        <v>975</v>
      </c>
      <c r="C418" s="175" t="s">
        <v>242</v>
      </c>
    </row>
    <row r="419" spans="1:3" ht="13.5">
      <c r="A419" s="175" t="s">
        <v>976</v>
      </c>
      <c r="B419" s="175" t="s">
        <v>977</v>
      </c>
      <c r="C419" s="175" t="s">
        <v>108</v>
      </c>
    </row>
    <row r="420" spans="1:3" ht="13.5">
      <c r="A420" s="175" t="s">
        <v>978</v>
      </c>
      <c r="B420" s="175" t="s">
        <v>979</v>
      </c>
      <c r="C420" s="175" t="s">
        <v>245</v>
      </c>
    </row>
    <row r="421" spans="1:3" ht="13.5">
      <c r="A421" s="175" t="s">
        <v>980</v>
      </c>
      <c r="B421" s="175" t="s">
        <v>981</v>
      </c>
      <c r="C421" s="175" t="s">
        <v>121</v>
      </c>
    </row>
    <row r="422" spans="1:3" ht="13.5">
      <c r="A422" s="175" t="s">
        <v>982</v>
      </c>
      <c r="B422" s="175" t="s">
        <v>983</v>
      </c>
      <c r="C422" s="175" t="s">
        <v>23</v>
      </c>
    </row>
    <row r="423" spans="1:3" ht="13.5">
      <c r="A423" s="175" t="s">
        <v>984</v>
      </c>
      <c r="B423" s="175" t="s">
        <v>985</v>
      </c>
      <c r="C423" s="175" t="s">
        <v>630</v>
      </c>
    </row>
    <row r="424" spans="1:3" ht="13.5">
      <c r="A424" s="175" t="s">
        <v>986</v>
      </c>
      <c r="B424" s="175" t="s">
        <v>987</v>
      </c>
      <c r="C424" s="175" t="s">
        <v>23</v>
      </c>
    </row>
    <row r="425" spans="1:3" ht="13.5">
      <c r="A425" s="175" t="s">
        <v>988</v>
      </c>
      <c r="B425" s="175" t="s">
        <v>989</v>
      </c>
      <c r="C425" s="175" t="s">
        <v>990</v>
      </c>
    </row>
    <row r="426" spans="1:3" ht="13.5">
      <c r="A426" s="175" t="s">
        <v>991</v>
      </c>
      <c r="B426" s="175" t="s">
        <v>992</v>
      </c>
      <c r="C426" s="175" t="s">
        <v>11</v>
      </c>
    </row>
    <row r="427" spans="1:3" ht="13.5">
      <c r="A427" s="175" t="s">
        <v>993</v>
      </c>
      <c r="B427" s="175" t="s">
        <v>994</v>
      </c>
      <c r="C427" s="175" t="s">
        <v>50</v>
      </c>
    </row>
    <row r="428" spans="1:3" ht="13.5">
      <c r="A428" s="175" t="s">
        <v>995</v>
      </c>
      <c r="B428" s="175" t="s">
        <v>996</v>
      </c>
      <c r="C428" s="175" t="s">
        <v>997</v>
      </c>
    </row>
    <row r="429" spans="1:3" ht="13.5">
      <c r="A429" s="175" t="s">
        <v>998</v>
      </c>
      <c r="B429" s="175" t="s">
        <v>999</v>
      </c>
      <c r="C429" s="175" t="s">
        <v>1000</v>
      </c>
    </row>
    <row r="430" spans="1:3" ht="13.5">
      <c r="A430" s="175" t="s">
        <v>1001</v>
      </c>
      <c r="B430" s="175" t="s">
        <v>1002</v>
      </c>
      <c r="C430" s="175" t="s">
        <v>170</v>
      </c>
    </row>
    <row r="431" spans="1:3" ht="13.5">
      <c r="A431" s="175" t="s">
        <v>1003</v>
      </c>
      <c r="B431" s="175" t="s">
        <v>1004</v>
      </c>
      <c r="C431" s="175" t="s">
        <v>170</v>
      </c>
    </row>
    <row r="432" spans="1:3" ht="13.5">
      <c r="A432" s="175" t="s">
        <v>1005</v>
      </c>
      <c r="B432" s="175" t="s">
        <v>1006</v>
      </c>
      <c r="C432" s="175" t="s">
        <v>167</v>
      </c>
    </row>
    <row r="433" spans="1:3" ht="13.5">
      <c r="A433" s="175" t="s">
        <v>1007</v>
      </c>
      <c r="B433" s="175" t="s">
        <v>1008</v>
      </c>
      <c r="C433" s="175" t="s">
        <v>121</v>
      </c>
    </row>
    <row r="434" spans="1:3" ht="13.5">
      <c r="A434" s="175" t="s">
        <v>1009</v>
      </c>
      <c r="B434" s="175" t="s">
        <v>1010</v>
      </c>
      <c r="C434" s="175" t="s">
        <v>150</v>
      </c>
    </row>
    <row r="435" spans="1:3" ht="13.5">
      <c r="A435" s="175" t="s">
        <v>1011</v>
      </c>
      <c r="B435" s="175" t="s">
        <v>1012</v>
      </c>
      <c r="C435" s="175" t="s">
        <v>72</v>
      </c>
    </row>
    <row r="436" spans="1:3" ht="13.5">
      <c r="A436" s="175" t="s">
        <v>1013</v>
      </c>
      <c r="B436" s="175" t="s">
        <v>1014</v>
      </c>
      <c r="C436" s="175" t="s">
        <v>768</v>
      </c>
    </row>
    <row r="437" spans="1:3" ht="13.5">
      <c r="A437" s="175" t="s">
        <v>1015</v>
      </c>
      <c r="B437" s="175" t="s">
        <v>1016</v>
      </c>
      <c r="C437" s="175" t="s">
        <v>239</v>
      </c>
    </row>
    <row r="438" spans="1:3" ht="13.5">
      <c r="A438" s="175" t="s">
        <v>1017</v>
      </c>
      <c r="B438" s="175" t="s">
        <v>1018</v>
      </c>
      <c r="C438" s="175" t="s">
        <v>873</v>
      </c>
    </row>
    <row r="439" spans="1:3" ht="13.5">
      <c r="A439" s="175" t="s">
        <v>1019</v>
      </c>
      <c r="B439" s="175" t="s">
        <v>1020</v>
      </c>
      <c r="C439" s="175" t="s">
        <v>91</v>
      </c>
    </row>
    <row r="440" spans="1:3" ht="13.5">
      <c r="A440" s="175" t="s">
        <v>1021</v>
      </c>
      <c r="B440" s="175" t="s">
        <v>1022</v>
      </c>
      <c r="C440" s="175" t="s">
        <v>355</v>
      </c>
    </row>
    <row r="441" spans="1:3" ht="13.5">
      <c r="A441" s="175" t="s">
        <v>1023</v>
      </c>
      <c r="B441" s="175" t="s">
        <v>1024</v>
      </c>
      <c r="C441" s="175" t="s">
        <v>1025</v>
      </c>
    </row>
    <row r="442" spans="1:3" ht="13.5">
      <c r="A442" s="175" t="s">
        <v>1026</v>
      </c>
      <c r="B442" s="175" t="s">
        <v>1027</v>
      </c>
      <c r="C442" s="175" t="s">
        <v>53</v>
      </c>
    </row>
    <row r="443" spans="1:3" ht="13.5">
      <c r="A443" s="175" t="s">
        <v>1028</v>
      </c>
      <c r="B443" s="175" t="s">
        <v>1029</v>
      </c>
      <c r="C443" s="175" t="s">
        <v>233</v>
      </c>
    </row>
    <row r="444" spans="1:3" ht="13.5">
      <c r="A444" s="175" t="s">
        <v>1030</v>
      </c>
      <c r="B444" s="175" t="s">
        <v>1031</v>
      </c>
      <c r="C444" s="175" t="s">
        <v>113</v>
      </c>
    </row>
    <row r="445" spans="1:3" ht="13.5">
      <c r="A445" s="175" t="s">
        <v>1032</v>
      </c>
      <c r="B445" s="175" t="s">
        <v>1033</v>
      </c>
      <c r="C445" s="175" t="s">
        <v>64</v>
      </c>
    </row>
    <row r="446" spans="1:3" ht="13.5">
      <c r="A446" s="175" t="s">
        <v>1034</v>
      </c>
      <c r="B446" s="175" t="s">
        <v>1035</v>
      </c>
      <c r="C446" s="175" t="s">
        <v>1036</v>
      </c>
    </row>
    <row r="447" spans="1:3" ht="13.5">
      <c r="A447" s="175" t="s">
        <v>1037</v>
      </c>
      <c r="B447" s="175" t="s">
        <v>1038</v>
      </c>
      <c r="C447" s="175" t="s">
        <v>1036</v>
      </c>
    </row>
    <row r="448" spans="1:3" ht="13.5">
      <c r="A448" s="175" t="s">
        <v>1039</v>
      </c>
      <c r="B448" s="175" t="s">
        <v>1040</v>
      </c>
      <c r="C448" s="175" t="s">
        <v>91</v>
      </c>
    </row>
    <row r="449" spans="1:3" ht="13.5">
      <c r="A449" s="175" t="s">
        <v>1041</v>
      </c>
      <c r="B449" s="175" t="s">
        <v>1042</v>
      </c>
      <c r="C449" s="175" t="s">
        <v>153</v>
      </c>
    </row>
    <row r="450" spans="1:3" ht="13.5">
      <c r="A450" s="175" t="s">
        <v>1043</v>
      </c>
      <c r="B450" s="175" t="s">
        <v>1044</v>
      </c>
      <c r="C450" s="175" t="s">
        <v>156</v>
      </c>
    </row>
    <row r="451" spans="1:3" ht="13.5">
      <c r="A451" s="175" t="s">
        <v>1045</v>
      </c>
      <c r="B451" s="175" t="s">
        <v>1046</v>
      </c>
      <c r="C451" s="175" t="s">
        <v>230</v>
      </c>
    </row>
    <row r="452" spans="1:3" ht="13.5">
      <c r="A452" s="175" t="s">
        <v>1047</v>
      </c>
      <c r="B452" s="175" t="s">
        <v>1048</v>
      </c>
      <c r="C452" s="175" t="s">
        <v>472</v>
      </c>
    </row>
    <row r="453" spans="1:3" ht="13.5">
      <c r="A453" s="175" t="s">
        <v>1049</v>
      </c>
      <c r="B453" s="175" t="s">
        <v>1050</v>
      </c>
      <c r="C453" s="175" t="s">
        <v>11</v>
      </c>
    </row>
    <row r="454" spans="1:3" ht="13.5">
      <c r="A454" s="175" t="s">
        <v>1051</v>
      </c>
      <c r="B454" s="175" t="s">
        <v>1052</v>
      </c>
      <c r="C454" s="175" t="s">
        <v>472</v>
      </c>
    </row>
    <row r="455" spans="1:3" ht="13.5">
      <c r="A455" s="175" t="s">
        <v>1053</v>
      </c>
      <c r="B455" s="175" t="s">
        <v>1054</v>
      </c>
      <c r="C455" s="175" t="s">
        <v>72</v>
      </c>
    </row>
    <row r="456" spans="1:3" ht="13.5">
      <c r="A456" s="175" t="s">
        <v>1055</v>
      </c>
      <c r="B456" s="175" t="s">
        <v>1056</v>
      </c>
      <c r="C456" s="175" t="s">
        <v>121</v>
      </c>
    </row>
    <row r="457" spans="1:3" ht="13.5">
      <c r="A457" s="175" t="s">
        <v>1057</v>
      </c>
      <c r="B457" s="175" t="s">
        <v>1058</v>
      </c>
      <c r="C457" s="175" t="s">
        <v>1059</v>
      </c>
    </row>
    <row r="458" spans="1:3" ht="13.5">
      <c r="A458" s="175" t="s">
        <v>1060</v>
      </c>
      <c r="B458" s="175" t="s">
        <v>1061</v>
      </c>
      <c r="C458" s="175" t="s">
        <v>959</v>
      </c>
    </row>
    <row r="459" spans="1:3" ht="13.5">
      <c r="A459" s="175" t="s">
        <v>1062</v>
      </c>
      <c r="B459" s="175" t="s">
        <v>1063</v>
      </c>
      <c r="C459" s="175" t="s">
        <v>167</v>
      </c>
    </row>
    <row r="460" spans="1:3" ht="13.5">
      <c r="A460" s="175" t="s">
        <v>1064</v>
      </c>
      <c r="B460" s="175" t="s">
        <v>1065</v>
      </c>
      <c r="C460" s="175" t="s">
        <v>167</v>
      </c>
    </row>
    <row r="461" spans="1:3" ht="13.5">
      <c r="A461" s="175" t="s">
        <v>1066</v>
      </c>
      <c r="B461" s="175" t="s">
        <v>1067</v>
      </c>
      <c r="C461" s="175" t="s">
        <v>260</v>
      </c>
    </row>
    <row r="462" spans="1:3" ht="13.5">
      <c r="A462" s="175" t="s">
        <v>1068</v>
      </c>
      <c r="B462" s="175" t="s">
        <v>1069</v>
      </c>
      <c r="C462" s="175" t="s">
        <v>1070</v>
      </c>
    </row>
    <row r="463" spans="1:3" ht="13.5">
      <c r="A463" s="175" t="s">
        <v>1071</v>
      </c>
      <c r="B463" s="175" t="s">
        <v>1072</v>
      </c>
      <c r="C463" s="175" t="s">
        <v>1025</v>
      </c>
    </row>
    <row r="464" spans="1:3" ht="13.5">
      <c r="A464" s="175" t="s">
        <v>1073</v>
      </c>
      <c r="B464" s="175" t="s">
        <v>1074</v>
      </c>
      <c r="C464" s="175" t="s">
        <v>113</v>
      </c>
    </row>
    <row r="465" spans="1:3" ht="13.5">
      <c r="A465" s="175" t="s">
        <v>1075</v>
      </c>
      <c r="B465" s="175" t="s">
        <v>1076</v>
      </c>
      <c r="C465" s="175" t="s">
        <v>1077</v>
      </c>
    </row>
    <row r="466" spans="1:3" ht="13.5">
      <c r="A466" s="175" t="s">
        <v>1078</v>
      </c>
      <c r="B466" s="175" t="s">
        <v>1079</v>
      </c>
      <c r="C466" s="175" t="s">
        <v>69</v>
      </c>
    </row>
    <row r="467" spans="1:3" ht="13.5">
      <c r="A467" s="175" t="s">
        <v>1080</v>
      </c>
      <c r="B467" s="175" t="s">
        <v>1081</v>
      </c>
      <c r="C467" s="175" t="s">
        <v>144</v>
      </c>
    </row>
    <row r="468" spans="1:3" ht="13.5">
      <c r="A468" s="175" t="s">
        <v>1082</v>
      </c>
      <c r="B468" s="175" t="s">
        <v>1083</v>
      </c>
      <c r="C468" s="175" t="s">
        <v>1084</v>
      </c>
    </row>
    <row r="469" spans="1:3" ht="13.5">
      <c r="A469" s="175" t="s">
        <v>1085</v>
      </c>
      <c r="B469" s="175" t="s">
        <v>1086</v>
      </c>
      <c r="C469" s="175" t="s">
        <v>94</v>
      </c>
    </row>
    <row r="470" spans="1:3" ht="13.5">
      <c r="A470" s="175" t="s">
        <v>1087</v>
      </c>
      <c r="B470" s="175" t="s">
        <v>1088</v>
      </c>
      <c r="C470" s="175" t="s">
        <v>14</v>
      </c>
    </row>
    <row r="471" spans="1:3" ht="13.5">
      <c r="A471" s="175" t="s">
        <v>1089</v>
      </c>
      <c r="B471" s="175" t="s">
        <v>1090</v>
      </c>
      <c r="C471" s="175" t="s">
        <v>14</v>
      </c>
    </row>
    <row r="472" spans="1:3" ht="13.5">
      <c r="A472" s="175" t="s">
        <v>1091</v>
      </c>
      <c r="B472" s="175" t="s">
        <v>1092</v>
      </c>
      <c r="C472" s="175" t="s">
        <v>809</v>
      </c>
    </row>
    <row r="473" spans="1:3" ht="13.5">
      <c r="A473" s="175" t="s">
        <v>1093</v>
      </c>
      <c r="B473" s="175" t="s">
        <v>1094</v>
      </c>
      <c r="C473" s="175" t="s">
        <v>236</v>
      </c>
    </row>
    <row r="474" spans="1:3" ht="13.5">
      <c r="A474" s="175" t="s">
        <v>1095</v>
      </c>
      <c r="B474" s="175" t="s">
        <v>1096</v>
      </c>
      <c r="C474" s="175" t="s">
        <v>72</v>
      </c>
    </row>
    <row r="475" spans="1:3" ht="13.5">
      <c r="A475" s="175" t="s">
        <v>1097</v>
      </c>
      <c r="B475" s="175" t="s">
        <v>1098</v>
      </c>
      <c r="C475" s="175" t="s">
        <v>64</v>
      </c>
    </row>
    <row r="476" spans="1:3" ht="13.5">
      <c r="A476" s="175" t="s">
        <v>1099</v>
      </c>
      <c r="B476" s="175" t="s">
        <v>1100</v>
      </c>
      <c r="C476" s="175" t="s">
        <v>47</v>
      </c>
    </row>
    <row r="477" spans="1:3" ht="13.5">
      <c r="A477" s="175" t="s">
        <v>1101</v>
      </c>
      <c r="B477" s="175" t="s">
        <v>1102</v>
      </c>
      <c r="C477" s="175" t="s">
        <v>167</v>
      </c>
    </row>
    <row r="478" spans="1:3" ht="13.5">
      <c r="A478" s="175" t="s">
        <v>1103</v>
      </c>
      <c r="B478" s="175" t="s">
        <v>1104</v>
      </c>
      <c r="C478" s="175" t="s">
        <v>59</v>
      </c>
    </row>
    <row r="479" spans="1:3" ht="13.5">
      <c r="A479" s="175" t="s">
        <v>1105</v>
      </c>
      <c r="B479" s="175" t="s">
        <v>1106</v>
      </c>
      <c r="C479" s="175" t="s">
        <v>91</v>
      </c>
    </row>
    <row r="480" spans="1:3" ht="13.5">
      <c r="A480" s="175" t="s">
        <v>1107</v>
      </c>
      <c r="B480" s="175" t="s">
        <v>1108</v>
      </c>
      <c r="C480" s="175" t="s">
        <v>1109</v>
      </c>
    </row>
    <row r="481" spans="1:3" ht="13.5">
      <c r="A481" s="175" t="s">
        <v>1110</v>
      </c>
      <c r="B481" s="175" t="s">
        <v>1111</v>
      </c>
      <c r="C481" s="175" t="s">
        <v>17</v>
      </c>
    </row>
    <row r="482" spans="1:3" ht="13.5">
      <c r="A482" s="175" t="s">
        <v>1112</v>
      </c>
      <c r="B482" s="175" t="s">
        <v>1113</v>
      </c>
      <c r="C482" s="175" t="s">
        <v>91</v>
      </c>
    </row>
    <row r="483" spans="1:3" ht="13.5">
      <c r="A483" s="175" t="s">
        <v>1114</v>
      </c>
      <c r="B483" s="175" t="s">
        <v>1115</v>
      </c>
      <c r="C483" s="175" t="s">
        <v>8</v>
      </c>
    </row>
    <row r="484" spans="1:3" ht="13.5">
      <c r="A484" s="175" t="s">
        <v>1116</v>
      </c>
      <c r="B484" s="175" t="s">
        <v>1117</v>
      </c>
      <c r="C484" s="175" t="s">
        <v>53</v>
      </c>
    </row>
    <row r="485" spans="1:3" ht="13.5">
      <c r="A485" s="175" t="s">
        <v>1118</v>
      </c>
      <c r="B485" s="175" t="s">
        <v>1119</v>
      </c>
      <c r="C485" s="175" t="s">
        <v>53</v>
      </c>
    </row>
    <row r="486" spans="1:3" ht="13.5">
      <c r="A486" s="175" t="s">
        <v>1120</v>
      </c>
      <c r="B486" s="175" t="s">
        <v>1121</v>
      </c>
      <c r="C486" s="175" t="s">
        <v>113</v>
      </c>
    </row>
    <row r="487" spans="1:3" ht="13.5">
      <c r="A487" s="175" t="s">
        <v>1122</v>
      </c>
      <c r="B487" s="175" t="s">
        <v>1123</v>
      </c>
      <c r="C487" s="175" t="s">
        <v>209</v>
      </c>
    </row>
    <row r="488" spans="1:3" ht="13.5">
      <c r="A488" s="175" t="s">
        <v>1124</v>
      </c>
      <c r="B488" s="175" t="s">
        <v>1125</v>
      </c>
      <c r="C488" s="175" t="s">
        <v>645</v>
      </c>
    </row>
    <row r="489" spans="1:3" ht="13.5">
      <c r="A489" s="175" t="s">
        <v>1126</v>
      </c>
      <c r="B489" s="175" t="s">
        <v>1127</v>
      </c>
      <c r="C489" s="175" t="s">
        <v>167</v>
      </c>
    </row>
    <row r="490" spans="1:3" ht="13.5">
      <c r="A490" s="175" t="s">
        <v>1128</v>
      </c>
      <c r="B490" s="175" t="s">
        <v>1129</v>
      </c>
      <c r="C490" s="175" t="s">
        <v>167</v>
      </c>
    </row>
    <row r="491" spans="1:3" ht="13.5">
      <c r="A491" s="175" t="s">
        <v>1130</v>
      </c>
      <c r="B491" s="175" t="s">
        <v>1131</v>
      </c>
      <c r="C491" s="175" t="s">
        <v>47</v>
      </c>
    </row>
    <row r="492" spans="1:3" ht="13.5">
      <c r="A492" s="175" t="s">
        <v>1132</v>
      </c>
      <c r="B492" s="175" t="s">
        <v>1133</v>
      </c>
      <c r="C492" s="175" t="s">
        <v>121</v>
      </c>
    </row>
    <row r="493" spans="1:3" ht="13.5">
      <c r="A493" s="175" t="s">
        <v>1134</v>
      </c>
      <c r="B493" s="175" t="s">
        <v>1135</v>
      </c>
      <c r="C493" s="175" t="s">
        <v>121</v>
      </c>
    </row>
    <row r="494" spans="1:3" ht="13.5">
      <c r="A494" s="175" t="s">
        <v>1136</v>
      </c>
      <c r="B494" s="175" t="s">
        <v>1137</v>
      </c>
      <c r="C494" s="175" t="s">
        <v>716</v>
      </c>
    </row>
    <row r="495" spans="1:3" ht="13.5">
      <c r="A495" s="175" t="s">
        <v>1138</v>
      </c>
      <c r="B495" s="175" t="s">
        <v>1139</v>
      </c>
      <c r="C495" s="175" t="s">
        <v>1140</v>
      </c>
    </row>
    <row r="496" spans="1:3" ht="13.5">
      <c r="A496" s="175" t="s">
        <v>1141</v>
      </c>
      <c r="B496" s="175" t="s">
        <v>1139</v>
      </c>
      <c r="C496" s="175" t="s">
        <v>1142</v>
      </c>
    </row>
    <row r="497" spans="1:3" ht="13.5">
      <c r="A497" s="175" t="s">
        <v>1143</v>
      </c>
      <c r="B497" s="175" t="s">
        <v>1144</v>
      </c>
      <c r="C497" s="175" t="s">
        <v>239</v>
      </c>
    </row>
    <row r="498" spans="1:3" ht="13.5">
      <c r="A498" s="175" t="s">
        <v>1145</v>
      </c>
      <c r="B498" s="175" t="s">
        <v>1146</v>
      </c>
      <c r="C498" s="175" t="s">
        <v>53</v>
      </c>
    </row>
    <row r="499" spans="1:3" ht="13.5">
      <c r="A499" s="175" t="s">
        <v>1147</v>
      </c>
      <c r="B499" s="175" t="s">
        <v>1148</v>
      </c>
      <c r="C499" s="175" t="s">
        <v>153</v>
      </c>
    </row>
    <row r="500" spans="1:3" ht="13.5">
      <c r="A500" s="175" t="s">
        <v>1149</v>
      </c>
      <c r="B500" s="175" t="s">
        <v>1150</v>
      </c>
      <c r="C500" s="175" t="s">
        <v>153</v>
      </c>
    </row>
    <row r="501" spans="1:3" ht="13.5">
      <c r="A501" s="175" t="s">
        <v>1151</v>
      </c>
      <c r="B501" s="175" t="s">
        <v>1152</v>
      </c>
      <c r="C501" s="175" t="s">
        <v>11</v>
      </c>
    </row>
    <row r="502" spans="1:3" ht="13.5">
      <c r="A502" s="175" t="s">
        <v>1153</v>
      </c>
      <c r="B502" s="175" t="s">
        <v>1154</v>
      </c>
      <c r="C502" s="175" t="s">
        <v>153</v>
      </c>
    </row>
    <row r="503" spans="1:3" ht="13.5">
      <c r="A503" s="175" t="s">
        <v>1155</v>
      </c>
      <c r="B503" s="175" t="s">
        <v>1156</v>
      </c>
      <c r="C503" s="175" t="s">
        <v>14</v>
      </c>
    </row>
    <row r="504" spans="1:3" ht="13.5">
      <c r="A504" s="175" t="s">
        <v>1157</v>
      </c>
      <c r="B504" s="175" t="s">
        <v>1158</v>
      </c>
      <c r="C504" s="175" t="s">
        <v>14</v>
      </c>
    </row>
    <row r="505" spans="1:3" ht="13.5">
      <c r="A505" s="175" t="s">
        <v>1159</v>
      </c>
      <c r="B505" s="175" t="s">
        <v>1160</v>
      </c>
      <c r="C505" s="175" t="s">
        <v>14</v>
      </c>
    </row>
    <row r="506" spans="1:3" ht="13.5">
      <c r="A506" s="175" t="s">
        <v>1161</v>
      </c>
      <c r="B506" s="175" t="s">
        <v>1162</v>
      </c>
      <c r="C506" s="175" t="s">
        <v>1163</v>
      </c>
    </row>
    <row r="507" spans="1:3" ht="13.5">
      <c r="A507" s="175" t="s">
        <v>1164</v>
      </c>
      <c r="B507" s="175" t="s">
        <v>1165</v>
      </c>
      <c r="C507" s="175" t="s">
        <v>1163</v>
      </c>
    </row>
    <row r="508" spans="1:3" ht="13.5">
      <c r="A508" s="175" t="s">
        <v>1166</v>
      </c>
      <c r="B508" s="175" t="s">
        <v>1167</v>
      </c>
      <c r="C508" s="175" t="s">
        <v>129</v>
      </c>
    </row>
    <row r="509" spans="1:3" ht="13.5">
      <c r="A509" s="175" t="s">
        <v>1168</v>
      </c>
      <c r="B509" s="175" t="s">
        <v>1169</v>
      </c>
      <c r="C509" s="175" t="s">
        <v>185</v>
      </c>
    </row>
    <row r="510" spans="1:3" ht="13.5">
      <c r="A510" s="175" t="s">
        <v>1170</v>
      </c>
      <c r="B510" s="175" t="s">
        <v>1171</v>
      </c>
      <c r="C510" s="175" t="s">
        <v>239</v>
      </c>
    </row>
    <row r="511" spans="1:3" ht="13.5">
      <c r="A511" s="175" t="s">
        <v>1172</v>
      </c>
      <c r="B511" s="175" t="s">
        <v>1173</v>
      </c>
      <c r="C511" s="175" t="s">
        <v>1173</v>
      </c>
    </row>
    <row r="512" spans="1:3" ht="13.5">
      <c r="A512" s="175" t="s">
        <v>1174</v>
      </c>
      <c r="B512" s="175" t="s">
        <v>1175</v>
      </c>
      <c r="C512" s="175" t="s">
        <v>47</v>
      </c>
    </row>
    <row r="513" spans="1:3" ht="13.5">
      <c r="A513" s="175" t="s">
        <v>1176</v>
      </c>
      <c r="B513" s="175" t="s">
        <v>1177</v>
      </c>
      <c r="C513" s="175" t="s">
        <v>56</v>
      </c>
    </row>
    <row r="514" spans="1:3" ht="13.5">
      <c r="A514" s="175" t="s">
        <v>1178</v>
      </c>
      <c r="B514" s="175" t="s">
        <v>1179</v>
      </c>
      <c r="C514" s="175" t="s">
        <v>35</v>
      </c>
    </row>
    <row r="515" spans="1:3" ht="13.5">
      <c r="A515" s="175" t="s">
        <v>1180</v>
      </c>
      <c r="B515" s="175" t="s">
        <v>1181</v>
      </c>
      <c r="C515" s="175" t="s">
        <v>809</v>
      </c>
    </row>
    <row r="516" spans="1:3" ht="13.5">
      <c r="A516" s="175" t="s">
        <v>1182</v>
      </c>
      <c r="B516" s="175" t="s">
        <v>1183</v>
      </c>
      <c r="C516" s="175" t="s">
        <v>50</v>
      </c>
    </row>
    <row r="517" spans="1:3" ht="13.5">
      <c r="A517" s="175" t="s">
        <v>1184</v>
      </c>
      <c r="B517" s="175" t="s">
        <v>1185</v>
      </c>
      <c r="C517" s="175" t="s">
        <v>129</v>
      </c>
    </row>
    <row r="518" spans="1:3" ht="13.5">
      <c r="A518" s="175" t="s">
        <v>1186</v>
      </c>
      <c r="B518" s="175" t="s">
        <v>1187</v>
      </c>
      <c r="C518" s="175" t="s">
        <v>170</v>
      </c>
    </row>
    <row r="519" spans="1:3" ht="13.5">
      <c r="A519" s="175" t="s">
        <v>1188</v>
      </c>
      <c r="B519" s="175" t="s">
        <v>1189</v>
      </c>
      <c r="C519" s="175" t="s">
        <v>170</v>
      </c>
    </row>
    <row r="520" spans="1:3" ht="13.5">
      <c r="A520" s="175" t="s">
        <v>1190</v>
      </c>
      <c r="B520" s="175" t="s">
        <v>1191</v>
      </c>
      <c r="C520" s="175" t="s">
        <v>959</v>
      </c>
    </row>
    <row r="521" spans="1:3" ht="13.5">
      <c r="A521" s="175" t="s">
        <v>1192</v>
      </c>
      <c r="B521" s="175" t="s">
        <v>1193</v>
      </c>
      <c r="C521" s="175" t="s">
        <v>47</v>
      </c>
    </row>
    <row r="522" spans="1:3" ht="13.5">
      <c r="A522" s="175" t="s">
        <v>1194</v>
      </c>
      <c r="B522" s="175" t="s">
        <v>1195</v>
      </c>
      <c r="C522" s="175" t="s">
        <v>35</v>
      </c>
    </row>
    <row r="523" spans="1:3" ht="13.5">
      <c r="A523" s="175" t="s">
        <v>1196</v>
      </c>
      <c r="B523" s="175" t="s">
        <v>1197</v>
      </c>
      <c r="C523" s="175" t="s">
        <v>167</v>
      </c>
    </row>
    <row r="524" spans="1:3" ht="13.5">
      <c r="A524" s="175" t="s">
        <v>1198</v>
      </c>
      <c r="B524" s="175" t="s">
        <v>1199</v>
      </c>
      <c r="C524" s="175" t="s">
        <v>47</v>
      </c>
    </row>
    <row r="525" spans="1:3" ht="13.5">
      <c r="A525" s="175" t="s">
        <v>1200</v>
      </c>
      <c r="B525" s="175" t="s">
        <v>1201</v>
      </c>
      <c r="C525" s="175" t="s">
        <v>716</v>
      </c>
    </row>
    <row r="526" spans="1:3" ht="13.5">
      <c r="A526" s="175" t="s">
        <v>1202</v>
      </c>
      <c r="B526" s="175" t="s">
        <v>1203</v>
      </c>
      <c r="C526" s="175" t="s">
        <v>660</v>
      </c>
    </row>
    <row r="527" spans="1:3" ht="13.5">
      <c r="A527" s="175" t="s">
        <v>1204</v>
      </c>
      <c r="B527" s="175" t="s">
        <v>1205</v>
      </c>
      <c r="C527" s="175" t="s">
        <v>47</v>
      </c>
    </row>
    <row r="528" spans="1:3" ht="13.5">
      <c r="A528" s="175" t="s">
        <v>1206</v>
      </c>
      <c r="B528" s="175" t="s">
        <v>1207</v>
      </c>
      <c r="C528" s="175" t="s">
        <v>23</v>
      </c>
    </row>
    <row r="529" spans="1:3" ht="13.5">
      <c r="A529" s="175" t="s">
        <v>1208</v>
      </c>
      <c r="B529" s="175" t="s">
        <v>1209</v>
      </c>
      <c r="C529" s="175" t="s">
        <v>399</v>
      </c>
    </row>
    <row r="530" spans="1:3" ht="13.5">
      <c r="A530" s="175" t="s">
        <v>1210</v>
      </c>
      <c r="B530" s="175" t="s">
        <v>1211</v>
      </c>
      <c r="C530" s="175" t="s">
        <v>14</v>
      </c>
    </row>
    <row r="531" spans="1:3" ht="13.5">
      <c r="A531" s="175" t="s">
        <v>1212</v>
      </c>
      <c r="B531" s="175" t="s">
        <v>1213</v>
      </c>
      <c r="C531" s="175" t="s">
        <v>1214</v>
      </c>
    </row>
    <row r="532" spans="1:3" ht="13.5">
      <c r="A532" s="175" t="s">
        <v>1215</v>
      </c>
      <c r="B532" s="175" t="s">
        <v>1216</v>
      </c>
      <c r="C532" s="175" t="s">
        <v>1217</v>
      </c>
    </row>
    <row r="533" spans="1:3" ht="13.5">
      <c r="A533" s="175" t="s">
        <v>1218</v>
      </c>
      <c r="B533" s="175" t="s">
        <v>1219</v>
      </c>
      <c r="C533" s="175" t="s">
        <v>331</v>
      </c>
    </row>
    <row r="534" spans="1:3" ht="13.5">
      <c r="A534" s="175" t="s">
        <v>1220</v>
      </c>
      <c r="B534" s="175" t="s">
        <v>1221</v>
      </c>
      <c r="C534" s="175" t="s">
        <v>47</v>
      </c>
    </row>
    <row r="535" spans="1:3" ht="13.5">
      <c r="A535" s="175" t="s">
        <v>1222</v>
      </c>
      <c r="B535" s="175" t="s">
        <v>1223</v>
      </c>
      <c r="C535" s="175" t="s">
        <v>324</v>
      </c>
    </row>
    <row r="536" spans="1:3" ht="13.5">
      <c r="A536" s="175" t="s">
        <v>1224</v>
      </c>
      <c r="B536" s="175" t="s">
        <v>1225</v>
      </c>
      <c r="C536" s="175" t="s">
        <v>29</v>
      </c>
    </row>
    <row r="537" spans="1:3" ht="13.5">
      <c r="A537" s="175" t="s">
        <v>1226</v>
      </c>
      <c r="B537" s="175" t="s">
        <v>1227</v>
      </c>
      <c r="C537" s="175" t="s">
        <v>630</v>
      </c>
    </row>
    <row r="538" spans="1:3" ht="13.5">
      <c r="A538" s="175" t="s">
        <v>1228</v>
      </c>
      <c r="B538" s="175" t="s">
        <v>1229</v>
      </c>
      <c r="C538" s="175" t="s">
        <v>53</v>
      </c>
    </row>
    <row r="539" spans="1:3" ht="13.5">
      <c r="A539" s="175" t="s">
        <v>1230</v>
      </c>
      <c r="B539" s="175" t="s">
        <v>1231</v>
      </c>
      <c r="C539" s="175" t="s">
        <v>657</v>
      </c>
    </row>
    <row r="540" spans="1:3" ht="13.5">
      <c r="A540" s="175" t="s">
        <v>1232</v>
      </c>
      <c r="B540" s="175" t="s">
        <v>1233</v>
      </c>
      <c r="C540" s="175" t="s">
        <v>108</v>
      </c>
    </row>
    <row r="541" spans="1:3" ht="13.5">
      <c r="A541" s="175" t="s">
        <v>1234</v>
      </c>
      <c r="B541" s="175" t="s">
        <v>1235</v>
      </c>
      <c r="C541" s="175" t="s">
        <v>170</v>
      </c>
    </row>
    <row r="542" spans="1:3" ht="13.5">
      <c r="A542" s="175" t="s">
        <v>1236</v>
      </c>
      <c r="B542" s="175" t="s">
        <v>1237</v>
      </c>
      <c r="C542" s="175" t="s">
        <v>1214</v>
      </c>
    </row>
    <row r="543" spans="1:3" ht="13.5">
      <c r="A543" s="175" t="s">
        <v>1238</v>
      </c>
      <c r="B543" s="175" t="s">
        <v>1239</v>
      </c>
      <c r="C543" s="175" t="s">
        <v>239</v>
      </c>
    </row>
    <row r="544" spans="1:3" ht="13.5">
      <c r="A544" s="175" t="s">
        <v>1240</v>
      </c>
      <c r="B544" s="175" t="s">
        <v>1241</v>
      </c>
      <c r="C544" s="175" t="s">
        <v>105</v>
      </c>
    </row>
    <row r="545" spans="1:3" ht="13.5">
      <c r="A545" s="175" t="s">
        <v>1242</v>
      </c>
      <c r="B545" s="175" t="s">
        <v>1243</v>
      </c>
      <c r="C545" s="175" t="s">
        <v>129</v>
      </c>
    </row>
    <row r="546" spans="1:3" ht="13.5">
      <c r="A546" s="175" t="s">
        <v>1244</v>
      </c>
      <c r="B546" s="175" t="s">
        <v>1245</v>
      </c>
      <c r="C546" s="175" t="s">
        <v>102</v>
      </c>
    </row>
    <row r="547" spans="1:3" ht="13.5">
      <c r="A547" s="175" t="s">
        <v>1246</v>
      </c>
      <c r="B547" s="175" t="s">
        <v>1247</v>
      </c>
      <c r="C547" s="175" t="s">
        <v>170</v>
      </c>
    </row>
    <row r="548" spans="1:3" ht="13.5">
      <c r="A548" s="175" t="s">
        <v>1248</v>
      </c>
      <c r="B548" s="175" t="s">
        <v>1249</v>
      </c>
      <c r="C548" s="175" t="s">
        <v>108</v>
      </c>
    </row>
    <row r="549" spans="1:3" ht="13.5">
      <c r="A549" s="175" t="s">
        <v>1250</v>
      </c>
      <c r="B549" s="175" t="s">
        <v>1251</v>
      </c>
      <c r="C549" s="175" t="s">
        <v>85</v>
      </c>
    </row>
    <row r="550" spans="1:3" ht="13.5">
      <c r="A550" s="175" t="s">
        <v>1252</v>
      </c>
      <c r="B550" s="175" t="s">
        <v>1253</v>
      </c>
      <c r="C550" s="175" t="s">
        <v>14</v>
      </c>
    </row>
    <row r="551" spans="1:3" ht="13.5">
      <c r="A551" s="175" t="s">
        <v>1254</v>
      </c>
      <c r="B551" s="175" t="s">
        <v>1255</v>
      </c>
      <c r="C551" s="175" t="s">
        <v>14</v>
      </c>
    </row>
    <row r="552" spans="1:3" ht="13.5">
      <c r="A552" s="175" t="s">
        <v>1256</v>
      </c>
      <c r="B552" s="175" t="s">
        <v>1257</v>
      </c>
      <c r="C552" s="175" t="s">
        <v>14</v>
      </c>
    </row>
    <row r="553" spans="1:3" ht="13.5">
      <c r="A553" s="175" t="s">
        <v>1258</v>
      </c>
      <c r="B553" s="175" t="s">
        <v>1259</v>
      </c>
      <c r="C553" s="175" t="s">
        <v>14</v>
      </c>
    </row>
    <row r="554" spans="1:3" ht="13.5">
      <c r="A554" s="175" t="s">
        <v>1260</v>
      </c>
      <c r="B554" s="175" t="s">
        <v>1261</v>
      </c>
      <c r="C554" s="175" t="s">
        <v>472</v>
      </c>
    </row>
    <row r="555" spans="1:3" ht="13.5">
      <c r="A555" s="175" t="s">
        <v>1262</v>
      </c>
      <c r="B555" s="175" t="s">
        <v>1263</v>
      </c>
      <c r="C555" s="175" t="s">
        <v>14</v>
      </c>
    </row>
    <row r="556" spans="1:3" ht="13.5">
      <c r="A556" s="175" t="s">
        <v>1264</v>
      </c>
      <c r="B556" s="175" t="s">
        <v>1265</v>
      </c>
      <c r="C556" s="175" t="s">
        <v>14</v>
      </c>
    </row>
    <row r="557" spans="1:3" ht="13.5">
      <c r="A557" s="175" t="s">
        <v>1266</v>
      </c>
      <c r="B557" s="175" t="s">
        <v>1267</v>
      </c>
      <c r="C557" s="175" t="s">
        <v>59</v>
      </c>
    </row>
    <row r="558" spans="1:3" ht="13.5">
      <c r="A558" s="175" t="s">
        <v>1268</v>
      </c>
      <c r="B558" s="175" t="s">
        <v>1269</v>
      </c>
      <c r="C558" s="175" t="s">
        <v>72</v>
      </c>
    </row>
    <row r="559" spans="1:3" ht="13.5">
      <c r="A559" s="175" t="s">
        <v>1270</v>
      </c>
      <c r="B559" s="175" t="s">
        <v>1271</v>
      </c>
      <c r="C559" s="175" t="s">
        <v>182</v>
      </c>
    </row>
    <row r="560" spans="1:3" ht="13.5">
      <c r="A560" s="175" t="s">
        <v>1272</v>
      </c>
      <c r="B560" s="175" t="s">
        <v>1273</v>
      </c>
      <c r="C560" s="175" t="s">
        <v>47</v>
      </c>
    </row>
    <row r="561" spans="1:3" ht="13.5">
      <c r="A561" s="175" t="s">
        <v>1274</v>
      </c>
      <c r="B561" s="175" t="s">
        <v>1275</v>
      </c>
      <c r="C561" s="175" t="s">
        <v>14</v>
      </c>
    </row>
    <row r="562" spans="1:3" ht="13.5">
      <c r="A562" s="175" t="s">
        <v>1276</v>
      </c>
      <c r="B562" s="175" t="s">
        <v>1277</v>
      </c>
      <c r="C562" s="175" t="s">
        <v>331</v>
      </c>
    </row>
    <row r="563" spans="1:3" ht="13.5">
      <c r="A563" s="175" t="s">
        <v>1278</v>
      </c>
      <c r="B563" s="175" t="s">
        <v>1279</v>
      </c>
      <c r="C563" s="175" t="s">
        <v>1280</v>
      </c>
    </row>
    <row r="564" spans="1:3" ht="13.5">
      <c r="A564" s="175" t="s">
        <v>1281</v>
      </c>
      <c r="B564" s="175" t="s">
        <v>1282</v>
      </c>
      <c r="C564" s="175" t="s">
        <v>472</v>
      </c>
    </row>
    <row r="565" spans="1:3" ht="13.5">
      <c r="A565" s="175" t="s">
        <v>1283</v>
      </c>
      <c r="B565" s="175" t="s">
        <v>1284</v>
      </c>
      <c r="C565" s="175" t="s">
        <v>270</v>
      </c>
    </row>
    <row r="566" spans="1:3" ht="13.5">
      <c r="A566" s="175" t="s">
        <v>1285</v>
      </c>
      <c r="B566" s="175" t="s">
        <v>1286</v>
      </c>
      <c r="C566" s="175" t="s">
        <v>219</v>
      </c>
    </row>
    <row r="567" spans="1:3" ht="13.5">
      <c r="A567" s="175" t="s">
        <v>1287</v>
      </c>
      <c r="B567" s="175" t="s">
        <v>1288</v>
      </c>
      <c r="C567" s="175" t="s">
        <v>35</v>
      </c>
    </row>
    <row r="568" spans="1:3" ht="13.5">
      <c r="A568" s="175" t="s">
        <v>1289</v>
      </c>
      <c r="B568" s="175" t="s">
        <v>1290</v>
      </c>
      <c r="C568" s="175" t="s">
        <v>11</v>
      </c>
    </row>
    <row r="569" spans="1:3" ht="13.5">
      <c r="A569" s="175" t="s">
        <v>1291</v>
      </c>
      <c r="B569" s="175" t="s">
        <v>1292</v>
      </c>
      <c r="C569" s="175" t="s">
        <v>1293</v>
      </c>
    </row>
    <row r="570" spans="1:3" ht="13.5">
      <c r="A570" s="175" t="s">
        <v>1294</v>
      </c>
      <c r="B570" s="175" t="s">
        <v>1295</v>
      </c>
      <c r="C570" s="175" t="s">
        <v>129</v>
      </c>
    </row>
    <row r="571" spans="1:3" ht="13.5">
      <c r="A571" s="175" t="s">
        <v>1296</v>
      </c>
      <c r="B571" s="175" t="s">
        <v>1297</v>
      </c>
      <c r="C571" s="175" t="s">
        <v>113</v>
      </c>
    </row>
    <row r="572" spans="1:3" ht="13.5">
      <c r="A572" s="175" t="s">
        <v>1298</v>
      </c>
      <c r="B572" s="175" t="s">
        <v>1299</v>
      </c>
      <c r="C572" s="175" t="s">
        <v>53</v>
      </c>
    </row>
    <row r="573" spans="1:3" ht="13.5">
      <c r="A573" s="175" t="s">
        <v>1300</v>
      </c>
      <c r="B573" s="175" t="s">
        <v>1301</v>
      </c>
      <c r="C573" s="175" t="s">
        <v>91</v>
      </c>
    </row>
    <row r="574" spans="1:3" ht="13.5">
      <c r="A574" s="175" t="s">
        <v>1302</v>
      </c>
      <c r="B574" s="175" t="s">
        <v>1303</v>
      </c>
      <c r="C574" s="175" t="s">
        <v>460</v>
      </c>
    </row>
    <row r="575" spans="1:3" ht="13.5">
      <c r="A575" s="175" t="s">
        <v>1304</v>
      </c>
      <c r="B575" s="175" t="s">
        <v>1305</v>
      </c>
      <c r="C575" s="175" t="s">
        <v>214</v>
      </c>
    </row>
    <row r="576" spans="1:3" ht="13.5">
      <c r="A576" s="175" t="s">
        <v>1306</v>
      </c>
      <c r="B576" s="175" t="s">
        <v>1307</v>
      </c>
      <c r="C576" s="175" t="s">
        <v>35</v>
      </c>
    </row>
    <row r="577" spans="1:3" ht="13.5">
      <c r="A577" s="175" t="s">
        <v>1308</v>
      </c>
      <c r="B577" s="175" t="s">
        <v>1309</v>
      </c>
      <c r="C577" s="175" t="s">
        <v>72</v>
      </c>
    </row>
    <row r="578" spans="1:3" ht="13.5">
      <c r="A578" s="175" t="s">
        <v>1310</v>
      </c>
      <c r="B578" s="175" t="s">
        <v>1311</v>
      </c>
      <c r="C578" s="175" t="s">
        <v>64</v>
      </c>
    </row>
    <row r="579" spans="1:3" ht="13.5">
      <c r="A579" s="175" t="s">
        <v>1312</v>
      </c>
      <c r="B579" s="175" t="s">
        <v>1313</v>
      </c>
      <c r="C579" s="175" t="s">
        <v>255</v>
      </c>
    </row>
    <row r="580" spans="1:3" ht="13.5">
      <c r="A580" s="175" t="s">
        <v>1314</v>
      </c>
      <c r="B580" s="175" t="s">
        <v>1315</v>
      </c>
      <c r="C580" s="175" t="s">
        <v>53</v>
      </c>
    </row>
    <row r="581" spans="1:3" ht="13.5">
      <c r="A581" s="175" t="s">
        <v>1316</v>
      </c>
      <c r="B581" s="175" t="s">
        <v>1317</v>
      </c>
      <c r="C581" s="175" t="s">
        <v>167</v>
      </c>
    </row>
    <row r="582" spans="1:3" ht="13.5">
      <c r="A582" s="175" t="s">
        <v>1318</v>
      </c>
      <c r="B582" s="175" t="s">
        <v>1319</v>
      </c>
      <c r="C582" s="175" t="s">
        <v>105</v>
      </c>
    </row>
    <row r="583" spans="1:3" ht="13.5">
      <c r="A583" s="175" t="s">
        <v>1320</v>
      </c>
      <c r="B583" s="175" t="s">
        <v>1321</v>
      </c>
      <c r="C583" s="175" t="s">
        <v>270</v>
      </c>
    </row>
    <row r="584" spans="1:3" ht="13.5">
      <c r="A584" s="175" t="s">
        <v>1322</v>
      </c>
      <c r="B584" s="175" t="s">
        <v>1323</v>
      </c>
      <c r="C584" s="175" t="s">
        <v>167</v>
      </c>
    </row>
    <row r="585" spans="1:3" ht="13.5">
      <c r="A585" s="175" t="s">
        <v>1324</v>
      </c>
      <c r="B585" s="175" t="s">
        <v>1325</v>
      </c>
      <c r="C585" s="175" t="s">
        <v>94</v>
      </c>
    </row>
    <row r="586" spans="1:3" ht="13.5">
      <c r="A586" s="175" t="s">
        <v>1326</v>
      </c>
      <c r="B586" s="175" t="s">
        <v>1327</v>
      </c>
      <c r="C586" s="175" t="s">
        <v>102</v>
      </c>
    </row>
    <row r="587" spans="1:3" ht="13.5">
      <c r="A587" s="175" t="s">
        <v>1328</v>
      </c>
      <c r="B587" s="175" t="s">
        <v>1329</v>
      </c>
      <c r="C587" s="175" t="s">
        <v>1330</v>
      </c>
    </row>
    <row r="588" spans="1:3" ht="13.5">
      <c r="A588" s="175" t="s">
        <v>1331</v>
      </c>
      <c r="B588" s="175" t="s">
        <v>1332</v>
      </c>
      <c r="C588" s="175" t="s">
        <v>230</v>
      </c>
    </row>
    <row r="589" spans="1:3" ht="13.5">
      <c r="A589" s="175" t="s">
        <v>1333</v>
      </c>
      <c r="B589" s="175" t="s">
        <v>1334</v>
      </c>
      <c r="C589" s="175" t="s">
        <v>1335</v>
      </c>
    </row>
    <row r="590" spans="1:3" ht="13.5">
      <c r="A590" s="175" t="s">
        <v>1336</v>
      </c>
      <c r="B590" s="175" t="s">
        <v>1337</v>
      </c>
      <c r="C590" s="175" t="s">
        <v>108</v>
      </c>
    </row>
    <row r="591" spans="1:3" ht="13.5">
      <c r="A591" s="175" t="s">
        <v>1338</v>
      </c>
      <c r="B591" s="175" t="s">
        <v>1339</v>
      </c>
      <c r="C591" s="175" t="s">
        <v>23</v>
      </c>
    </row>
    <row r="592" spans="1:3" ht="13.5">
      <c r="A592" s="175" t="s">
        <v>1340</v>
      </c>
      <c r="B592" s="175" t="s">
        <v>1341</v>
      </c>
      <c r="C592" s="175" t="s">
        <v>153</v>
      </c>
    </row>
    <row r="593" spans="1:3" ht="13.5">
      <c r="A593" s="175" t="s">
        <v>1342</v>
      </c>
      <c r="B593" s="175" t="s">
        <v>1343</v>
      </c>
      <c r="C593" s="175" t="s">
        <v>153</v>
      </c>
    </row>
    <row r="594" spans="1:3" ht="13.5">
      <c r="A594" s="175" t="s">
        <v>1344</v>
      </c>
      <c r="B594" s="175" t="s">
        <v>1345</v>
      </c>
      <c r="C594" s="175" t="s">
        <v>1346</v>
      </c>
    </row>
    <row r="595" spans="1:3" ht="13.5">
      <c r="A595" s="175" t="s">
        <v>1347</v>
      </c>
      <c r="B595" s="175" t="s">
        <v>1348</v>
      </c>
      <c r="C595" s="175" t="s">
        <v>153</v>
      </c>
    </row>
    <row r="596" spans="1:3" ht="13.5">
      <c r="A596" s="175" t="s">
        <v>1349</v>
      </c>
      <c r="B596" s="175" t="s">
        <v>1350</v>
      </c>
      <c r="C596" s="175" t="s">
        <v>153</v>
      </c>
    </row>
    <row r="597" spans="1:3" ht="13.5">
      <c r="A597" s="175" t="s">
        <v>1351</v>
      </c>
      <c r="B597" s="175" t="s">
        <v>1352</v>
      </c>
      <c r="C597" s="175" t="s">
        <v>14</v>
      </c>
    </row>
    <row r="598" spans="1:3" ht="13.5">
      <c r="A598" s="175" t="s">
        <v>1353</v>
      </c>
      <c r="B598" s="175" t="s">
        <v>1354</v>
      </c>
      <c r="C598" s="175" t="s">
        <v>14</v>
      </c>
    </row>
    <row r="599" spans="1:3" ht="13.5">
      <c r="A599" s="175" t="s">
        <v>1355</v>
      </c>
      <c r="B599" s="175" t="s">
        <v>1356</v>
      </c>
      <c r="C599" s="175" t="s">
        <v>14</v>
      </c>
    </row>
    <row r="600" spans="1:3" ht="13.5">
      <c r="A600" s="175" t="s">
        <v>1357</v>
      </c>
      <c r="B600" s="175" t="s">
        <v>1358</v>
      </c>
      <c r="C600" s="175" t="s">
        <v>324</v>
      </c>
    </row>
    <row r="601" spans="1:3" ht="13.5">
      <c r="A601" s="175" t="s">
        <v>1359</v>
      </c>
      <c r="B601" s="175" t="s">
        <v>1360</v>
      </c>
      <c r="C601" s="175" t="s">
        <v>113</v>
      </c>
    </row>
    <row r="602" spans="1:3" ht="13.5">
      <c r="A602" s="175" t="s">
        <v>1361</v>
      </c>
      <c r="B602" s="175" t="s">
        <v>1362</v>
      </c>
      <c r="C602" s="175" t="s">
        <v>82</v>
      </c>
    </row>
    <row r="603" spans="1:3" ht="13.5">
      <c r="A603" s="175" t="s">
        <v>1363</v>
      </c>
      <c r="B603" s="175" t="s">
        <v>1364</v>
      </c>
      <c r="C603" s="175" t="s">
        <v>153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O198"/>
  <sheetViews>
    <sheetView zoomScale="70" zoomScaleNormal="70" workbookViewId="0">
      <selection activeCell="A161" sqref="A161:B178"/>
    </sheetView>
  </sheetViews>
  <sheetFormatPr defaultColWidth="9.42578125" defaultRowHeight="12.75"/>
  <cols>
    <col min="1" max="1" width="28.7109375" customWidth="1"/>
    <col min="2" max="2" width="20.5703125" customWidth="1"/>
    <col min="3" max="3" width="16.5703125" bestFit="1" customWidth="1"/>
    <col min="4" max="4" width="16.42578125" customWidth="1"/>
    <col min="5" max="5" width="14.5703125" customWidth="1"/>
    <col min="6" max="6" width="30.42578125" bestFit="1" customWidth="1"/>
    <col min="7" max="7" width="13" customWidth="1"/>
    <col min="8" max="8" width="14" customWidth="1"/>
    <col min="9" max="9" width="16.42578125" bestFit="1" customWidth="1"/>
    <col min="10" max="10" width="20.5703125" customWidth="1"/>
    <col min="11" max="11" width="19.42578125" customWidth="1"/>
    <col min="12" max="12" width="21.5703125" customWidth="1"/>
    <col min="13" max="13" width="30.42578125" customWidth="1"/>
    <col min="14" max="14" width="17.5703125" bestFit="1" customWidth="1"/>
    <col min="15" max="15" width="13" bestFit="1" customWidth="1"/>
    <col min="17" max="17" width="11" bestFit="1" customWidth="1"/>
  </cols>
  <sheetData>
    <row r="2" spans="1:15" s="6" customFormat="1" ht="33">
      <c r="B2" s="147" t="s">
        <v>2012</v>
      </c>
      <c r="C2" s="45"/>
      <c r="M2" s="37"/>
      <c r="N2" s="39"/>
    </row>
    <row r="3" spans="1:15" ht="15.75">
      <c r="A3" s="4"/>
      <c r="B3" s="46"/>
      <c r="C3" s="46"/>
      <c r="D3" s="46"/>
      <c r="E3" s="46" t="s">
        <v>3103</v>
      </c>
      <c r="F3" s="46"/>
      <c r="G3" s="46"/>
      <c r="H3" s="46"/>
      <c r="I3" s="46"/>
      <c r="J3" s="37"/>
      <c r="K3" s="37"/>
      <c r="L3" s="37"/>
      <c r="M3" s="37"/>
      <c r="N3" s="5"/>
    </row>
    <row r="4" spans="1:15" ht="15.75">
      <c r="A4" s="10"/>
      <c r="B4" s="47"/>
      <c r="C4" s="47"/>
      <c r="D4" s="47"/>
      <c r="E4" s="47"/>
      <c r="F4" s="47"/>
      <c r="G4" s="46"/>
      <c r="H4" s="48"/>
      <c r="I4" s="47"/>
      <c r="J4" s="37"/>
      <c r="K4" s="37"/>
      <c r="L4" s="37"/>
      <c r="M4" s="37"/>
      <c r="N4" s="5"/>
    </row>
    <row r="5" spans="1:15" s="14" customFormat="1" ht="19.5">
      <c r="A5" s="508"/>
      <c r="B5" s="945"/>
      <c r="C5" s="490"/>
      <c r="D5" s="490"/>
      <c r="E5" s="487"/>
      <c r="F5" s="514"/>
      <c r="G5" s="49"/>
      <c r="H5" s="487"/>
      <c r="I5" s="487"/>
      <c r="J5" s="487"/>
      <c r="K5" s="490"/>
      <c r="L5" s="490"/>
      <c r="M5" s="490"/>
      <c r="N5" s="490"/>
      <c r="O5" s="490"/>
    </row>
    <row r="6" spans="1:15" s="14" customFormat="1" ht="20.25" customHeight="1">
      <c r="A6" s="488"/>
      <c r="B6" s="489" t="s">
        <v>2014</v>
      </c>
      <c r="C6" s="502"/>
      <c r="D6" s="491" t="s">
        <v>2015</v>
      </c>
      <c r="E6" s="96" t="s">
        <v>2016</v>
      </c>
      <c r="F6" s="465" t="s">
        <v>2017</v>
      </c>
      <c r="G6" s="465" t="s">
        <v>2018</v>
      </c>
      <c r="H6" s="86" t="s">
        <v>1378</v>
      </c>
      <c r="I6" s="86" t="s">
        <v>287</v>
      </c>
      <c r="J6" s="150" t="s">
        <v>361</v>
      </c>
      <c r="K6" s="150" t="s">
        <v>466</v>
      </c>
      <c r="L6" s="493" t="s">
        <v>81</v>
      </c>
      <c r="M6" s="570" t="s">
        <v>3104</v>
      </c>
      <c r="N6" s="570" t="s">
        <v>664</v>
      </c>
      <c r="O6" s="2463" t="s">
        <v>2802</v>
      </c>
    </row>
    <row r="7" spans="1:15" s="14" customFormat="1" ht="20.25" customHeight="1" thickBot="1">
      <c r="A7" s="384" t="s">
        <v>2020</v>
      </c>
      <c r="B7" s="1004" t="s">
        <v>2021</v>
      </c>
      <c r="C7" s="572" t="s">
        <v>2022</v>
      </c>
      <c r="D7" s="15"/>
      <c r="E7" s="466" t="s">
        <v>2023</v>
      </c>
      <c r="F7" s="255"/>
      <c r="G7" s="255"/>
      <c r="H7" s="466"/>
      <c r="I7" s="466" t="s">
        <v>3105</v>
      </c>
      <c r="J7" s="466" t="s">
        <v>2870</v>
      </c>
      <c r="K7" s="466" t="s">
        <v>3106</v>
      </c>
      <c r="L7" s="466" t="s">
        <v>3107</v>
      </c>
      <c r="M7" s="466" t="s">
        <v>3057</v>
      </c>
      <c r="N7" s="466" t="s">
        <v>3058</v>
      </c>
    </row>
    <row r="8" spans="1:15" s="14" customFormat="1" ht="20.25" hidden="1" customHeight="1" thickTop="1">
      <c r="A8" s="488"/>
      <c r="B8" s="1177" t="s">
        <v>2033</v>
      </c>
      <c r="C8" s="498" t="s">
        <v>2034</v>
      </c>
      <c r="D8" s="498">
        <v>45083</v>
      </c>
      <c r="E8" s="499">
        <v>45084</v>
      </c>
      <c r="F8" s="511" t="s">
        <v>3108</v>
      </c>
      <c r="G8" s="501" t="s">
        <v>2040</v>
      </c>
      <c r="H8" s="515">
        <v>45086</v>
      </c>
      <c r="I8" s="516">
        <f t="shared" ref="I8" si="0">H8+5</f>
        <v>45091</v>
      </c>
      <c r="J8" s="647"/>
      <c r="K8" s="516">
        <f t="shared" ref="K8" si="1">H8+25</f>
        <v>45111</v>
      </c>
      <c r="L8" s="502">
        <f t="shared" ref="L8" si="2">H8+29</f>
        <v>45115</v>
      </c>
      <c r="M8" s="502">
        <f t="shared" ref="M8" si="3">H8+32</f>
        <v>45118</v>
      </c>
      <c r="N8" s="502">
        <f t="shared" ref="N8" si="4">H8+34</f>
        <v>45120</v>
      </c>
    </row>
    <row r="9" spans="1:15" s="14" customFormat="1" ht="20.25" hidden="1" customHeight="1" thickBot="1">
      <c r="A9" s="488"/>
      <c r="B9" s="1178"/>
      <c r="C9" s="504"/>
      <c r="D9" s="504"/>
      <c r="E9" s="505"/>
      <c r="F9" s="180"/>
      <c r="G9" s="512"/>
      <c r="H9" s="517"/>
      <c r="I9" s="517"/>
      <c r="J9" s="606"/>
      <c r="K9" s="517"/>
      <c r="L9" s="504"/>
      <c r="M9" s="504"/>
      <c r="N9" s="504"/>
    </row>
    <row r="10" spans="1:15" s="14" customFormat="1" ht="20.25" hidden="1" customHeight="1" thickTop="1">
      <c r="A10" s="488"/>
      <c r="B10" s="1177" t="s">
        <v>2037</v>
      </c>
      <c r="C10" s="498" t="s">
        <v>2038</v>
      </c>
      <c r="D10" s="498">
        <v>45089</v>
      </c>
      <c r="E10" s="499">
        <v>45090</v>
      </c>
      <c r="F10" s="511" t="s">
        <v>2763</v>
      </c>
      <c r="G10" s="501" t="s">
        <v>2044</v>
      </c>
      <c r="H10" s="515">
        <v>45093</v>
      </c>
      <c r="I10" s="516">
        <f t="shared" ref="I10" si="5">H10+5</f>
        <v>45098</v>
      </c>
      <c r="J10" s="647"/>
      <c r="K10" s="516">
        <f t="shared" ref="K10" si="6">H10+25</f>
        <v>45118</v>
      </c>
      <c r="L10" s="502">
        <f t="shared" ref="L10" si="7">H10+29</f>
        <v>45122</v>
      </c>
      <c r="M10" s="502">
        <f t="shared" ref="M10" si="8">H10+32</f>
        <v>45125</v>
      </c>
      <c r="N10" s="502">
        <f t="shared" ref="N10" si="9">H10+34</f>
        <v>45127</v>
      </c>
    </row>
    <row r="11" spans="1:15" s="14" customFormat="1" ht="20.25" hidden="1" customHeight="1" thickBot="1">
      <c r="A11" s="488"/>
      <c r="B11" s="1178"/>
      <c r="C11" s="504"/>
      <c r="D11" s="504"/>
      <c r="E11" s="505"/>
      <c r="F11" s="180"/>
      <c r="G11" s="512"/>
      <c r="H11" s="517"/>
      <c r="I11" s="517"/>
      <c r="J11" s="606"/>
      <c r="K11" s="517"/>
      <c r="L11" s="504"/>
      <c r="M11" s="504"/>
      <c r="N11" s="504"/>
    </row>
    <row r="12" spans="1:15" s="14" customFormat="1" ht="20.25" hidden="1" customHeight="1" thickTop="1" thickBot="1">
      <c r="A12" s="488"/>
      <c r="B12" s="1177" t="s">
        <v>2041</v>
      </c>
      <c r="C12" s="498" t="s">
        <v>2042</v>
      </c>
      <c r="D12" s="498">
        <v>45094</v>
      </c>
      <c r="E12" s="499">
        <v>45095</v>
      </c>
      <c r="F12" s="511" t="s">
        <v>2538</v>
      </c>
      <c r="G12" s="501" t="s">
        <v>2051</v>
      </c>
      <c r="H12" s="515">
        <v>45100</v>
      </c>
      <c r="I12" s="516">
        <f t="shared" ref="I12" si="10">H12+5</f>
        <v>45105</v>
      </c>
      <c r="J12" s="647"/>
      <c r="K12" s="516">
        <f t="shared" ref="K12" si="11">H12+25</f>
        <v>45125</v>
      </c>
      <c r="L12" s="502">
        <f t="shared" ref="L12" si="12">H12+29</f>
        <v>45129</v>
      </c>
      <c r="M12" s="502">
        <f t="shared" ref="M12" si="13">H12+32</f>
        <v>45132</v>
      </c>
      <c r="N12" s="502">
        <f t="shared" ref="N12" si="14">H12+34</f>
        <v>45134</v>
      </c>
    </row>
    <row r="13" spans="1:15" s="14" customFormat="1" ht="20.25" hidden="1" customHeight="1" thickTop="1" thickBot="1">
      <c r="A13" s="488" t="s">
        <v>2045</v>
      </c>
      <c r="B13" s="1177" t="s">
        <v>2046</v>
      </c>
      <c r="C13" s="498" t="s">
        <v>2047</v>
      </c>
      <c r="D13" s="498">
        <v>45097</v>
      </c>
      <c r="E13" s="499">
        <v>45098</v>
      </c>
      <c r="F13" s="180"/>
      <c r="G13" s="512"/>
      <c r="H13" s="517"/>
      <c r="I13" s="517"/>
      <c r="J13" s="606"/>
      <c r="K13" s="517"/>
      <c r="L13" s="504"/>
      <c r="M13" s="504"/>
      <c r="N13" s="504"/>
    </row>
    <row r="14" spans="1:15" s="14" customFormat="1" ht="20.25" hidden="1" customHeight="1" thickTop="1">
      <c r="A14" s="488"/>
      <c r="B14" s="1177" t="s">
        <v>2048</v>
      </c>
      <c r="C14" s="498" t="s">
        <v>2049</v>
      </c>
      <c r="D14" s="498">
        <v>45101</v>
      </c>
      <c r="E14" s="499">
        <v>45102</v>
      </c>
      <c r="F14" s="511" t="s">
        <v>2449</v>
      </c>
      <c r="G14" s="501" t="s">
        <v>2055</v>
      </c>
      <c r="H14" s="515">
        <v>45107</v>
      </c>
      <c r="I14" s="516">
        <f t="shared" ref="I14" si="15">H14+5</f>
        <v>45112</v>
      </c>
      <c r="J14" s="647"/>
      <c r="K14" s="516">
        <f t="shared" ref="K14" si="16">H14+25</f>
        <v>45132</v>
      </c>
      <c r="L14" s="502">
        <f t="shared" ref="L14" si="17">H14+29</f>
        <v>45136</v>
      </c>
      <c r="M14" s="502">
        <f t="shared" ref="M14" si="18">H14+32</f>
        <v>45139</v>
      </c>
      <c r="N14" s="502">
        <f t="shared" ref="N14" si="19">H14+34</f>
        <v>45141</v>
      </c>
    </row>
    <row r="15" spans="1:15" s="14" customFormat="1" ht="20.25" hidden="1" customHeight="1" thickBot="1">
      <c r="A15" s="488"/>
      <c r="B15" s="1178"/>
      <c r="C15" s="504"/>
      <c r="D15" s="504"/>
      <c r="E15" s="505"/>
      <c r="F15" s="180"/>
      <c r="G15" s="512"/>
      <c r="H15" s="517"/>
      <c r="I15" s="517"/>
      <c r="J15" s="606"/>
      <c r="K15" s="517"/>
      <c r="L15" s="504"/>
      <c r="M15" s="504"/>
      <c r="N15" s="504"/>
    </row>
    <row r="16" spans="1:15" s="14" customFormat="1" ht="20.25" hidden="1" customHeight="1" thickTop="1">
      <c r="A16" s="488"/>
      <c r="B16" s="1177" t="s">
        <v>2052</v>
      </c>
      <c r="C16" s="498" t="s">
        <v>2053</v>
      </c>
      <c r="D16" s="498">
        <v>45108</v>
      </c>
      <c r="E16" s="499">
        <v>45109</v>
      </c>
      <c r="F16" s="511" t="s">
        <v>2580</v>
      </c>
      <c r="G16" s="501" t="s">
        <v>2059</v>
      </c>
      <c r="H16" s="515">
        <v>45114</v>
      </c>
      <c r="I16" s="516">
        <f t="shared" ref="I16" si="20">H16+5</f>
        <v>45119</v>
      </c>
      <c r="J16" s="647"/>
      <c r="K16" s="516">
        <f t="shared" ref="K16" si="21">H16+25</f>
        <v>45139</v>
      </c>
      <c r="L16" s="502">
        <f t="shared" ref="L16" si="22">H16+29</f>
        <v>45143</v>
      </c>
      <c r="M16" s="502">
        <f t="shared" ref="M16" si="23">H16+32</f>
        <v>45146</v>
      </c>
      <c r="N16" s="502">
        <f t="shared" ref="N16" si="24">H16+34</f>
        <v>45148</v>
      </c>
    </row>
    <row r="17" spans="1:14" s="14" customFormat="1" ht="20.25" hidden="1" customHeight="1" thickBot="1">
      <c r="A17" s="488"/>
      <c r="B17" s="1178"/>
      <c r="C17" s="504"/>
      <c r="D17" s="504"/>
      <c r="E17" s="505"/>
      <c r="F17" s="180"/>
      <c r="G17" s="512"/>
      <c r="H17" s="517"/>
      <c r="I17" s="517"/>
      <c r="J17" s="606"/>
      <c r="K17" s="517"/>
      <c r="L17" s="504"/>
      <c r="M17" s="504"/>
      <c r="N17" s="504"/>
    </row>
    <row r="18" spans="1:14" s="14" customFormat="1" ht="20.25" hidden="1" customHeight="1" thickTop="1">
      <c r="A18" s="488"/>
      <c r="B18" s="1177" t="s">
        <v>2056</v>
      </c>
      <c r="C18" s="498" t="s">
        <v>2057</v>
      </c>
      <c r="D18" s="498">
        <v>45115</v>
      </c>
      <c r="E18" s="499">
        <v>45116</v>
      </c>
      <c r="F18" s="511" t="s">
        <v>2194</v>
      </c>
      <c r="G18" s="501" t="s">
        <v>2064</v>
      </c>
      <c r="H18" s="515">
        <v>45121</v>
      </c>
      <c r="I18" s="516">
        <f>H18+5</f>
        <v>45126</v>
      </c>
      <c r="J18" s="647"/>
      <c r="K18" s="516">
        <f>H18+25</f>
        <v>45146</v>
      </c>
      <c r="L18" s="502">
        <f>H18+29</f>
        <v>45150</v>
      </c>
      <c r="M18" s="502">
        <f>H18+32</f>
        <v>45153</v>
      </c>
      <c r="N18" s="502">
        <f>H18+34</f>
        <v>45155</v>
      </c>
    </row>
    <row r="19" spans="1:14" s="14" customFormat="1" ht="20.25" hidden="1" customHeight="1" thickBot="1">
      <c r="A19" s="488"/>
      <c r="B19" s="1178"/>
      <c r="C19" s="504"/>
      <c r="D19" s="504"/>
      <c r="E19" s="505"/>
      <c r="F19" s="180"/>
      <c r="G19" s="512"/>
      <c r="H19" s="517"/>
      <c r="I19" s="517"/>
      <c r="J19" s="606"/>
      <c r="K19" s="517"/>
      <c r="L19" s="504"/>
      <c r="M19" s="504"/>
      <c r="N19" s="504"/>
    </row>
    <row r="20" spans="1:14" s="14" customFormat="1" ht="20.25" hidden="1" customHeight="1" thickTop="1">
      <c r="A20" s="488" t="s">
        <v>2060</v>
      </c>
      <c r="B20" s="1177" t="s">
        <v>2061</v>
      </c>
      <c r="C20" s="498" t="s">
        <v>2062</v>
      </c>
      <c r="D20" s="498">
        <v>45126</v>
      </c>
      <c r="E20" s="499">
        <v>45127</v>
      </c>
      <c r="F20" s="511" t="s">
        <v>2857</v>
      </c>
      <c r="G20" s="501" t="s">
        <v>2067</v>
      </c>
      <c r="H20" s="515">
        <v>45128</v>
      </c>
      <c r="I20" s="516">
        <f>H20+5</f>
        <v>45133</v>
      </c>
      <c r="J20" s="647"/>
      <c r="K20" s="516">
        <f>H20+25</f>
        <v>45153</v>
      </c>
      <c r="L20" s="502">
        <f>H20+29</f>
        <v>45157</v>
      </c>
      <c r="M20" s="502">
        <f>H20+32</f>
        <v>45160</v>
      </c>
      <c r="N20" s="502">
        <f>H20+34</f>
        <v>45162</v>
      </c>
    </row>
    <row r="21" spans="1:14" s="14" customFormat="1" ht="20.25" hidden="1" customHeight="1" thickBot="1">
      <c r="A21" s="488"/>
      <c r="B21" s="1178"/>
      <c r="C21" s="504"/>
      <c r="D21" s="504"/>
      <c r="E21" s="505"/>
      <c r="F21" s="180"/>
      <c r="G21" s="512"/>
      <c r="H21" s="517"/>
      <c r="I21" s="517"/>
      <c r="J21" s="606"/>
      <c r="K21" s="517"/>
      <c r="L21" s="504"/>
      <c r="M21" s="504"/>
      <c r="N21" s="504"/>
    </row>
    <row r="22" spans="1:14" s="14" customFormat="1" ht="20.25" hidden="1" customHeight="1" thickTop="1">
      <c r="A22" s="488" t="s">
        <v>2041</v>
      </c>
      <c r="B22" s="1177" t="s">
        <v>2056</v>
      </c>
      <c r="C22" s="498" t="s">
        <v>2065</v>
      </c>
      <c r="D22" s="498">
        <v>45128</v>
      </c>
      <c r="E22" s="499">
        <v>45129</v>
      </c>
      <c r="F22" s="511" t="s">
        <v>3109</v>
      </c>
      <c r="G22" s="501" t="s">
        <v>2069</v>
      </c>
      <c r="H22" s="515">
        <v>45135</v>
      </c>
      <c r="I22" s="516">
        <f>H22+5</f>
        <v>45140</v>
      </c>
      <c r="J22" s="647"/>
      <c r="K22" s="516">
        <f>H22+25</f>
        <v>45160</v>
      </c>
      <c r="L22" s="502">
        <f>H22+29</f>
        <v>45164</v>
      </c>
      <c r="M22" s="502">
        <f>H22+32</f>
        <v>45167</v>
      </c>
      <c r="N22" s="502">
        <f>H22+34</f>
        <v>45169</v>
      </c>
    </row>
    <row r="23" spans="1:14" hidden="1"/>
    <row r="24" spans="1:14" s="14" customFormat="1" ht="20.25" hidden="1" customHeight="1" thickTop="1">
      <c r="A24" s="488" t="s">
        <v>2070</v>
      </c>
      <c r="B24" s="1177" t="s">
        <v>2071</v>
      </c>
      <c r="C24" s="498" t="s">
        <v>2072</v>
      </c>
      <c r="D24" s="498">
        <v>45138</v>
      </c>
      <c r="E24" s="499">
        <v>45140</v>
      </c>
      <c r="F24" s="511" t="s">
        <v>3110</v>
      </c>
      <c r="G24" s="501" t="s">
        <v>2074</v>
      </c>
      <c r="H24" s="515">
        <v>45142</v>
      </c>
      <c r="I24" s="516">
        <f>H24+5</f>
        <v>45147</v>
      </c>
      <c r="J24" s="647"/>
      <c r="K24" s="516">
        <f>H24+25</f>
        <v>45167</v>
      </c>
      <c r="L24" s="502">
        <f>H24+29</f>
        <v>45171</v>
      </c>
      <c r="M24" s="502">
        <f>H24+32</f>
        <v>45174</v>
      </c>
      <c r="N24" s="502">
        <f>H24+34</f>
        <v>45176</v>
      </c>
    </row>
    <row r="25" spans="1:14" s="14" customFormat="1" ht="20.25" hidden="1" customHeight="1" thickBot="1">
      <c r="A25" s="488"/>
      <c r="B25" s="1178"/>
      <c r="C25" s="504"/>
      <c r="D25" s="504"/>
      <c r="E25" s="505"/>
      <c r="F25" s="180"/>
      <c r="G25" s="512"/>
      <c r="H25" s="517"/>
      <c r="I25" s="517"/>
      <c r="J25" s="606"/>
      <c r="K25" s="517"/>
      <c r="L25" s="504"/>
      <c r="M25" s="504"/>
      <c r="N25" s="504"/>
    </row>
    <row r="26" spans="1:14" s="14" customFormat="1" ht="20.25" hidden="1" customHeight="1" thickTop="1">
      <c r="A26" s="488" t="s">
        <v>2052</v>
      </c>
      <c r="B26" s="1177" t="s">
        <v>2052</v>
      </c>
      <c r="C26" s="498" t="s">
        <v>2075</v>
      </c>
      <c r="D26" s="498">
        <v>45145</v>
      </c>
      <c r="E26" s="499">
        <v>45148</v>
      </c>
      <c r="F26" s="511" t="s">
        <v>2865</v>
      </c>
      <c r="G26" s="501" t="s">
        <v>2077</v>
      </c>
      <c r="H26" s="515">
        <v>45149</v>
      </c>
      <c r="I26" s="516">
        <f>H26+5</f>
        <v>45154</v>
      </c>
      <c r="J26" s="647"/>
      <c r="K26" s="516">
        <f>H26+25</f>
        <v>45174</v>
      </c>
      <c r="L26" s="502">
        <f>H26+29</f>
        <v>45178</v>
      </c>
      <c r="M26" s="502">
        <f>H26+32</f>
        <v>45181</v>
      </c>
      <c r="N26" s="502">
        <f>H26+34</f>
        <v>45183</v>
      </c>
    </row>
    <row r="27" spans="1:14" s="14" customFormat="1" ht="20.25" hidden="1" customHeight="1" thickBot="1">
      <c r="A27" s="488"/>
      <c r="B27" s="1178"/>
      <c r="C27" s="504"/>
      <c r="D27" s="504"/>
      <c r="E27" s="505"/>
      <c r="F27" s="180"/>
      <c r="G27" s="512"/>
      <c r="H27" s="517"/>
      <c r="I27" s="517"/>
      <c r="J27" s="606"/>
      <c r="K27" s="517"/>
      <c r="L27" s="504"/>
      <c r="M27" s="504"/>
      <c r="N27" s="504"/>
    </row>
    <row r="28" spans="1:14" s="14" customFormat="1" ht="20.25" hidden="1" customHeight="1" thickTop="1">
      <c r="A28" s="488" t="s">
        <v>2078</v>
      </c>
      <c r="B28" s="1177" t="s">
        <v>2079</v>
      </c>
      <c r="C28" s="498" t="s">
        <v>2080</v>
      </c>
      <c r="D28" s="498">
        <v>45153</v>
      </c>
      <c r="E28" s="499">
        <v>45155</v>
      </c>
      <c r="F28" s="511" t="s">
        <v>3111</v>
      </c>
      <c r="G28" s="501" t="s">
        <v>2082</v>
      </c>
      <c r="H28" s="515">
        <v>45156</v>
      </c>
      <c r="I28" s="516">
        <f>H28+5</f>
        <v>45161</v>
      </c>
      <c r="J28" s="647"/>
      <c r="K28" s="516">
        <f>H28+25</f>
        <v>45181</v>
      </c>
      <c r="L28" s="502">
        <f>H28+29</f>
        <v>45185</v>
      </c>
      <c r="M28" s="502">
        <f>H28+32</f>
        <v>45188</v>
      </c>
      <c r="N28" s="502">
        <f>H28+34</f>
        <v>45190</v>
      </c>
    </row>
    <row r="29" spans="1:14" s="14" customFormat="1" ht="20.25" hidden="1" customHeight="1" thickBot="1">
      <c r="A29" s="488"/>
      <c r="B29" s="1178"/>
      <c r="C29" s="504"/>
      <c r="D29" s="504"/>
      <c r="E29" s="505"/>
      <c r="F29" s="180"/>
      <c r="G29" s="512"/>
      <c r="H29" s="517"/>
      <c r="I29" s="517"/>
      <c r="J29" s="606"/>
      <c r="K29" s="517"/>
      <c r="L29" s="504"/>
      <c r="M29" s="504"/>
      <c r="N29" s="504"/>
    </row>
    <row r="30" spans="1:14" s="14" customFormat="1" ht="20.25" hidden="1" customHeight="1" thickTop="1">
      <c r="A30" s="488"/>
      <c r="B30" s="1177"/>
      <c r="C30" s="498"/>
      <c r="D30" s="498"/>
      <c r="E30" s="499"/>
      <c r="F30" s="511" t="s">
        <v>3112</v>
      </c>
      <c r="G30" s="501" t="s">
        <v>2087</v>
      </c>
      <c r="H30" s="939">
        <v>45163</v>
      </c>
      <c r="I30" s="516">
        <f>H30+5</f>
        <v>45168</v>
      </c>
      <c r="J30" s="647"/>
      <c r="K30" s="516">
        <f>H30+25</f>
        <v>45188</v>
      </c>
      <c r="L30" s="502">
        <f>H30+29</f>
        <v>45192</v>
      </c>
      <c r="M30" s="502">
        <f>H30+32</f>
        <v>45195</v>
      </c>
      <c r="N30" s="502">
        <f>H30+34</f>
        <v>45197</v>
      </c>
    </row>
    <row r="31" spans="1:14" s="14" customFormat="1" ht="20.25" hidden="1" customHeight="1" thickBot="1">
      <c r="A31" s="488"/>
      <c r="B31" s="1178"/>
      <c r="C31" s="504"/>
      <c r="D31" s="504"/>
      <c r="E31" s="505"/>
      <c r="F31" s="180"/>
      <c r="G31" s="512"/>
      <c r="H31" s="517"/>
      <c r="I31" s="517"/>
      <c r="J31" s="606"/>
      <c r="K31" s="517"/>
      <c r="L31" s="504"/>
      <c r="M31" s="504"/>
      <c r="N31" s="504"/>
    </row>
    <row r="32" spans="1:14" s="14" customFormat="1" ht="20.25" hidden="1" customHeight="1" thickTop="1" thickBot="1">
      <c r="A32" s="488" t="s">
        <v>3113</v>
      </c>
      <c r="B32" s="1177" t="s">
        <v>2084</v>
      </c>
      <c r="C32" s="498" t="s">
        <v>2085</v>
      </c>
      <c r="D32" s="498">
        <v>45160</v>
      </c>
      <c r="E32" s="499">
        <v>45161</v>
      </c>
      <c r="F32" s="511" t="s">
        <v>2867</v>
      </c>
      <c r="G32" s="501" t="s">
        <v>2091</v>
      </c>
      <c r="H32" s="515">
        <v>45170</v>
      </c>
      <c r="I32" s="516">
        <f>H32+5</f>
        <v>45175</v>
      </c>
      <c r="J32" s="647"/>
      <c r="K32" s="516">
        <f>H32+25</f>
        <v>45195</v>
      </c>
      <c r="L32" s="502">
        <f>H32+29</f>
        <v>45199</v>
      </c>
      <c r="M32" s="502">
        <f>H32+32</f>
        <v>45202</v>
      </c>
      <c r="N32" s="502">
        <f>H32+34</f>
        <v>45204</v>
      </c>
    </row>
    <row r="33" spans="1:14" s="14" customFormat="1" ht="20.25" hidden="1" customHeight="1" thickTop="1" thickBot="1">
      <c r="A33" s="488" t="s">
        <v>2088</v>
      </c>
      <c r="B33" s="1177" t="s">
        <v>2056</v>
      </c>
      <c r="C33" s="498" t="s">
        <v>2089</v>
      </c>
      <c r="D33" s="504">
        <v>45166</v>
      </c>
      <c r="E33" s="499">
        <v>45168</v>
      </c>
      <c r="F33" s="180"/>
      <c r="G33" s="512"/>
      <c r="H33" s="517"/>
      <c r="I33" s="517"/>
      <c r="J33" s="606"/>
      <c r="K33" s="517"/>
      <c r="L33" s="504"/>
      <c r="M33" s="504"/>
      <c r="N33" s="504"/>
    </row>
    <row r="34" spans="1:14" s="14" customFormat="1" ht="20.25" hidden="1" customHeight="1" thickTop="1">
      <c r="A34" s="488"/>
      <c r="B34" s="1177" t="s">
        <v>2061</v>
      </c>
      <c r="C34" s="498" t="s">
        <v>2092</v>
      </c>
      <c r="D34" s="498">
        <v>45173</v>
      </c>
      <c r="E34" s="499">
        <v>45175</v>
      </c>
      <c r="F34" s="511" t="s">
        <v>3108</v>
      </c>
      <c r="G34" s="501" t="s">
        <v>2093</v>
      </c>
      <c r="H34" s="515">
        <v>45177</v>
      </c>
      <c r="I34" s="516">
        <f>H34+5</f>
        <v>45182</v>
      </c>
      <c r="J34" s="647"/>
      <c r="K34" s="516">
        <f>H34+25</f>
        <v>45202</v>
      </c>
      <c r="L34" s="502">
        <f>H34+29</f>
        <v>45206</v>
      </c>
      <c r="M34" s="502">
        <f>H34+32</f>
        <v>45209</v>
      </c>
      <c r="N34" s="502">
        <f>H34+34</f>
        <v>45211</v>
      </c>
    </row>
    <row r="35" spans="1:14" s="14" customFormat="1" ht="20.25" hidden="1" customHeight="1" thickBot="1">
      <c r="A35" s="488"/>
      <c r="B35" s="1178"/>
      <c r="C35" s="504"/>
      <c r="D35" s="504"/>
      <c r="E35" s="505"/>
      <c r="F35" s="180"/>
      <c r="G35" s="512"/>
      <c r="H35" s="517"/>
      <c r="I35" s="517"/>
      <c r="J35" s="606"/>
      <c r="K35" s="517"/>
      <c r="L35" s="504"/>
      <c r="M35" s="504"/>
      <c r="N35" s="504"/>
    </row>
    <row r="36" spans="1:14" s="14" customFormat="1" ht="20.25" hidden="1" customHeight="1" thickTop="1">
      <c r="A36" s="488"/>
      <c r="B36" s="1177" t="s">
        <v>2041</v>
      </c>
      <c r="C36" s="498" t="s">
        <v>2094</v>
      </c>
      <c r="D36" s="498">
        <v>45179</v>
      </c>
      <c r="E36" s="499">
        <v>45181</v>
      </c>
      <c r="F36" s="511" t="s">
        <v>2825</v>
      </c>
      <c r="G36" s="501" t="s">
        <v>2098</v>
      </c>
      <c r="H36" s="515">
        <v>45184</v>
      </c>
      <c r="I36" s="516">
        <f>H36+5</f>
        <v>45189</v>
      </c>
      <c r="J36" s="647"/>
      <c r="K36" s="516">
        <f>H36+25</f>
        <v>45209</v>
      </c>
      <c r="L36" s="502">
        <f>H36+29</f>
        <v>45213</v>
      </c>
      <c r="M36" s="502">
        <f>H36+32</f>
        <v>45216</v>
      </c>
      <c r="N36" s="502">
        <f>H36+34</f>
        <v>45218</v>
      </c>
    </row>
    <row r="37" spans="1:14" s="14" customFormat="1" ht="20.25" hidden="1" customHeight="1" thickBot="1">
      <c r="A37" s="488"/>
      <c r="B37" s="1178"/>
      <c r="C37" s="504"/>
      <c r="D37" s="504"/>
      <c r="E37" s="505"/>
      <c r="F37" s="180"/>
      <c r="G37" s="512"/>
      <c r="H37" s="517"/>
      <c r="I37" s="517"/>
      <c r="J37" s="606"/>
      <c r="K37" s="517"/>
      <c r="L37" s="504"/>
      <c r="M37" s="504"/>
      <c r="N37" s="504"/>
    </row>
    <row r="38" spans="1:14" s="14" customFormat="1" ht="20.25" hidden="1" customHeight="1" thickTop="1">
      <c r="A38" s="488" t="s">
        <v>2095</v>
      </c>
      <c r="B38" s="1876" t="s">
        <v>2096</v>
      </c>
      <c r="C38" s="498" t="s">
        <v>2097</v>
      </c>
      <c r="D38" s="498">
        <v>45186</v>
      </c>
      <c r="E38" s="499">
        <v>45187</v>
      </c>
      <c r="F38" s="511" t="s">
        <v>2538</v>
      </c>
      <c r="G38" s="501" t="s">
        <v>2102</v>
      </c>
      <c r="H38" s="515">
        <v>45191</v>
      </c>
      <c r="I38" s="516">
        <f>H38+5</f>
        <v>45196</v>
      </c>
      <c r="J38" s="647"/>
      <c r="K38" s="516">
        <f>H38+25</f>
        <v>45216</v>
      </c>
      <c r="L38" s="502">
        <f>H38+29</f>
        <v>45220</v>
      </c>
      <c r="M38" s="502">
        <f>H38+32</f>
        <v>45223</v>
      </c>
      <c r="N38" s="502">
        <f>H38+34</f>
        <v>45225</v>
      </c>
    </row>
    <row r="39" spans="1:14" hidden="1"/>
    <row r="40" spans="1:14" s="14" customFormat="1" ht="20.25" hidden="1" customHeight="1" thickTop="1">
      <c r="A40" s="488" t="s">
        <v>2099</v>
      </c>
      <c r="B40" s="1177" t="s">
        <v>2100</v>
      </c>
      <c r="C40" s="498" t="s">
        <v>2101</v>
      </c>
      <c r="D40" s="498">
        <v>45196</v>
      </c>
      <c r="E40" s="499">
        <v>45197</v>
      </c>
      <c r="F40" s="511" t="s">
        <v>2449</v>
      </c>
      <c r="G40" s="501" t="s">
        <v>2105</v>
      </c>
      <c r="H40" s="515">
        <v>45198</v>
      </c>
      <c r="I40" s="516">
        <f>H40+5</f>
        <v>45203</v>
      </c>
      <c r="J40" s="647"/>
      <c r="K40" s="516">
        <f>H40+25</f>
        <v>45223</v>
      </c>
      <c r="L40" s="502">
        <f>H40+29</f>
        <v>45227</v>
      </c>
      <c r="M40" s="502">
        <f>H40+32</f>
        <v>45230</v>
      </c>
      <c r="N40" s="502">
        <f>H40+34</f>
        <v>45232</v>
      </c>
    </row>
    <row r="41" spans="1:14" s="14" customFormat="1" ht="20.25" hidden="1" customHeight="1" thickBot="1">
      <c r="A41" s="488"/>
      <c r="B41" s="1178"/>
      <c r="C41" s="504"/>
      <c r="D41" s="504"/>
      <c r="E41" s="505"/>
      <c r="F41" s="180"/>
      <c r="G41" s="512"/>
      <c r="H41" s="517"/>
      <c r="I41" s="517"/>
      <c r="J41" s="606"/>
      <c r="K41" s="517"/>
      <c r="L41" s="504"/>
      <c r="M41" s="504"/>
      <c r="N41" s="504"/>
    </row>
    <row r="42" spans="1:14" s="14" customFormat="1" ht="20.25" hidden="1" customHeight="1" thickTop="1">
      <c r="A42" s="488"/>
      <c r="B42" s="1177" t="s">
        <v>2103</v>
      </c>
      <c r="C42" s="498" t="s">
        <v>2104</v>
      </c>
      <c r="D42" s="498">
        <v>45200</v>
      </c>
      <c r="E42" s="499">
        <v>45200</v>
      </c>
      <c r="F42" s="511" t="s">
        <v>2580</v>
      </c>
      <c r="G42" s="501" t="s">
        <v>2107</v>
      </c>
      <c r="H42" s="515">
        <v>45205</v>
      </c>
      <c r="I42" s="516">
        <f>H42+5</f>
        <v>45210</v>
      </c>
      <c r="J42" s="647"/>
      <c r="K42" s="516">
        <f>H42+25</f>
        <v>45230</v>
      </c>
      <c r="L42" s="502">
        <f>H42+29</f>
        <v>45234</v>
      </c>
      <c r="M42" s="502">
        <f>H42+32</f>
        <v>45237</v>
      </c>
      <c r="N42" s="502">
        <f>H42+34</f>
        <v>45239</v>
      </c>
    </row>
    <row r="43" spans="1:14" s="14" customFormat="1" ht="20.25" hidden="1" customHeight="1" thickBot="1">
      <c r="A43" s="488"/>
      <c r="B43" s="1178"/>
      <c r="C43" s="504"/>
      <c r="D43" s="504"/>
      <c r="E43" s="505"/>
      <c r="F43" s="180"/>
      <c r="G43" s="512"/>
      <c r="H43" s="517"/>
      <c r="I43" s="517"/>
      <c r="J43" s="606"/>
      <c r="K43" s="517"/>
      <c r="L43" s="504"/>
      <c r="M43" s="504"/>
      <c r="N43" s="504"/>
    </row>
    <row r="44" spans="1:14" s="14" customFormat="1" ht="20.25" hidden="1" customHeight="1" thickTop="1">
      <c r="A44" s="488"/>
      <c r="B44" s="1892" t="s">
        <v>2061</v>
      </c>
      <c r="C44" s="498" t="s">
        <v>2106</v>
      </c>
      <c r="D44" s="498">
        <v>45206</v>
      </c>
      <c r="E44" s="499">
        <v>45207</v>
      </c>
      <c r="F44" s="511" t="s">
        <v>2194</v>
      </c>
      <c r="G44" s="501" t="s">
        <v>2111</v>
      </c>
      <c r="H44" s="515">
        <v>45212</v>
      </c>
      <c r="I44" s="516">
        <f>H44+5</f>
        <v>45217</v>
      </c>
      <c r="J44" s="647"/>
      <c r="K44" s="516">
        <f>H44+25</f>
        <v>45237</v>
      </c>
      <c r="L44" s="502">
        <f>H44+29</f>
        <v>45241</v>
      </c>
      <c r="M44" s="502">
        <f>H44+32</f>
        <v>45244</v>
      </c>
      <c r="N44" s="502">
        <f>H44+34</f>
        <v>45246</v>
      </c>
    </row>
    <row r="45" spans="1:14" s="14" customFormat="1" ht="20.25" hidden="1" customHeight="1" thickBot="1">
      <c r="A45" s="488"/>
      <c r="B45" s="1178"/>
      <c r="C45" s="504"/>
      <c r="D45" s="504"/>
      <c r="E45" s="505"/>
      <c r="F45" s="180"/>
      <c r="G45" s="512"/>
      <c r="H45" s="517"/>
      <c r="I45" s="517"/>
      <c r="J45" s="606"/>
      <c r="K45" s="517"/>
      <c r="L45" s="504"/>
      <c r="M45" s="504"/>
      <c r="N45" s="504"/>
    </row>
    <row r="46" spans="1:14" s="14" customFormat="1" ht="20.25" hidden="1" customHeight="1" thickTop="1">
      <c r="A46" s="488" t="s">
        <v>2108</v>
      </c>
      <c r="B46" s="1177" t="s">
        <v>2109</v>
      </c>
      <c r="C46" s="498" t="s">
        <v>2110</v>
      </c>
      <c r="D46" s="498">
        <v>45215</v>
      </c>
      <c r="E46" s="499">
        <v>45217</v>
      </c>
      <c r="F46" s="611" t="s">
        <v>2182</v>
      </c>
      <c r="G46" s="501" t="s">
        <v>2115</v>
      </c>
      <c r="H46" s="515">
        <v>45219</v>
      </c>
      <c r="I46" s="647"/>
      <c r="J46" s="647"/>
      <c r="K46" s="647"/>
      <c r="L46" s="549"/>
      <c r="M46" s="549"/>
      <c r="N46" s="549"/>
    </row>
    <row r="47" spans="1:14" s="14" customFormat="1" ht="20.25" hidden="1" customHeight="1" thickBot="1">
      <c r="A47" s="488"/>
      <c r="B47" s="1178"/>
      <c r="C47" s="504"/>
      <c r="D47" s="504"/>
      <c r="E47" s="505"/>
      <c r="F47" s="674" t="s">
        <v>2857</v>
      </c>
      <c r="G47" s="512"/>
      <c r="H47" s="517"/>
      <c r="I47" s="606"/>
      <c r="J47" s="606"/>
      <c r="K47" s="606"/>
      <c r="L47" s="195"/>
      <c r="M47" s="195"/>
      <c r="N47" s="195"/>
    </row>
    <row r="48" spans="1:14" s="14" customFormat="1" ht="20.25" hidden="1" customHeight="1" thickTop="1">
      <c r="A48" s="488" t="s">
        <v>2112</v>
      </c>
      <c r="B48" s="1177" t="s">
        <v>2113</v>
      </c>
      <c r="C48" s="498" t="s">
        <v>2114</v>
      </c>
      <c r="D48" s="498">
        <v>45221</v>
      </c>
      <c r="E48" s="499">
        <v>45222</v>
      </c>
      <c r="F48" s="511" t="s">
        <v>3109</v>
      </c>
      <c r="G48" s="501" t="s">
        <v>2118</v>
      </c>
      <c r="H48" s="515">
        <v>45226</v>
      </c>
      <c r="I48" s="516">
        <f>H48+5</f>
        <v>45231</v>
      </c>
      <c r="J48" s="647"/>
      <c r="K48" s="516">
        <f>H48+25</f>
        <v>45251</v>
      </c>
      <c r="L48" s="502">
        <f>H48+29</f>
        <v>45255</v>
      </c>
      <c r="M48" s="502">
        <f>H48+32</f>
        <v>45258</v>
      </c>
      <c r="N48" s="502">
        <f>H48+34</f>
        <v>45260</v>
      </c>
    </row>
    <row r="49" spans="1:14" s="14" customFormat="1" ht="20.25" hidden="1" customHeight="1" thickBot="1">
      <c r="A49" s="488"/>
      <c r="B49" s="1178"/>
      <c r="C49" s="504"/>
      <c r="D49" s="504"/>
      <c r="E49" s="505"/>
      <c r="F49" s="180"/>
      <c r="G49" s="512"/>
      <c r="H49" s="517"/>
      <c r="I49" s="517"/>
      <c r="J49" s="606"/>
      <c r="K49" s="517"/>
      <c r="L49" s="504"/>
      <c r="M49" s="504"/>
      <c r="N49" s="504"/>
    </row>
    <row r="50" spans="1:14" s="14" customFormat="1" ht="20.25" hidden="1" customHeight="1" thickTop="1">
      <c r="A50" s="488" t="s">
        <v>2052</v>
      </c>
      <c r="B50" s="1177" t="s">
        <v>2116</v>
      </c>
      <c r="C50" s="498" t="s">
        <v>2117</v>
      </c>
      <c r="D50" s="498">
        <v>45228</v>
      </c>
      <c r="E50" s="499">
        <v>45228</v>
      </c>
      <c r="F50" s="511" t="s">
        <v>3110</v>
      </c>
      <c r="G50" s="501" t="s">
        <v>2120</v>
      </c>
      <c r="H50" s="515">
        <v>45233</v>
      </c>
      <c r="I50" s="516">
        <f>H50+5</f>
        <v>45238</v>
      </c>
      <c r="J50" s="647"/>
      <c r="K50" s="516">
        <f>H50+25</f>
        <v>45258</v>
      </c>
      <c r="L50" s="502">
        <f>H50+29</f>
        <v>45262</v>
      </c>
      <c r="M50" s="502">
        <f>H50+32</f>
        <v>45265</v>
      </c>
      <c r="N50" s="502">
        <f>H50+34</f>
        <v>45267</v>
      </c>
    </row>
    <row r="51" spans="1:14" s="14" customFormat="1" ht="20.25" hidden="1" customHeight="1" thickBot="1">
      <c r="A51" s="488"/>
      <c r="B51" s="1178"/>
      <c r="C51" s="504"/>
      <c r="D51" s="504"/>
      <c r="E51" s="505"/>
      <c r="F51" s="180"/>
      <c r="G51" s="512"/>
      <c r="H51" s="517"/>
      <c r="I51" s="517"/>
      <c r="J51" s="606"/>
      <c r="K51" s="517"/>
      <c r="L51" s="504"/>
      <c r="M51" s="504"/>
      <c r="N51" s="504"/>
    </row>
    <row r="52" spans="1:14" s="14" customFormat="1" ht="20.25" hidden="1" customHeight="1" thickTop="1">
      <c r="A52" s="488"/>
      <c r="B52" s="1177" t="s">
        <v>2103</v>
      </c>
      <c r="C52" s="498" t="s">
        <v>2119</v>
      </c>
      <c r="D52" s="498">
        <v>45234</v>
      </c>
      <c r="E52" s="499">
        <v>45237</v>
      </c>
      <c r="F52" s="1892" t="s">
        <v>2865</v>
      </c>
      <c r="G52" s="501" t="s">
        <v>2121</v>
      </c>
      <c r="H52" s="515">
        <v>45240</v>
      </c>
      <c r="I52" s="516">
        <f>H52+5</f>
        <v>45245</v>
      </c>
      <c r="J52" s="647"/>
      <c r="K52" s="516">
        <f>H52+25</f>
        <v>45265</v>
      </c>
      <c r="L52" s="502">
        <f>H52+29</f>
        <v>45269</v>
      </c>
      <c r="M52" s="502">
        <f>H52+32</f>
        <v>45272</v>
      </c>
      <c r="N52" s="502">
        <f>H52+34</f>
        <v>45274</v>
      </c>
    </row>
    <row r="53" spans="1:14" s="14" customFormat="1" ht="20.25" hidden="1" customHeight="1" thickBot="1">
      <c r="A53" s="488"/>
      <c r="B53" s="1178"/>
      <c r="C53" s="504"/>
      <c r="D53" s="504"/>
      <c r="E53" s="505"/>
      <c r="F53" s="180"/>
      <c r="G53" s="512"/>
      <c r="H53" s="517"/>
      <c r="I53" s="517"/>
      <c r="J53" s="606"/>
      <c r="K53" s="517"/>
      <c r="L53" s="504"/>
      <c r="M53" s="504"/>
      <c r="N53" s="504"/>
    </row>
    <row r="54" spans="1:14" s="14" customFormat="1" ht="20.25" hidden="1" customHeight="1" thickTop="1">
      <c r="A54" s="488" t="s">
        <v>2061</v>
      </c>
      <c r="B54" s="1177" t="s">
        <v>2122</v>
      </c>
      <c r="C54" s="498" t="s">
        <v>2123</v>
      </c>
      <c r="D54" s="498">
        <v>45244</v>
      </c>
      <c r="E54" s="499">
        <v>45246</v>
      </c>
      <c r="F54" s="1892" t="s">
        <v>3111</v>
      </c>
      <c r="G54" s="501" t="s">
        <v>2124</v>
      </c>
      <c r="H54" s="515">
        <v>45247</v>
      </c>
      <c r="I54" s="516">
        <f>H54+5</f>
        <v>45252</v>
      </c>
      <c r="J54" s="647"/>
      <c r="K54" s="516">
        <f>H54+25</f>
        <v>45272</v>
      </c>
      <c r="L54" s="502">
        <f>H54+29</f>
        <v>45276</v>
      </c>
      <c r="M54" s="502">
        <f>H54+32</f>
        <v>45279</v>
      </c>
      <c r="N54" s="502">
        <f>H54+34</f>
        <v>45281</v>
      </c>
    </row>
    <row r="55" spans="1:14" hidden="1"/>
    <row r="56" spans="1:14" s="14" customFormat="1" ht="20.25" hidden="1" customHeight="1" thickTop="1">
      <c r="A56" s="488" t="s">
        <v>2041</v>
      </c>
      <c r="B56" s="1892" t="s">
        <v>2125</v>
      </c>
      <c r="C56" s="498" t="s">
        <v>2126</v>
      </c>
      <c r="D56" s="498">
        <v>45253</v>
      </c>
      <c r="E56" s="499">
        <v>45253</v>
      </c>
      <c r="F56" s="1892" t="s">
        <v>3112</v>
      </c>
      <c r="G56" s="501" t="s">
        <v>2127</v>
      </c>
      <c r="H56" s="515">
        <v>45254</v>
      </c>
      <c r="I56" s="516">
        <f>H56+5</f>
        <v>45259</v>
      </c>
      <c r="J56" s="647"/>
      <c r="K56" s="516">
        <f>H56+25</f>
        <v>45279</v>
      </c>
      <c r="L56" s="502">
        <f>H56+29</f>
        <v>45283</v>
      </c>
      <c r="M56" s="502">
        <f>H56+32</f>
        <v>45286</v>
      </c>
      <c r="N56" s="502">
        <f>H56+34</f>
        <v>45288</v>
      </c>
    </row>
    <row r="57" spans="1:14" s="14" customFormat="1" ht="20.25" hidden="1" customHeight="1" thickBot="1">
      <c r="A57" s="488"/>
      <c r="B57" s="1178"/>
      <c r="C57" s="504"/>
      <c r="D57" s="504"/>
      <c r="E57" s="505"/>
      <c r="F57" s="180"/>
      <c r="G57" s="512"/>
      <c r="H57" s="517"/>
      <c r="I57" s="517"/>
      <c r="J57" s="606"/>
      <c r="K57" s="517"/>
      <c r="L57" s="504"/>
      <c r="M57" s="504"/>
      <c r="N57" s="504"/>
    </row>
    <row r="58" spans="1:14" s="14" customFormat="1" ht="20.25" hidden="1" customHeight="1" thickTop="1">
      <c r="A58" s="488" t="s">
        <v>2128</v>
      </c>
      <c r="B58" s="1876" t="s">
        <v>2109</v>
      </c>
      <c r="C58" s="498" t="s">
        <v>2129</v>
      </c>
      <c r="D58" s="498">
        <v>45257</v>
      </c>
      <c r="E58" s="499">
        <v>45258</v>
      </c>
      <c r="F58" s="611" t="s">
        <v>2182</v>
      </c>
      <c r="G58" s="501" t="s">
        <v>2132</v>
      </c>
      <c r="H58" s="515">
        <v>45261</v>
      </c>
      <c r="I58" s="647"/>
      <c r="J58" s="647"/>
      <c r="K58" s="2165" t="s">
        <v>3114</v>
      </c>
      <c r="L58" s="549"/>
      <c r="M58" s="2136" t="s">
        <v>3115</v>
      </c>
      <c r="N58" s="549"/>
    </row>
    <row r="59" spans="1:14" s="14" customFormat="1" ht="20.25" hidden="1" customHeight="1" thickBot="1">
      <c r="A59" s="488"/>
      <c r="B59" s="1178"/>
      <c r="C59" s="504"/>
      <c r="D59" s="504"/>
      <c r="E59" s="505"/>
      <c r="F59" s="180"/>
      <c r="G59" s="512"/>
      <c r="H59" s="517"/>
      <c r="I59" s="606"/>
      <c r="J59" s="606"/>
      <c r="K59" s="845"/>
      <c r="L59" s="195"/>
      <c r="M59" s="846"/>
      <c r="N59" s="195"/>
    </row>
    <row r="60" spans="1:14" s="14" customFormat="1" ht="20.25" hidden="1" customHeight="1" thickTop="1">
      <c r="A60" s="488" t="s">
        <v>2130</v>
      </c>
      <c r="B60" s="1892" t="s">
        <v>2041</v>
      </c>
      <c r="C60" s="498" t="s">
        <v>2131</v>
      </c>
      <c r="D60" s="498">
        <v>45267</v>
      </c>
      <c r="E60" s="499">
        <v>45268</v>
      </c>
      <c r="F60" s="1892" t="s">
        <v>3108</v>
      </c>
      <c r="G60" s="501" t="s">
        <v>2133</v>
      </c>
      <c r="H60" s="515">
        <v>45268</v>
      </c>
      <c r="I60" s="516">
        <f>H60+5</f>
        <v>45273</v>
      </c>
      <c r="J60" s="647"/>
      <c r="K60" s="516">
        <f>H60+25</f>
        <v>45293</v>
      </c>
      <c r="L60" s="502">
        <f>H60+29</f>
        <v>45297</v>
      </c>
      <c r="M60" s="502">
        <f>H60+32</f>
        <v>45300</v>
      </c>
      <c r="N60" s="502">
        <f>H60+34</f>
        <v>45302</v>
      </c>
    </row>
    <row r="61" spans="1:14" s="14" customFormat="1" ht="20.25" hidden="1" customHeight="1" thickBot="1">
      <c r="A61" s="488"/>
      <c r="B61" s="1178"/>
      <c r="C61" s="504"/>
      <c r="D61" s="504"/>
      <c r="E61" s="505"/>
      <c r="F61" s="180"/>
      <c r="G61" s="512"/>
      <c r="H61" s="517"/>
      <c r="I61" s="517"/>
      <c r="J61" s="606"/>
      <c r="K61" s="517"/>
      <c r="L61" s="504"/>
      <c r="M61" s="504"/>
      <c r="N61" s="504"/>
    </row>
    <row r="62" spans="1:14" s="14" customFormat="1" ht="20.25" hidden="1" customHeight="1" thickTop="1">
      <c r="A62" s="488"/>
      <c r="B62" s="1177"/>
      <c r="C62" s="498"/>
      <c r="D62" s="498"/>
      <c r="E62" s="499"/>
      <c r="F62" s="1892" t="s">
        <v>2825</v>
      </c>
      <c r="G62" s="501" t="s">
        <v>2137</v>
      </c>
      <c r="H62" s="515">
        <v>45275</v>
      </c>
      <c r="I62" s="516">
        <f>H62+5</f>
        <v>45280</v>
      </c>
      <c r="J62" s="647"/>
      <c r="K62" s="516">
        <f>H62+25</f>
        <v>45300</v>
      </c>
      <c r="L62" s="502">
        <f>H62+29</f>
        <v>45304</v>
      </c>
      <c r="M62" s="502">
        <f>H62+32</f>
        <v>45307</v>
      </c>
      <c r="N62" s="502">
        <f>H62+34</f>
        <v>45309</v>
      </c>
    </row>
    <row r="63" spans="1:14" s="14" customFormat="1" ht="20.25" hidden="1" customHeight="1" thickBot="1">
      <c r="A63" s="488"/>
      <c r="B63" s="1178"/>
      <c r="C63" s="504"/>
      <c r="D63" s="504"/>
      <c r="E63" s="505"/>
      <c r="F63" s="180"/>
      <c r="G63" s="512"/>
      <c r="H63" s="517"/>
      <c r="I63" s="517"/>
      <c r="J63" s="606"/>
      <c r="K63" s="517"/>
      <c r="L63" s="504"/>
      <c r="M63" s="504"/>
      <c r="N63" s="504"/>
    </row>
    <row r="64" spans="1:14" s="14" customFormat="1" ht="20.25" hidden="1" customHeight="1" thickTop="1" thickBot="1">
      <c r="A64" s="488" t="s">
        <v>2134</v>
      </c>
      <c r="B64" s="1177" t="s">
        <v>2135</v>
      </c>
      <c r="C64" s="498" t="s">
        <v>2136</v>
      </c>
      <c r="D64" s="498">
        <v>45277</v>
      </c>
      <c r="E64" s="499">
        <v>45279</v>
      </c>
      <c r="F64" s="1892" t="s">
        <v>2538</v>
      </c>
      <c r="G64" s="501" t="s">
        <v>2142</v>
      </c>
      <c r="H64" s="515">
        <v>45282</v>
      </c>
      <c r="I64" s="516">
        <f>H64+5</f>
        <v>45287</v>
      </c>
      <c r="J64" s="647"/>
      <c r="K64" s="516">
        <f>H64+25</f>
        <v>45307</v>
      </c>
      <c r="L64" s="502">
        <f>H64+29</f>
        <v>45311</v>
      </c>
      <c r="M64" s="502">
        <f>H64+32</f>
        <v>45314</v>
      </c>
      <c r="N64" s="502">
        <f>H64+34</f>
        <v>45316</v>
      </c>
    </row>
    <row r="65" spans="1:14" s="14" customFormat="1" ht="20.25" hidden="1" customHeight="1" thickTop="1" thickBot="1">
      <c r="A65" s="488" t="s">
        <v>2061</v>
      </c>
      <c r="B65" s="1876" t="s">
        <v>2138</v>
      </c>
      <c r="C65" s="498" t="s">
        <v>2139</v>
      </c>
      <c r="D65" s="498">
        <v>45280</v>
      </c>
      <c r="E65" s="499">
        <v>45281</v>
      </c>
      <c r="F65" s="180"/>
      <c r="G65" s="512"/>
      <c r="H65" s="517"/>
      <c r="I65" s="517"/>
      <c r="J65" s="606"/>
      <c r="K65" s="517"/>
      <c r="L65" s="504"/>
      <c r="M65" s="504"/>
      <c r="N65" s="504"/>
    </row>
    <row r="66" spans="1:14" s="14" customFormat="1" ht="20.25" hidden="1" customHeight="1" thickTop="1">
      <c r="A66" s="488"/>
      <c r="B66" s="1892" t="s">
        <v>2125</v>
      </c>
      <c r="C66" s="498" t="s">
        <v>2140</v>
      </c>
      <c r="D66" s="498">
        <v>45286</v>
      </c>
      <c r="E66" s="499">
        <v>45287</v>
      </c>
      <c r="F66" s="1892" t="s">
        <v>2449</v>
      </c>
      <c r="G66" s="501" t="s">
        <v>2143</v>
      </c>
      <c r="H66" s="515">
        <v>45289</v>
      </c>
      <c r="I66" s="516">
        <f>H66+5</f>
        <v>45294</v>
      </c>
      <c r="J66" s="647"/>
      <c r="K66" s="516">
        <f>H66+25</f>
        <v>45314</v>
      </c>
      <c r="L66" s="502">
        <f>H66+29</f>
        <v>45318</v>
      </c>
      <c r="M66" s="502">
        <f>H66+32</f>
        <v>45321</v>
      </c>
      <c r="N66" s="502">
        <f>H66+34</f>
        <v>45323</v>
      </c>
    </row>
    <row r="67" spans="1:14" s="14" customFormat="1" ht="20.25" hidden="1" customHeight="1" thickBot="1">
      <c r="A67" s="488"/>
      <c r="B67" s="1178"/>
      <c r="C67" s="504"/>
      <c r="D67" s="504"/>
      <c r="E67" s="505"/>
      <c r="F67" s="180"/>
      <c r="G67" s="512"/>
      <c r="H67" s="517"/>
      <c r="I67" s="517"/>
      <c r="J67" s="606"/>
      <c r="K67" s="517"/>
      <c r="L67" s="504"/>
      <c r="M67" s="504"/>
      <c r="N67" s="504"/>
    </row>
    <row r="68" spans="1:14" s="14" customFormat="1" ht="20.25" hidden="1" customHeight="1" thickTop="1">
      <c r="A68" s="488" t="s">
        <v>2144</v>
      </c>
      <c r="B68" s="1876" t="s">
        <v>2122</v>
      </c>
      <c r="C68" s="498" t="s">
        <v>2145</v>
      </c>
      <c r="D68" s="498">
        <v>44928</v>
      </c>
      <c r="E68" s="499">
        <v>44929</v>
      </c>
      <c r="F68" s="1892" t="s">
        <v>2580</v>
      </c>
      <c r="G68" s="501" t="s">
        <v>2146</v>
      </c>
      <c r="H68" s="515">
        <v>45296</v>
      </c>
      <c r="I68" s="516">
        <f>H68+5</f>
        <v>45301</v>
      </c>
      <c r="J68" s="647"/>
      <c r="K68" s="516">
        <f>H68+25</f>
        <v>45321</v>
      </c>
      <c r="L68" s="502">
        <f>H68+29</f>
        <v>45325</v>
      </c>
      <c r="M68" s="502">
        <f>H68+32</f>
        <v>45328</v>
      </c>
      <c r="N68" s="502">
        <f>H68+34</f>
        <v>45330</v>
      </c>
    </row>
    <row r="69" spans="1:14" s="14" customFormat="1" ht="20.25" hidden="1" customHeight="1" thickBot="1">
      <c r="A69" s="488"/>
      <c r="B69" s="1178"/>
      <c r="C69" s="504"/>
      <c r="D69" s="504"/>
      <c r="E69" s="505"/>
      <c r="F69" s="180"/>
      <c r="G69" s="512"/>
      <c r="H69" s="517"/>
      <c r="I69" s="517"/>
      <c r="J69" s="606"/>
      <c r="K69" s="517"/>
      <c r="L69" s="504"/>
      <c r="M69" s="504"/>
      <c r="N69" s="504"/>
    </row>
    <row r="70" spans="1:14" s="14" customFormat="1" ht="20.25" hidden="1" customHeight="1" thickTop="1">
      <c r="A70" s="488" t="s">
        <v>2041</v>
      </c>
      <c r="B70" s="1892" t="s">
        <v>2109</v>
      </c>
      <c r="C70" s="498" t="s">
        <v>2147</v>
      </c>
      <c r="D70" s="498">
        <v>45300</v>
      </c>
      <c r="E70" s="499">
        <v>45302</v>
      </c>
      <c r="F70" s="1892" t="s">
        <v>2194</v>
      </c>
      <c r="G70" s="501" t="s">
        <v>2148</v>
      </c>
      <c r="H70" s="515">
        <v>45303</v>
      </c>
      <c r="I70" s="516">
        <f t="shared" ref="I70" si="25">H70+5</f>
        <v>45308</v>
      </c>
      <c r="J70" s="647"/>
      <c r="K70" s="516">
        <f t="shared" ref="K70" si="26">H70+25</f>
        <v>45328</v>
      </c>
      <c r="L70" s="502">
        <f t="shared" ref="L70" si="27">H70+29</f>
        <v>45332</v>
      </c>
      <c r="M70" s="502">
        <f t="shared" ref="M70" si="28">H70+32</f>
        <v>45335</v>
      </c>
      <c r="N70" s="502">
        <f t="shared" ref="N70" si="29">H70+34</f>
        <v>45337</v>
      </c>
    </row>
    <row r="71" spans="1:14" hidden="1"/>
    <row r="72" spans="1:14" s="14" customFormat="1" ht="20.25" hidden="1" customHeight="1" thickTop="1">
      <c r="A72" s="488" t="s">
        <v>2149</v>
      </c>
      <c r="B72" s="1892" t="s">
        <v>2150</v>
      </c>
      <c r="C72" s="498" t="s">
        <v>2151</v>
      </c>
      <c r="D72" s="498">
        <v>45311</v>
      </c>
      <c r="E72" s="499">
        <v>45313</v>
      </c>
      <c r="F72" s="1892" t="s">
        <v>2207</v>
      </c>
      <c r="G72" s="501" t="s">
        <v>2152</v>
      </c>
      <c r="H72" s="515">
        <v>45310</v>
      </c>
      <c r="I72" s="516">
        <f t="shared" ref="I72" si="30">H72+5</f>
        <v>45315</v>
      </c>
      <c r="J72" s="647"/>
      <c r="K72" s="516">
        <f t="shared" ref="K72" si="31">H72+25</f>
        <v>45335</v>
      </c>
      <c r="L72" s="502">
        <f t="shared" ref="L72" si="32">H72+29</f>
        <v>45339</v>
      </c>
      <c r="M72" s="502">
        <f t="shared" ref="M72" si="33">H72+32</f>
        <v>45342</v>
      </c>
      <c r="N72" s="502">
        <f t="shared" ref="N72" si="34">H72+34</f>
        <v>45344</v>
      </c>
    </row>
    <row r="73" spans="1:14" s="14" customFormat="1" ht="20.25" hidden="1" customHeight="1" thickBot="1">
      <c r="A73" s="488"/>
      <c r="B73" s="1178"/>
      <c r="C73" s="504"/>
      <c r="D73" s="504"/>
      <c r="E73" s="505"/>
      <c r="F73" s="180"/>
      <c r="G73" s="512"/>
      <c r="H73" s="517"/>
      <c r="I73" s="517"/>
      <c r="J73" s="606"/>
      <c r="K73" s="517"/>
      <c r="L73" s="504"/>
      <c r="M73" s="504"/>
      <c r="N73" s="504"/>
    </row>
    <row r="74" spans="1:14" s="14" customFormat="1" ht="20.25" hidden="1" customHeight="1" thickTop="1">
      <c r="A74" s="488"/>
      <c r="B74" s="1892" t="s">
        <v>2138</v>
      </c>
      <c r="C74" s="498" t="s">
        <v>2153</v>
      </c>
      <c r="D74" s="498">
        <v>45319</v>
      </c>
      <c r="E74" s="499">
        <v>45322</v>
      </c>
      <c r="F74" s="1892" t="s">
        <v>3109</v>
      </c>
      <c r="G74" s="501" t="s">
        <v>2154</v>
      </c>
      <c r="H74" s="515">
        <v>45317</v>
      </c>
      <c r="I74" s="516">
        <f t="shared" ref="I74" si="35">H74+5</f>
        <v>45322</v>
      </c>
      <c r="J74" s="647"/>
      <c r="K74" s="516">
        <f t="shared" ref="K74" si="36">H74+25</f>
        <v>45342</v>
      </c>
      <c r="L74" s="502">
        <f t="shared" ref="L74" si="37">H74+29</f>
        <v>45346</v>
      </c>
      <c r="M74" s="502">
        <f t="shared" ref="M74" si="38">H74+32</f>
        <v>45349</v>
      </c>
      <c r="N74" s="502">
        <f t="shared" ref="N74" si="39">H74+34</f>
        <v>45351</v>
      </c>
    </row>
    <row r="75" spans="1:14" s="14" customFormat="1" ht="20.25" hidden="1" customHeight="1" thickBot="1">
      <c r="A75" s="488"/>
      <c r="B75" s="1178"/>
      <c r="C75" s="504"/>
      <c r="D75" s="504"/>
      <c r="E75" s="505"/>
      <c r="F75" s="180"/>
      <c r="G75" s="512"/>
      <c r="H75" s="517"/>
      <c r="I75" s="517"/>
      <c r="J75" s="606"/>
      <c r="K75" s="517"/>
      <c r="L75" s="504"/>
      <c r="M75" s="504"/>
      <c r="N75" s="504"/>
    </row>
    <row r="76" spans="1:14" s="14" customFormat="1" ht="20.25" hidden="1" customHeight="1" thickTop="1">
      <c r="A76" s="488"/>
      <c r="B76" s="1892" t="s">
        <v>2125</v>
      </c>
      <c r="C76" s="498" t="s">
        <v>2155</v>
      </c>
      <c r="D76" s="498">
        <v>45323</v>
      </c>
      <c r="E76" s="499">
        <v>45325</v>
      </c>
      <c r="F76" s="1892" t="s">
        <v>3116</v>
      </c>
      <c r="G76" s="501" t="s">
        <v>2156</v>
      </c>
      <c r="H76" s="515">
        <v>45324</v>
      </c>
      <c r="I76" s="516">
        <f t="shared" ref="I76" si="40">H76+5</f>
        <v>45329</v>
      </c>
      <c r="J76" s="647"/>
      <c r="K76" s="516">
        <f t="shared" ref="K76" si="41">H76+25</f>
        <v>45349</v>
      </c>
      <c r="L76" s="502">
        <f t="shared" ref="L76" si="42">H76+29</f>
        <v>45353</v>
      </c>
      <c r="M76" s="502">
        <f t="shared" ref="M76" si="43">H76+32</f>
        <v>45356</v>
      </c>
      <c r="N76" s="502">
        <f t="shared" ref="N76" si="44">H76+34</f>
        <v>45358</v>
      </c>
    </row>
    <row r="77" spans="1:14" s="14" customFormat="1" ht="20.25" hidden="1" customHeight="1" thickBot="1">
      <c r="A77" s="488"/>
      <c r="B77" s="1178"/>
      <c r="C77" s="504"/>
      <c r="D77" s="504"/>
      <c r="E77" s="505"/>
      <c r="F77" s="180"/>
      <c r="G77" s="512"/>
      <c r="H77" s="517"/>
      <c r="I77" s="517"/>
      <c r="J77" s="606"/>
      <c r="K77" s="517"/>
      <c r="L77" s="504"/>
      <c r="M77" s="504"/>
      <c r="N77" s="504"/>
    </row>
    <row r="78" spans="1:14" s="14" customFormat="1" ht="20.25" hidden="1" customHeight="1" thickTop="1">
      <c r="A78" s="488"/>
      <c r="B78" s="1892" t="s">
        <v>2061</v>
      </c>
      <c r="C78" s="498" t="s">
        <v>2157</v>
      </c>
      <c r="D78" s="498">
        <v>45331</v>
      </c>
      <c r="E78" s="499">
        <v>45333</v>
      </c>
      <c r="F78" s="1876" t="s">
        <v>3110</v>
      </c>
      <c r="G78" s="501" t="s">
        <v>2158</v>
      </c>
      <c r="H78" s="515">
        <v>45331</v>
      </c>
      <c r="I78" s="516">
        <f t="shared" ref="I78" si="45">H78+5</f>
        <v>45336</v>
      </c>
      <c r="J78" s="647"/>
      <c r="K78" s="516">
        <f t="shared" ref="K78" si="46">H78+25</f>
        <v>45356</v>
      </c>
      <c r="L78" s="502">
        <f t="shared" ref="L78" si="47">H78+29</f>
        <v>45360</v>
      </c>
      <c r="M78" s="502">
        <f t="shared" ref="M78" si="48">H78+32</f>
        <v>45363</v>
      </c>
      <c r="N78" s="502">
        <f t="shared" ref="N78" si="49">H78+34</f>
        <v>45365</v>
      </c>
    </row>
    <row r="79" spans="1:14" s="14" customFormat="1" ht="20.25" hidden="1" customHeight="1" thickBot="1">
      <c r="A79" s="488"/>
      <c r="B79" s="1178"/>
      <c r="C79" s="504"/>
      <c r="D79" s="504"/>
      <c r="E79" s="505"/>
      <c r="F79" s="180"/>
      <c r="G79" s="512"/>
      <c r="H79" s="517"/>
      <c r="I79" s="517"/>
      <c r="J79" s="606"/>
      <c r="K79" s="517"/>
      <c r="L79" s="504"/>
      <c r="M79" s="504"/>
      <c r="N79" s="504"/>
    </row>
    <row r="80" spans="1:14" s="14" customFormat="1" ht="20.25" hidden="1" customHeight="1" thickTop="1">
      <c r="A80" s="488" t="s">
        <v>2041</v>
      </c>
      <c r="B80" s="1892" t="s">
        <v>2122</v>
      </c>
      <c r="C80" s="498" t="s">
        <v>2159</v>
      </c>
      <c r="D80" s="498">
        <v>45334</v>
      </c>
      <c r="E80" s="499">
        <v>45336</v>
      </c>
      <c r="F80" s="1876" t="s">
        <v>3117</v>
      </c>
      <c r="G80" s="501" t="s">
        <v>2160</v>
      </c>
      <c r="H80" s="515">
        <v>45338</v>
      </c>
      <c r="I80" s="516">
        <f t="shared" ref="I80" si="50">H80+5</f>
        <v>45343</v>
      </c>
      <c r="J80" s="647"/>
      <c r="K80" s="516">
        <f t="shared" ref="K80" si="51">H80+25</f>
        <v>45363</v>
      </c>
      <c r="L80" s="502">
        <f t="shared" ref="L80" si="52">H80+29</f>
        <v>45367</v>
      </c>
      <c r="M80" s="502">
        <f t="shared" ref="M80" si="53">H80+32</f>
        <v>45370</v>
      </c>
      <c r="N80" s="502">
        <f t="shared" ref="N80" si="54">H80+34</f>
        <v>45372</v>
      </c>
    </row>
    <row r="81" spans="1:14" s="14" customFormat="1" ht="20.25" hidden="1" customHeight="1" thickBot="1">
      <c r="A81" s="488"/>
      <c r="B81" s="1178"/>
      <c r="C81" s="504"/>
      <c r="D81" s="504"/>
      <c r="E81" s="505"/>
      <c r="F81" s="180"/>
      <c r="G81" s="512"/>
      <c r="H81" s="517"/>
      <c r="I81" s="517"/>
      <c r="J81" s="606"/>
      <c r="K81" s="517"/>
      <c r="L81" s="504"/>
      <c r="M81" s="504"/>
      <c r="N81" s="504"/>
    </row>
    <row r="82" spans="1:14" s="14" customFormat="1" ht="20.25" hidden="1" customHeight="1" thickTop="1">
      <c r="A82" s="488"/>
      <c r="B82" s="1892"/>
      <c r="C82" s="498"/>
      <c r="D82" s="498"/>
      <c r="E82" s="499"/>
      <c r="F82" s="2297" t="s">
        <v>2182</v>
      </c>
      <c r="G82" s="501" t="s">
        <v>2163</v>
      </c>
      <c r="H82" s="515">
        <v>45345</v>
      </c>
      <c r="I82" s="647"/>
      <c r="J82" s="647"/>
      <c r="K82" s="647"/>
      <c r="L82" s="549"/>
      <c r="M82" s="549"/>
      <c r="N82" s="549"/>
    </row>
    <row r="83" spans="1:14" s="14" customFormat="1" ht="20.25" hidden="1" customHeight="1" thickBot="1">
      <c r="A83" s="488"/>
      <c r="B83" s="1178"/>
      <c r="C83" s="504"/>
      <c r="D83" s="504"/>
      <c r="E83" s="505"/>
      <c r="F83" s="180"/>
      <c r="G83" s="512"/>
      <c r="H83" s="517"/>
      <c r="I83" s="606"/>
      <c r="J83" s="606"/>
      <c r="K83" s="606"/>
      <c r="L83" s="195"/>
      <c r="M83" s="195"/>
      <c r="N83" s="195"/>
    </row>
    <row r="84" spans="1:14" s="14" customFormat="1" ht="20.25" hidden="1" customHeight="1" thickTop="1">
      <c r="A84" s="488" t="s">
        <v>2164</v>
      </c>
      <c r="B84" s="1892" t="s">
        <v>2109</v>
      </c>
      <c r="C84" s="498" t="s">
        <v>2165</v>
      </c>
      <c r="D84" s="498">
        <v>45348</v>
      </c>
      <c r="E84" s="499">
        <v>45350</v>
      </c>
      <c r="F84" s="1876" t="s">
        <v>3118</v>
      </c>
      <c r="G84" s="501" t="s">
        <v>2167</v>
      </c>
      <c r="H84" s="515">
        <v>45352</v>
      </c>
      <c r="I84" s="516">
        <f>H84+5</f>
        <v>45357</v>
      </c>
      <c r="J84" s="516">
        <f>H84+31</f>
        <v>45383</v>
      </c>
      <c r="K84" s="516">
        <f>H84+34</f>
        <v>45386</v>
      </c>
      <c r="L84" s="502">
        <f>H84+37</f>
        <v>45389</v>
      </c>
      <c r="M84" s="502">
        <f>H84+40</f>
        <v>45392</v>
      </c>
      <c r="N84" s="502">
        <f>H84+42</f>
        <v>45394</v>
      </c>
    </row>
    <row r="85" spans="1:14" s="14" customFormat="1" ht="20.25" hidden="1" customHeight="1" thickBot="1">
      <c r="A85" s="488"/>
      <c r="B85" s="1178"/>
      <c r="C85" s="504"/>
      <c r="D85" s="504"/>
      <c r="E85" s="505"/>
      <c r="F85" s="180"/>
      <c r="G85" s="512"/>
      <c r="H85" s="517"/>
      <c r="I85" s="517"/>
      <c r="J85" s="517"/>
      <c r="K85" s="517"/>
      <c r="L85" s="504"/>
      <c r="M85" s="504"/>
      <c r="N85" s="504"/>
    </row>
    <row r="86" spans="1:14" s="14" customFormat="1" ht="20.25" hidden="1" customHeight="1" thickTop="1" thickBot="1">
      <c r="A86" s="488"/>
      <c r="B86" s="1892" t="s">
        <v>2138</v>
      </c>
      <c r="C86" s="498" t="s">
        <v>2168</v>
      </c>
      <c r="D86" s="504">
        <v>45351</v>
      </c>
      <c r="E86" s="499">
        <v>45353</v>
      </c>
      <c r="F86" s="1876" t="s">
        <v>3119</v>
      </c>
      <c r="G86" s="501" t="s">
        <v>3120</v>
      </c>
      <c r="H86" s="515">
        <v>45359</v>
      </c>
      <c r="I86" s="516">
        <f>H86+5</f>
        <v>45364</v>
      </c>
      <c r="J86" s="516">
        <f>H86+31</f>
        <v>45390</v>
      </c>
      <c r="K86" s="516">
        <f>H86+34</f>
        <v>45393</v>
      </c>
      <c r="L86" s="502">
        <f>H86+37</f>
        <v>45396</v>
      </c>
      <c r="M86" s="502">
        <f>H86+40</f>
        <v>45399</v>
      </c>
      <c r="N86" s="502">
        <f>H86+42</f>
        <v>45401</v>
      </c>
    </row>
    <row r="87" spans="1:14" ht="14.25" hidden="1" thickTop="1" thickBot="1"/>
    <row r="88" spans="1:14" s="14" customFormat="1" ht="20.25" hidden="1" customHeight="1" thickTop="1" thickBot="1">
      <c r="A88" s="488"/>
      <c r="B88" s="1892" t="s">
        <v>2125</v>
      </c>
      <c r="C88" s="498" t="s">
        <v>2169</v>
      </c>
      <c r="D88" s="498">
        <v>45359</v>
      </c>
      <c r="E88" s="499">
        <v>45361</v>
      </c>
      <c r="F88" s="2297" t="s">
        <v>2182</v>
      </c>
      <c r="G88" s="501" t="s">
        <v>3121</v>
      </c>
      <c r="H88" s="515">
        <v>45366</v>
      </c>
      <c r="I88" s="647"/>
      <c r="J88" s="647"/>
      <c r="K88" s="647"/>
      <c r="L88" s="549"/>
      <c r="M88" s="549"/>
      <c r="N88" s="549"/>
    </row>
    <row r="89" spans="1:14" s="14" customFormat="1" ht="20.25" hidden="1" customHeight="1" thickTop="1" thickBot="1">
      <c r="A89" s="488" t="s">
        <v>2171</v>
      </c>
      <c r="B89" s="1876" t="s">
        <v>2100</v>
      </c>
      <c r="C89" s="498" t="s">
        <v>2172</v>
      </c>
      <c r="D89" s="498">
        <v>45364</v>
      </c>
      <c r="E89" s="499">
        <v>45366</v>
      </c>
      <c r="F89" s="180"/>
      <c r="G89" s="512"/>
      <c r="H89" s="517"/>
      <c r="I89" s="606"/>
      <c r="J89" s="606"/>
      <c r="K89" s="606"/>
      <c r="L89" s="195"/>
      <c r="M89" s="195"/>
      <c r="N89" s="195"/>
    </row>
    <row r="90" spans="1:14" s="14" customFormat="1" ht="20.25" hidden="1" customHeight="1" thickTop="1">
      <c r="A90" s="488" t="s">
        <v>2174</v>
      </c>
      <c r="B90" s="1876" t="s">
        <v>2150</v>
      </c>
      <c r="C90" s="498" t="s">
        <v>2175</v>
      </c>
      <c r="D90" s="498">
        <v>45373</v>
      </c>
      <c r="E90" s="499">
        <v>45375</v>
      </c>
      <c r="F90" s="1876" t="s">
        <v>3122</v>
      </c>
      <c r="G90" s="501" t="s">
        <v>2176</v>
      </c>
      <c r="H90" s="515">
        <v>45373</v>
      </c>
      <c r="I90" s="516">
        <f>H90+5</f>
        <v>45378</v>
      </c>
      <c r="J90" s="516">
        <f>H90+31</f>
        <v>45404</v>
      </c>
      <c r="K90" s="516">
        <f>H90+34</f>
        <v>45407</v>
      </c>
      <c r="L90" s="502">
        <f>H90+37</f>
        <v>45410</v>
      </c>
      <c r="M90" s="502">
        <f>H90+40</f>
        <v>45413</v>
      </c>
      <c r="N90" s="502">
        <f>H90+42</f>
        <v>45415</v>
      </c>
    </row>
    <row r="91" spans="1:14" s="14" customFormat="1" ht="20.25" hidden="1" customHeight="1" thickBot="1">
      <c r="A91" s="488"/>
      <c r="B91" s="1178"/>
      <c r="C91" s="504"/>
      <c r="D91" s="504"/>
      <c r="E91" s="505"/>
      <c r="F91" s="180"/>
      <c r="G91" s="512"/>
      <c r="H91" s="517"/>
      <c r="I91" s="517"/>
      <c r="J91" s="517"/>
      <c r="K91" s="517"/>
      <c r="L91" s="504"/>
      <c r="M91" s="504"/>
      <c r="N91" s="504"/>
    </row>
    <row r="92" spans="1:14" s="14" customFormat="1" ht="20.25" hidden="1" customHeight="1" thickTop="1">
      <c r="A92" s="488"/>
      <c r="B92" s="1876"/>
      <c r="C92" s="498"/>
      <c r="D92" s="498"/>
      <c r="E92" s="499"/>
      <c r="F92" s="1876" t="s">
        <v>2712</v>
      </c>
      <c r="G92" s="501" t="s">
        <v>2178</v>
      </c>
      <c r="H92" s="515">
        <v>45380</v>
      </c>
      <c r="I92" s="516">
        <f>H92+5</f>
        <v>45385</v>
      </c>
      <c r="J92" s="516">
        <f>H92+31</f>
        <v>45411</v>
      </c>
      <c r="K92" s="516">
        <f>H92+34</f>
        <v>45414</v>
      </c>
      <c r="L92" s="502">
        <f>H92+37</f>
        <v>45417</v>
      </c>
      <c r="M92" s="502">
        <f>H92+40</f>
        <v>45420</v>
      </c>
      <c r="N92" s="502">
        <f>H92+42</f>
        <v>45422</v>
      </c>
    </row>
    <row r="93" spans="1:14" s="14" customFormat="1" ht="20.25" hidden="1" customHeight="1" thickBot="1">
      <c r="A93" s="488"/>
      <c r="B93" s="1178"/>
      <c r="C93" s="504"/>
      <c r="D93" s="504"/>
      <c r="E93" s="505"/>
      <c r="F93" s="180"/>
      <c r="G93" s="512"/>
      <c r="H93" s="517"/>
      <c r="I93" s="517"/>
      <c r="J93" s="517"/>
      <c r="K93" s="517"/>
      <c r="L93" s="504"/>
      <c r="M93" s="504"/>
      <c r="N93" s="504"/>
    </row>
    <row r="94" spans="1:14" s="14" customFormat="1" ht="20.25" hidden="1" customHeight="1" thickTop="1" thickBot="1">
      <c r="A94" s="488"/>
      <c r="B94" s="1876" t="s">
        <v>2164</v>
      </c>
      <c r="C94" s="498" t="s">
        <v>2177</v>
      </c>
      <c r="D94" s="498">
        <v>45383</v>
      </c>
      <c r="E94" s="499">
        <v>45385</v>
      </c>
      <c r="F94" s="1876" t="s">
        <v>3108</v>
      </c>
      <c r="G94" s="501" t="s">
        <v>2179</v>
      </c>
      <c r="H94" s="515">
        <v>45387</v>
      </c>
      <c r="I94" s="516">
        <f>H94+5</f>
        <v>45392</v>
      </c>
      <c r="J94" s="516">
        <f>H94+31</f>
        <v>45418</v>
      </c>
      <c r="K94" s="516">
        <f>H94+34</f>
        <v>45421</v>
      </c>
      <c r="L94" s="502">
        <f>H94+37</f>
        <v>45424</v>
      </c>
      <c r="M94" s="502">
        <f>H94+40</f>
        <v>45427</v>
      </c>
      <c r="N94" s="502">
        <f>H94+42</f>
        <v>45429</v>
      </c>
    </row>
    <row r="95" spans="1:14" s="14" customFormat="1" ht="20.25" hidden="1" customHeight="1" thickTop="1" thickBot="1">
      <c r="A95" s="488"/>
      <c r="B95" s="1178"/>
      <c r="C95" s="504"/>
      <c r="D95" s="498"/>
      <c r="E95" s="499"/>
      <c r="F95" s="180"/>
      <c r="G95" s="512"/>
      <c r="H95" s="517"/>
      <c r="I95" s="517"/>
      <c r="J95" s="517"/>
      <c r="K95" s="517"/>
      <c r="L95" s="504"/>
      <c r="M95" s="504"/>
      <c r="N95" s="504"/>
    </row>
    <row r="96" spans="1:14" s="14" customFormat="1" ht="20.25" hidden="1" customHeight="1" thickTop="1">
      <c r="A96" s="488"/>
      <c r="B96" s="1876" t="s">
        <v>2138</v>
      </c>
      <c r="C96" s="498" t="s">
        <v>2180</v>
      </c>
      <c r="D96" s="498">
        <v>45390</v>
      </c>
      <c r="E96" s="499">
        <v>45393</v>
      </c>
      <c r="F96" s="1876" t="s">
        <v>2538</v>
      </c>
      <c r="G96" s="501" t="s">
        <v>2181</v>
      </c>
      <c r="H96" s="515">
        <v>45394</v>
      </c>
      <c r="I96" s="516">
        <f>H96+5</f>
        <v>45399</v>
      </c>
      <c r="J96" s="516">
        <f>H96+31</f>
        <v>45425</v>
      </c>
      <c r="K96" s="516">
        <f>H96+34</f>
        <v>45428</v>
      </c>
      <c r="L96" s="502">
        <f>H96+37</f>
        <v>45431</v>
      </c>
      <c r="M96" s="502">
        <f>H96+40</f>
        <v>45434</v>
      </c>
      <c r="N96" s="502">
        <f>H96+42</f>
        <v>45436</v>
      </c>
    </row>
    <row r="97" spans="1:14" s="14" customFormat="1" ht="20.25" hidden="1" customHeight="1" thickBot="1">
      <c r="A97" s="488"/>
      <c r="B97" s="1178"/>
      <c r="C97" s="504"/>
      <c r="D97" s="504"/>
      <c r="E97" s="505"/>
      <c r="F97" s="180"/>
      <c r="G97" s="512"/>
      <c r="H97" s="517"/>
      <c r="I97" s="517"/>
      <c r="J97" s="517"/>
      <c r="K97" s="517"/>
      <c r="L97" s="504"/>
      <c r="M97" s="504"/>
      <c r="N97" s="504"/>
    </row>
    <row r="98" spans="1:14" s="14" customFormat="1" ht="20.25" hidden="1" customHeight="1" thickTop="1">
      <c r="A98" s="488" t="s">
        <v>2061</v>
      </c>
      <c r="B98" s="2496" t="s">
        <v>2182</v>
      </c>
      <c r="C98" s="498" t="s">
        <v>2183</v>
      </c>
      <c r="D98" s="498">
        <v>45396</v>
      </c>
      <c r="E98" s="1251"/>
      <c r="F98" s="1876" t="s">
        <v>2449</v>
      </c>
      <c r="G98" s="501" t="s">
        <v>2184</v>
      </c>
      <c r="H98" s="515">
        <v>45401</v>
      </c>
      <c r="I98" s="516">
        <f>H98+5</f>
        <v>45406</v>
      </c>
      <c r="J98" s="516">
        <f>H98+31</f>
        <v>45432</v>
      </c>
      <c r="K98" s="516">
        <f>H98+34</f>
        <v>45435</v>
      </c>
      <c r="L98" s="502">
        <f>H98+37</f>
        <v>45438</v>
      </c>
      <c r="M98" s="502">
        <f>H98+40</f>
        <v>45441</v>
      </c>
      <c r="N98" s="502">
        <f>H98+42</f>
        <v>45443</v>
      </c>
    </row>
    <row r="99" spans="1:14" s="14" customFormat="1" ht="20.25" hidden="1" customHeight="1" thickBot="1">
      <c r="A99" s="488"/>
      <c r="B99" s="1178"/>
      <c r="C99" s="504"/>
      <c r="D99" s="504"/>
      <c r="E99" s="505"/>
      <c r="F99" s="180"/>
      <c r="G99" s="512"/>
      <c r="H99" s="517"/>
      <c r="I99" s="517"/>
      <c r="J99" s="517"/>
      <c r="K99" s="517"/>
      <c r="L99" s="504"/>
      <c r="M99" s="504"/>
      <c r="N99" s="504"/>
    </row>
    <row r="100" spans="1:14" s="14" customFormat="1" ht="20.25" hidden="1" customHeight="1" thickTop="1" thickBot="1">
      <c r="A100" s="488" t="s">
        <v>2188</v>
      </c>
      <c r="B100" s="1178" t="s">
        <v>2125</v>
      </c>
      <c r="C100" s="504" t="s">
        <v>2185</v>
      </c>
      <c r="D100" s="504">
        <v>45399</v>
      </c>
      <c r="E100" s="505">
        <v>45401</v>
      </c>
      <c r="F100" s="1876" t="s">
        <v>2081</v>
      </c>
      <c r="G100" s="501" t="s">
        <v>2191</v>
      </c>
      <c r="H100" s="515">
        <v>45408</v>
      </c>
      <c r="I100" s="516">
        <f>H100+5</f>
        <v>45413</v>
      </c>
      <c r="J100" s="516">
        <f>H100+31</f>
        <v>45439</v>
      </c>
      <c r="K100" s="516">
        <f>H100+34</f>
        <v>45442</v>
      </c>
      <c r="L100" s="502">
        <f>H100+37</f>
        <v>45445</v>
      </c>
      <c r="M100" s="502">
        <f>H100+40</f>
        <v>45448</v>
      </c>
      <c r="N100" s="502">
        <f>H100+42</f>
        <v>45450</v>
      </c>
    </row>
    <row r="101" spans="1:14" s="14" customFormat="1" ht="20.25" hidden="1" customHeight="1" thickTop="1" thickBot="1">
      <c r="A101" s="488"/>
      <c r="B101" s="1178" t="s">
        <v>2186</v>
      </c>
      <c r="C101" s="504" t="s">
        <v>2187</v>
      </c>
      <c r="D101" s="504">
        <v>45400</v>
      </c>
      <c r="E101" s="505">
        <v>45402</v>
      </c>
      <c r="F101" s="2476"/>
      <c r="G101" s="1080"/>
      <c r="H101" s="516"/>
      <c r="I101" s="516"/>
      <c r="J101" s="516"/>
      <c r="K101" s="516"/>
      <c r="L101" s="502"/>
      <c r="M101" s="502"/>
      <c r="N101" s="502"/>
    </row>
    <row r="102" spans="1:14" hidden="1"/>
    <row r="103" spans="1:14" s="14" customFormat="1" ht="20.25" hidden="1" customHeight="1" thickTop="1">
      <c r="A103" s="488"/>
      <c r="B103" s="2234" t="s">
        <v>2061</v>
      </c>
      <c r="C103" s="858" t="s">
        <v>2189</v>
      </c>
      <c r="D103" s="858">
        <v>45411</v>
      </c>
      <c r="E103" s="2538" t="s">
        <v>2190</v>
      </c>
      <c r="F103" s="1876" t="s">
        <v>3123</v>
      </c>
      <c r="G103" s="501" t="s">
        <v>2193</v>
      </c>
      <c r="H103" s="515">
        <v>45415</v>
      </c>
      <c r="I103" s="516">
        <f>H103+5</f>
        <v>45420</v>
      </c>
      <c r="J103" s="516">
        <f>H103+31</f>
        <v>45446</v>
      </c>
      <c r="K103" s="516">
        <f>H103+34</f>
        <v>45449</v>
      </c>
      <c r="L103" s="502">
        <f>H103+37</f>
        <v>45452</v>
      </c>
      <c r="M103" s="502">
        <f>H103+40</f>
        <v>45455</v>
      </c>
      <c r="N103" s="502">
        <f>H103+42</f>
        <v>45457</v>
      </c>
    </row>
    <row r="104" spans="1:14" s="14" customFormat="1" ht="20.25" hidden="1" customHeight="1" thickBot="1">
      <c r="A104" s="488"/>
      <c r="B104" s="2529"/>
      <c r="C104" s="40"/>
      <c r="D104" s="504"/>
      <c r="E104" s="505"/>
      <c r="F104" s="180"/>
      <c r="G104" s="512"/>
      <c r="H104" s="517"/>
      <c r="I104" s="517"/>
      <c r="J104" s="517"/>
      <c r="K104" s="517"/>
      <c r="L104" s="504"/>
      <c r="M104" s="504"/>
      <c r="N104" s="504"/>
    </row>
    <row r="105" spans="1:14" s="14" customFormat="1" ht="20.25" hidden="1" customHeight="1" thickTop="1">
      <c r="A105" s="488" t="s">
        <v>2164</v>
      </c>
      <c r="B105" s="1876" t="s">
        <v>2188</v>
      </c>
      <c r="C105" s="858" t="s">
        <v>2192</v>
      </c>
      <c r="D105" s="858">
        <v>45421</v>
      </c>
      <c r="E105" s="2538" t="s">
        <v>2190</v>
      </c>
      <c r="F105" s="1876" t="s">
        <v>3124</v>
      </c>
      <c r="G105" s="501" t="s">
        <v>2195</v>
      </c>
      <c r="H105" s="515">
        <v>45422</v>
      </c>
      <c r="I105" s="516">
        <f>H105+5</f>
        <v>45427</v>
      </c>
      <c r="J105" s="516">
        <f>H105+31</f>
        <v>45453</v>
      </c>
      <c r="K105" s="516">
        <f>H105+34</f>
        <v>45456</v>
      </c>
      <c r="L105" s="502">
        <f>H105+37</f>
        <v>45459</v>
      </c>
      <c r="M105" s="502">
        <f>H105+40</f>
        <v>45462</v>
      </c>
      <c r="N105" s="502">
        <f>H105+42</f>
        <v>45464</v>
      </c>
    </row>
    <row r="106" spans="1:14" s="14" customFormat="1" ht="20.25" hidden="1" customHeight="1" thickBot="1">
      <c r="A106" s="488"/>
      <c r="B106" s="1178"/>
      <c r="C106" s="504"/>
      <c r="D106" s="504"/>
      <c r="E106" s="505"/>
      <c r="F106" s="180"/>
      <c r="G106" s="512"/>
      <c r="H106" s="517"/>
      <c r="I106" s="517"/>
      <c r="J106" s="517"/>
      <c r="K106" s="517"/>
      <c r="L106" s="504"/>
      <c r="M106" s="504"/>
      <c r="N106" s="504"/>
    </row>
    <row r="107" spans="1:14" s="14" customFormat="1" ht="20.25" hidden="1" customHeight="1" thickTop="1">
      <c r="A107" s="488"/>
      <c r="B107" s="1876" t="s">
        <v>2164</v>
      </c>
      <c r="C107" s="502" t="s">
        <v>2199</v>
      </c>
      <c r="D107" s="858">
        <v>45427</v>
      </c>
      <c r="E107" s="2596">
        <v>45432</v>
      </c>
      <c r="F107" s="1876" t="s">
        <v>3116</v>
      </c>
      <c r="G107" s="501" t="s">
        <v>2198</v>
      </c>
      <c r="H107" s="515">
        <v>45432</v>
      </c>
      <c r="I107" s="516">
        <f>H107+5</f>
        <v>45437</v>
      </c>
      <c r="J107" s="516">
        <f>H107+31</f>
        <v>45463</v>
      </c>
      <c r="K107" s="516">
        <f>H107+34</f>
        <v>45466</v>
      </c>
      <c r="L107" s="502">
        <f>H107+37</f>
        <v>45469</v>
      </c>
      <c r="M107" s="502">
        <f>H107+40</f>
        <v>45472</v>
      </c>
      <c r="N107" s="502">
        <f>H107+42</f>
        <v>45474</v>
      </c>
    </row>
    <row r="108" spans="1:14" s="14" customFormat="1" ht="20.25" hidden="1" customHeight="1">
      <c r="A108" s="488"/>
      <c r="B108" s="2611" t="s">
        <v>2196</v>
      </c>
      <c r="C108" s="302" t="s">
        <v>2197</v>
      </c>
      <c r="D108" s="2602">
        <v>45426</v>
      </c>
      <c r="E108" s="2603">
        <v>45429</v>
      </c>
      <c r="F108" s="2476"/>
      <c r="G108" s="1080"/>
      <c r="H108" s="516"/>
      <c r="I108" s="516"/>
      <c r="J108" s="516"/>
      <c r="K108" s="516"/>
      <c r="L108" s="502"/>
      <c r="M108" s="502"/>
      <c r="N108" s="502"/>
    </row>
    <row r="109" spans="1:14" s="14" customFormat="1" ht="20.25" hidden="1" customHeight="1">
      <c r="A109" s="488"/>
      <c r="B109" s="2599"/>
      <c r="C109" s="2609"/>
      <c r="D109" s="302"/>
      <c r="E109" s="2597"/>
      <c r="F109" s="2476"/>
      <c r="G109" s="1080"/>
      <c r="H109" s="516"/>
      <c r="I109" s="516"/>
      <c r="J109" s="516"/>
      <c r="K109" s="516"/>
      <c r="L109" s="502"/>
      <c r="M109" s="502"/>
      <c r="N109" s="502"/>
    </row>
    <row r="110" spans="1:14" s="14" customFormat="1" ht="20.25" hidden="1" customHeight="1" thickBot="1">
      <c r="A110" s="488" t="s">
        <v>2125</v>
      </c>
      <c r="B110" s="2605" t="s">
        <v>2138</v>
      </c>
      <c r="C110" s="40" t="s">
        <v>2203</v>
      </c>
      <c r="D110" s="40">
        <v>45429</v>
      </c>
      <c r="E110" s="2650" t="s">
        <v>2190</v>
      </c>
      <c r="F110" s="180"/>
      <c r="G110" s="512"/>
      <c r="H110" s="517"/>
      <c r="I110" s="517"/>
      <c r="J110" s="517"/>
      <c r="K110" s="517"/>
      <c r="L110" s="504"/>
      <c r="M110" s="504"/>
      <c r="N110" s="504"/>
    </row>
    <row r="111" spans="1:14" s="14" customFormat="1" ht="20.25" hidden="1" customHeight="1" thickTop="1">
      <c r="A111" s="488" t="s">
        <v>2200</v>
      </c>
      <c r="B111" s="2234" t="s">
        <v>2201</v>
      </c>
      <c r="C111" s="302" t="s">
        <v>2202</v>
      </c>
      <c r="D111" s="302">
        <v>45430</v>
      </c>
      <c r="E111" s="2597">
        <v>45433</v>
      </c>
      <c r="F111" s="1876" t="s">
        <v>3125</v>
      </c>
      <c r="G111" s="501" t="s">
        <v>2205</v>
      </c>
      <c r="H111" s="515">
        <v>45436</v>
      </c>
      <c r="I111" s="516">
        <f>H111+5</f>
        <v>45441</v>
      </c>
      <c r="J111" s="516">
        <f>H111+31</f>
        <v>45467</v>
      </c>
      <c r="K111" s="516">
        <f>H111+34</f>
        <v>45470</v>
      </c>
      <c r="L111" s="502">
        <f>H111+37</f>
        <v>45473</v>
      </c>
      <c r="M111" s="502">
        <f>H111+40</f>
        <v>45476</v>
      </c>
      <c r="N111" s="502">
        <f>H111+42</f>
        <v>45478</v>
      </c>
    </row>
    <row r="112" spans="1:14" s="14" customFormat="1" ht="20.25" hidden="1" customHeight="1" thickBot="1">
      <c r="A112" s="488"/>
      <c r="B112" s="1178"/>
      <c r="C112" s="504"/>
      <c r="D112" s="504"/>
      <c r="E112" s="505"/>
      <c r="F112" s="180"/>
      <c r="G112" s="512"/>
      <c r="H112" s="517"/>
      <c r="I112" s="517"/>
      <c r="J112" s="517"/>
      <c r="K112" s="517"/>
      <c r="L112" s="504"/>
      <c r="M112" s="504"/>
      <c r="N112" s="504"/>
    </row>
    <row r="113" spans="1:14" s="14" customFormat="1" ht="20.25" hidden="1" customHeight="1" thickTop="1">
      <c r="A113" s="488" t="s">
        <v>2125</v>
      </c>
      <c r="B113" s="2234" t="s">
        <v>2109</v>
      </c>
      <c r="C113" s="498" t="s">
        <v>2204</v>
      </c>
      <c r="D113" s="498">
        <v>45446</v>
      </c>
      <c r="E113" s="499">
        <v>45447</v>
      </c>
      <c r="F113" s="1876" t="s">
        <v>3110</v>
      </c>
      <c r="G113" s="501" t="s">
        <v>2208</v>
      </c>
      <c r="H113" s="515">
        <v>45443</v>
      </c>
      <c r="I113" s="516">
        <f>H113+5</f>
        <v>45448</v>
      </c>
      <c r="J113" s="516">
        <f>H113+31</f>
        <v>45474</v>
      </c>
      <c r="K113" s="516">
        <f>H113+34</f>
        <v>45477</v>
      </c>
      <c r="L113" s="502">
        <f>H113+37</f>
        <v>45480</v>
      </c>
      <c r="M113" s="502">
        <f>H113+40</f>
        <v>45483</v>
      </c>
      <c r="N113" s="502">
        <f>H113+42</f>
        <v>45485</v>
      </c>
    </row>
    <row r="114" spans="1:14" s="14" customFormat="1" ht="20.25" hidden="1" thickBot="1">
      <c r="A114" s="488"/>
      <c r="B114" s="1178"/>
      <c r="C114" s="504"/>
      <c r="D114" s="504"/>
      <c r="E114" s="505"/>
      <c r="F114" s="180"/>
      <c r="G114" s="512"/>
      <c r="H114" s="517"/>
      <c r="I114" s="517"/>
      <c r="J114" s="517"/>
      <c r="K114" s="517"/>
      <c r="L114" s="504"/>
      <c r="M114" s="504"/>
      <c r="N114" s="504"/>
    </row>
    <row r="115" spans="1:14" s="14" customFormat="1" ht="20.25" hidden="1" thickTop="1">
      <c r="A115" s="488"/>
      <c r="B115" s="2234" t="s">
        <v>2125</v>
      </c>
      <c r="C115" s="498" t="s">
        <v>2206</v>
      </c>
      <c r="D115" s="498">
        <v>45443</v>
      </c>
      <c r="E115" s="499">
        <v>45446</v>
      </c>
      <c r="F115" s="1876" t="s">
        <v>3117</v>
      </c>
      <c r="G115" s="501" t="s">
        <v>2211</v>
      </c>
      <c r="H115" s="515">
        <v>45450</v>
      </c>
      <c r="I115" s="516">
        <f t="shared" ref="I115" si="55">H115+5</f>
        <v>45455</v>
      </c>
      <c r="J115" s="516">
        <f t="shared" ref="J115" si="56">H115+31</f>
        <v>45481</v>
      </c>
      <c r="K115" s="516">
        <f t="shared" ref="K115" si="57">H115+34</f>
        <v>45484</v>
      </c>
      <c r="L115" s="502">
        <f t="shared" ref="L115" si="58">H115+37</f>
        <v>45487</v>
      </c>
      <c r="M115" s="502">
        <f t="shared" ref="M115" si="59">H115+40</f>
        <v>45490</v>
      </c>
      <c r="N115" s="502">
        <f t="shared" ref="N115" si="60">H115+42</f>
        <v>45492</v>
      </c>
    </row>
    <row r="116" spans="1:14" s="14" customFormat="1" ht="20.25" hidden="1" thickBot="1">
      <c r="A116" s="488"/>
      <c r="B116" s="1178" t="s">
        <v>2061</v>
      </c>
      <c r="C116" s="504" t="s">
        <v>2209</v>
      </c>
      <c r="D116" s="504">
        <v>45442</v>
      </c>
      <c r="E116" s="1396" t="s">
        <v>2190</v>
      </c>
      <c r="F116" s="180"/>
      <c r="G116" s="512"/>
      <c r="H116" s="517"/>
      <c r="I116" s="517"/>
      <c r="J116" s="517"/>
      <c r="K116" s="517"/>
      <c r="L116" s="504"/>
      <c r="M116" s="504"/>
      <c r="N116" s="504"/>
    </row>
    <row r="117" spans="1:14" s="14" customFormat="1" ht="20.25" hidden="1" thickTop="1">
      <c r="A117" s="488"/>
      <c r="B117" s="2659" t="s">
        <v>2210</v>
      </c>
      <c r="C117" s="2615" t="s">
        <v>2209</v>
      </c>
      <c r="D117" s="813" t="s">
        <v>2190</v>
      </c>
      <c r="E117" s="499" t="s">
        <v>2000</v>
      </c>
      <c r="F117" s="2467" t="s">
        <v>2182</v>
      </c>
      <c r="G117" s="501" t="s">
        <v>2213</v>
      </c>
      <c r="H117" s="515">
        <v>45457</v>
      </c>
      <c r="I117" s="647"/>
      <c r="J117" s="549"/>
      <c r="K117" s="647"/>
      <c r="L117" s="549"/>
      <c r="M117" s="549"/>
      <c r="N117" s="549"/>
    </row>
    <row r="118" spans="1:14" s="14" customFormat="1" ht="20.25" hidden="1" thickBot="1">
      <c r="A118" s="488"/>
      <c r="B118" s="1178"/>
      <c r="C118" s="504"/>
      <c r="D118" s="504"/>
      <c r="E118" s="505"/>
      <c r="F118" s="180"/>
      <c r="G118" s="512"/>
      <c r="H118" s="517"/>
      <c r="I118" s="606"/>
      <c r="J118" s="195"/>
      <c r="K118" s="606"/>
      <c r="L118" s="195"/>
      <c r="M118" s="195"/>
      <c r="N118" s="195"/>
    </row>
    <row r="119" spans="1:14" s="14" customFormat="1" ht="20.25" hidden="1" thickTop="1">
      <c r="A119" s="488"/>
      <c r="B119" s="1876" t="s">
        <v>2188</v>
      </c>
      <c r="C119" s="498" t="s">
        <v>2212</v>
      </c>
      <c r="D119" s="498">
        <v>45464</v>
      </c>
      <c r="E119" s="499">
        <v>45466</v>
      </c>
      <c r="F119" s="1876" t="s">
        <v>3118</v>
      </c>
      <c r="G119" s="501" t="s">
        <v>2217</v>
      </c>
      <c r="H119" s="515">
        <v>45464</v>
      </c>
      <c r="I119" s="516">
        <f t="shared" ref="I119" si="61">H119+5</f>
        <v>45469</v>
      </c>
      <c r="J119" s="516">
        <f t="shared" ref="J119" si="62">H119+31</f>
        <v>45495</v>
      </c>
      <c r="K119" s="516">
        <f t="shared" ref="K119" si="63">H119+34</f>
        <v>45498</v>
      </c>
      <c r="L119" s="502">
        <f t="shared" ref="L119" si="64">H119+37</f>
        <v>45501</v>
      </c>
      <c r="M119" s="502">
        <f t="shared" ref="M119" si="65">H119+40</f>
        <v>45504</v>
      </c>
      <c r="N119" s="502">
        <f t="shared" ref="N119" si="66">H119+42</f>
        <v>45506</v>
      </c>
    </row>
    <row r="120" spans="1:14" ht="15" hidden="1" thickBot="1">
      <c r="A120" s="488" t="s">
        <v>2164</v>
      </c>
      <c r="B120" s="798" t="s">
        <v>2214</v>
      </c>
      <c r="C120" s="2660" t="s">
        <v>2215</v>
      </c>
      <c r="D120" s="504">
        <v>45457</v>
      </c>
      <c r="E120" s="505">
        <v>45460</v>
      </c>
      <c r="F120" s="180"/>
      <c r="G120" s="512"/>
      <c r="H120" s="517"/>
      <c r="I120" s="517"/>
      <c r="J120" s="517"/>
      <c r="K120" s="517"/>
      <c r="L120" s="504"/>
      <c r="M120" s="504"/>
      <c r="N120" s="504"/>
    </row>
    <row r="121" spans="1:14" s="14" customFormat="1" ht="20.25" hidden="1" thickTop="1">
      <c r="A121" s="488"/>
      <c r="B121" s="1876"/>
      <c r="C121" s="498"/>
      <c r="D121" s="498"/>
      <c r="E121" s="499"/>
      <c r="F121" s="1876" t="s">
        <v>3126</v>
      </c>
      <c r="G121" s="501" t="s">
        <v>3127</v>
      </c>
      <c r="H121" s="515">
        <v>45471</v>
      </c>
      <c r="I121" s="516">
        <f t="shared" ref="I121" si="67">H121+5</f>
        <v>45476</v>
      </c>
      <c r="J121" s="516">
        <f t="shared" ref="J121" si="68">H121+31</f>
        <v>45502</v>
      </c>
      <c r="K121" s="516">
        <f t="shared" ref="K121" si="69">H121+34</f>
        <v>45505</v>
      </c>
      <c r="L121" s="502">
        <f t="shared" ref="L121" si="70">H121+37</f>
        <v>45508</v>
      </c>
      <c r="M121" s="502">
        <f t="shared" ref="M121" si="71">H121+40</f>
        <v>45511</v>
      </c>
      <c r="N121" s="502">
        <f t="shared" ref="N121" si="72">H121+42</f>
        <v>45513</v>
      </c>
    </row>
    <row r="122" spans="1:14" s="14" customFormat="1" ht="20.25" hidden="1" thickBot="1">
      <c r="A122" s="488"/>
      <c r="B122" s="1178"/>
      <c r="C122" s="504"/>
      <c r="D122" s="504"/>
      <c r="E122" s="505"/>
      <c r="F122" s="180"/>
      <c r="G122" s="512"/>
      <c r="H122" s="517"/>
      <c r="I122" s="517"/>
      <c r="J122" s="517"/>
      <c r="K122" s="517"/>
      <c r="L122" s="504"/>
      <c r="M122" s="504"/>
      <c r="N122" s="504"/>
    </row>
    <row r="123" spans="1:14" s="14" customFormat="1" ht="20.25" hidden="1" thickTop="1">
      <c r="A123" s="488" t="s">
        <v>2138</v>
      </c>
      <c r="B123" s="1876" t="s">
        <v>2164</v>
      </c>
      <c r="C123" s="498" t="s">
        <v>2218</v>
      </c>
      <c r="D123" s="498">
        <v>45470</v>
      </c>
      <c r="E123" s="499">
        <v>45472</v>
      </c>
      <c r="F123" s="1876" t="s">
        <v>3122</v>
      </c>
      <c r="G123" s="501" t="s">
        <v>2224</v>
      </c>
      <c r="H123" s="515">
        <v>45478</v>
      </c>
      <c r="I123" s="516">
        <f t="shared" ref="I123" si="73">H123+5</f>
        <v>45483</v>
      </c>
      <c r="J123" s="516">
        <f t="shared" ref="J123" si="74">H123+31</f>
        <v>45509</v>
      </c>
      <c r="K123" s="516">
        <f t="shared" ref="K123" si="75">H123+34</f>
        <v>45512</v>
      </c>
      <c r="L123" s="502">
        <f t="shared" ref="L123" si="76">H123+37</f>
        <v>45515</v>
      </c>
      <c r="M123" s="502">
        <f t="shared" ref="M123" si="77">H123+40</f>
        <v>45518</v>
      </c>
      <c r="N123" s="502">
        <f t="shared" ref="N123" si="78">H123+42</f>
        <v>45520</v>
      </c>
    </row>
    <row r="124" spans="1:14" s="14" customFormat="1" ht="20.25" hidden="1" thickBot="1">
      <c r="A124" s="488"/>
      <c r="B124" s="1178" t="s">
        <v>2150</v>
      </c>
      <c r="C124" s="504" t="s">
        <v>2220</v>
      </c>
      <c r="D124" s="504">
        <v>45471</v>
      </c>
      <c r="E124" s="505">
        <v>45473</v>
      </c>
      <c r="F124" s="180"/>
      <c r="G124" s="512"/>
      <c r="H124" s="517"/>
      <c r="I124" s="517"/>
      <c r="J124" s="517"/>
      <c r="K124" s="517"/>
      <c r="L124" s="504"/>
      <c r="M124" s="504"/>
      <c r="N124" s="504"/>
    </row>
    <row r="125" spans="1:14" s="14" customFormat="1" ht="20.25" hidden="1" thickTop="1">
      <c r="A125" s="488" t="s">
        <v>2221</v>
      </c>
      <c r="B125" s="1876" t="s">
        <v>2222</v>
      </c>
      <c r="C125" s="498" t="s">
        <v>2223</v>
      </c>
      <c r="D125" s="498">
        <v>45478</v>
      </c>
      <c r="E125" s="499">
        <v>45481</v>
      </c>
      <c r="F125" s="1876" t="s">
        <v>2712</v>
      </c>
      <c r="G125" s="501" t="s">
        <v>2227</v>
      </c>
      <c r="H125" s="515">
        <v>45485</v>
      </c>
      <c r="I125" s="516">
        <f>H125+5</f>
        <v>45490</v>
      </c>
      <c r="J125" s="516">
        <f>H125+31</f>
        <v>45516</v>
      </c>
      <c r="K125" s="516">
        <f>H125+34</f>
        <v>45519</v>
      </c>
      <c r="L125" s="502">
        <f>H125+37</f>
        <v>45522</v>
      </c>
      <c r="M125" s="502">
        <f>H125+40</f>
        <v>45525</v>
      </c>
      <c r="N125" s="502">
        <f>H125+42</f>
        <v>45527</v>
      </c>
    </row>
    <row r="126" spans="1:14" s="14" customFormat="1" ht="20.25" hidden="1" thickBot="1">
      <c r="A126" s="488" t="s">
        <v>2225</v>
      </c>
      <c r="B126" s="1178" t="s">
        <v>2210</v>
      </c>
      <c r="C126" s="504" t="s">
        <v>2226</v>
      </c>
      <c r="D126" s="504">
        <v>45483</v>
      </c>
      <c r="E126" s="505">
        <v>45485</v>
      </c>
      <c r="F126" s="180"/>
      <c r="G126" s="512"/>
      <c r="H126" s="517"/>
      <c r="I126" s="517"/>
      <c r="J126" s="517"/>
      <c r="K126" s="517"/>
      <c r="L126" s="504"/>
      <c r="M126" s="504"/>
      <c r="N126" s="504"/>
    </row>
    <row r="127" spans="1:14" s="14" customFormat="1" ht="21" hidden="1" thickTop="1" thickBot="1">
      <c r="A127" s="488" t="s">
        <v>2061</v>
      </c>
      <c r="B127" s="1876" t="s">
        <v>2125</v>
      </c>
      <c r="C127" s="498" t="s">
        <v>2228</v>
      </c>
      <c r="D127" s="504">
        <v>45486</v>
      </c>
      <c r="E127" s="505">
        <v>45488</v>
      </c>
      <c r="F127" s="1876" t="s">
        <v>2066</v>
      </c>
      <c r="G127" s="501" t="s">
        <v>2230</v>
      </c>
      <c r="H127" s="515">
        <v>45492</v>
      </c>
      <c r="I127" s="516">
        <f t="shared" ref="I127" si="79">H127+5</f>
        <v>45497</v>
      </c>
      <c r="J127" s="516">
        <f t="shared" ref="J127" si="80">H127+31</f>
        <v>45523</v>
      </c>
      <c r="K127" s="516">
        <f t="shared" ref="K127" si="81">H127+34</f>
        <v>45526</v>
      </c>
      <c r="L127" s="502">
        <f t="shared" ref="L127" si="82">H127+37</f>
        <v>45529</v>
      </c>
      <c r="M127" s="502">
        <f t="shared" ref="M127" si="83">H127+40</f>
        <v>45532</v>
      </c>
      <c r="N127" s="502">
        <f t="shared" ref="N127" si="84">H127+42</f>
        <v>45534</v>
      </c>
    </row>
    <row r="128" spans="1:14" s="14" customFormat="1" ht="21" hidden="1" thickTop="1" thickBot="1">
      <c r="A128" s="488"/>
      <c r="B128" s="1178"/>
      <c r="C128" s="504"/>
      <c r="D128" s="504"/>
      <c r="E128" s="505"/>
      <c r="F128" s="180"/>
      <c r="G128" s="512"/>
      <c r="H128" s="517"/>
      <c r="I128" s="517"/>
      <c r="J128" s="517"/>
      <c r="K128" s="517"/>
      <c r="L128" s="504"/>
      <c r="M128" s="504"/>
      <c r="N128" s="504"/>
    </row>
    <row r="129" spans="1:14" s="14" customFormat="1" ht="20.25" hidden="1" thickTop="1">
      <c r="A129" s="488"/>
      <c r="B129" s="1876" t="s">
        <v>2188</v>
      </c>
      <c r="C129" s="498" t="s">
        <v>2229</v>
      </c>
      <c r="D129" s="498">
        <v>45489</v>
      </c>
      <c r="E129" s="499">
        <v>45491</v>
      </c>
      <c r="F129" s="1876" t="s">
        <v>3108</v>
      </c>
      <c r="G129" s="501" t="s">
        <v>2232</v>
      </c>
      <c r="H129" s="515">
        <v>45499</v>
      </c>
      <c r="I129" s="516">
        <f t="shared" ref="I129" si="85">H129+5</f>
        <v>45504</v>
      </c>
      <c r="J129" s="516">
        <f t="shared" ref="J129" si="86">H129+31</f>
        <v>45530</v>
      </c>
      <c r="K129" s="516">
        <f t="shared" ref="K129" si="87">H129+34</f>
        <v>45533</v>
      </c>
      <c r="L129" s="502">
        <f t="shared" ref="L129" si="88">H129+37</f>
        <v>45536</v>
      </c>
      <c r="M129" s="502">
        <f t="shared" ref="M129" si="89">H129+40</f>
        <v>45539</v>
      </c>
      <c r="N129" s="502">
        <f t="shared" ref="N129" si="90">H129+42</f>
        <v>45541</v>
      </c>
    </row>
    <row r="130" spans="1:14" s="14" customFormat="1" ht="20.25" hidden="1" thickBot="1">
      <c r="A130" s="488"/>
      <c r="B130" s="1178"/>
      <c r="C130" s="504"/>
      <c r="D130" s="504"/>
      <c r="E130" s="505"/>
      <c r="F130" s="180"/>
      <c r="G130" s="512"/>
      <c r="H130" s="517"/>
      <c r="I130" s="517"/>
      <c r="J130" s="517"/>
      <c r="K130" s="517"/>
      <c r="L130" s="504"/>
      <c r="M130" s="504"/>
      <c r="N130" s="504"/>
    </row>
    <row r="131" spans="1:14" s="14" customFormat="1" ht="20.25" hidden="1" thickTop="1">
      <c r="A131" s="488"/>
      <c r="B131" s="1876" t="s">
        <v>2186</v>
      </c>
      <c r="C131" s="498" t="s">
        <v>2231</v>
      </c>
      <c r="D131" s="498">
        <v>45495</v>
      </c>
      <c r="E131" s="499">
        <v>45499</v>
      </c>
      <c r="F131" s="1876" t="s">
        <v>2538</v>
      </c>
      <c r="G131" s="501" t="s">
        <v>2235</v>
      </c>
      <c r="H131" s="515">
        <v>45506</v>
      </c>
      <c r="I131" s="516">
        <f t="shared" ref="I131" si="91">H131+5</f>
        <v>45511</v>
      </c>
      <c r="J131" s="516">
        <f t="shared" ref="J131" si="92">H131+31</f>
        <v>45537</v>
      </c>
      <c r="K131" s="516">
        <f t="shared" ref="K131" si="93">H131+34</f>
        <v>45540</v>
      </c>
      <c r="L131" s="502">
        <f t="shared" ref="L131" si="94">H131+37</f>
        <v>45543</v>
      </c>
      <c r="M131" s="502">
        <f t="shared" ref="M131" si="95">H131+40</f>
        <v>45546</v>
      </c>
      <c r="N131" s="502">
        <f t="shared" ref="N131" si="96">H131+42</f>
        <v>45548</v>
      </c>
    </row>
    <row r="132" spans="1:14" s="14" customFormat="1" ht="20.25" hidden="1" thickBot="1">
      <c r="A132" s="488" t="s">
        <v>2236</v>
      </c>
      <c r="B132" s="1178" t="s">
        <v>2237</v>
      </c>
      <c r="C132" s="504" t="s">
        <v>2238</v>
      </c>
      <c r="D132" s="504">
        <v>45502</v>
      </c>
      <c r="E132" s="505">
        <v>45504</v>
      </c>
      <c r="F132" s="180"/>
      <c r="G132" s="512"/>
      <c r="H132" s="517"/>
      <c r="I132" s="517"/>
      <c r="J132" s="517"/>
      <c r="K132" s="517"/>
      <c r="L132" s="504"/>
      <c r="M132" s="504"/>
      <c r="N132" s="504"/>
    </row>
    <row r="133" spans="1:14" s="14" customFormat="1" ht="20.25" hidden="1" thickTop="1">
      <c r="A133" s="488" t="s">
        <v>2233</v>
      </c>
      <c r="B133" s="1876" t="s">
        <v>2214</v>
      </c>
      <c r="C133" s="498" t="s">
        <v>2234</v>
      </c>
      <c r="D133" s="498">
        <v>45503</v>
      </c>
      <c r="E133" s="499">
        <v>45505</v>
      </c>
      <c r="F133" s="1876" t="s">
        <v>2449</v>
      </c>
      <c r="G133" s="501" t="s">
        <v>2241</v>
      </c>
      <c r="H133" s="515">
        <v>45513</v>
      </c>
      <c r="I133" s="516">
        <f t="shared" ref="I133" si="97">H133+5</f>
        <v>45518</v>
      </c>
      <c r="J133" s="516">
        <f t="shared" ref="J133" si="98">H133+31</f>
        <v>45544</v>
      </c>
      <c r="K133" s="516">
        <f t="shared" ref="K133" si="99">H133+34</f>
        <v>45547</v>
      </c>
      <c r="L133" s="502">
        <f t="shared" ref="L133" si="100">H133+37</f>
        <v>45550</v>
      </c>
      <c r="M133" s="502">
        <f t="shared" ref="M133" si="101">H133+40</f>
        <v>45553</v>
      </c>
      <c r="N133" s="502">
        <f t="shared" ref="N133" si="102">H133+42</f>
        <v>45555</v>
      </c>
    </row>
    <row r="134" spans="1:14" s="14" customFormat="1" ht="20.25" hidden="1" thickBot="1">
      <c r="A134" s="488"/>
      <c r="B134" s="1178"/>
      <c r="C134" s="504"/>
      <c r="D134" s="504"/>
      <c r="E134" s="505"/>
      <c r="F134" s="180"/>
      <c r="G134" s="512"/>
      <c r="H134" s="517"/>
      <c r="I134" s="517"/>
      <c r="J134" s="517"/>
      <c r="K134" s="517"/>
      <c r="L134" s="504"/>
      <c r="M134" s="504"/>
      <c r="N134" s="504"/>
    </row>
    <row r="135" spans="1:14" s="14" customFormat="1" ht="20.25" hidden="1" thickTop="1">
      <c r="A135" s="488" t="s">
        <v>2239</v>
      </c>
      <c r="B135" s="1876" t="s">
        <v>2214</v>
      </c>
      <c r="C135" s="498" t="s">
        <v>2240</v>
      </c>
      <c r="D135" s="498">
        <v>45512</v>
      </c>
      <c r="E135" s="499">
        <v>45514</v>
      </c>
      <c r="F135" s="1876" t="s">
        <v>3128</v>
      </c>
      <c r="G135" s="501" t="s">
        <v>3129</v>
      </c>
      <c r="H135" s="515">
        <v>45520</v>
      </c>
      <c r="I135" s="516">
        <f t="shared" ref="I135" si="103">H135+5</f>
        <v>45525</v>
      </c>
      <c r="J135" s="516">
        <f t="shared" ref="J135" si="104">H135+31</f>
        <v>45551</v>
      </c>
      <c r="K135" s="516">
        <f t="shared" ref="K135" si="105">H135+34</f>
        <v>45554</v>
      </c>
      <c r="L135" s="502">
        <f t="shared" ref="L135" si="106">H135+37</f>
        <v>45557</v>
      </c>
      <c r="M135" s="502">
        <f t="shared" ref="M135" si="107">H135+40</f>
        <v>45560</v>
      </c>
      <c r="N135" s="502">
        <f t="shared" ref="N135" si="108">H135+42</f>
        <v>45562</v>
      </c>
    </row>
    <row r="136" spans="1:14" s="14" customFormat="1" ht="20.25" hidden="1" thickBot="1">
      <c r="A136" s="488"/>
      <c r="B136" s="1178"/>
      <c r="C136" s="504"/>
      <c r="D136" s="504"/>
      <c r="E136" s="505"/>
      <c r="F136" s="180"/>
      <c r="G136" s="512"/>
      <c r="H136" s="517"/>
      <c r="I136" s="517"/>
      <c r="J136" s="517"/>
      <c r="K136" s="517"/>
      <c r="L136" s="504"/>
      <c r="M136" s="504"/>
      <c r="N136" s="504"/>
    </row>
    <row r="137" spans="1:14" s="14" customFormat="1" ht="20.25" hidden="1" thickTop="1">
      <c r="A137" s="488" t="s">
        <v>2210</v>
      </c>
      <c r="B137" s="1876" t="s">
        <v>2242</v>
      </c>
      <c r="C137" s="498" t="s">
        <v>2243</v>
      </c>
      <c r="D137" s="498">
        <v>45518</v>
      </c>
      <c r="E137" s="499">
        <v>45520</v>
      </c>
      <c r="F137" s="1876" t="s">
        <v>2580</v>
      </c>
      <c r="G137" s="501" t="s">
        <v>2246</v>
      </c>
      <c r="H137" s="515">
        <v>45527</v>
      </c>
      <c r="I137" s="516">
        <f t="shared" ref="I137" si="109">H137+5</f>
        <v>45532</v>
      </c>
      <c r="J137" s="516">
        <f t="shared" ref="J137" si="110">H137+31</f>
        <v>45558</v>
      </c>
      <c r="K137" s="516">
        <f t="shared" ref="K137" si="111">H137+34</f>
        <v>45561</v>
      </c>
      <c r="L137" s="502">
        <f t="shared" ref="L137" si="112">H137+37</f>
        <v>45564</v>
      </c>
      <c r="M137" s="502">
        <f t="shared" ref="M137" si="113">H137+40</f>
        <v>45567</v>
      </c>
      <c r="N137" s="502">
        <f t="shared" ref="N137" si="114">H137+42</f>
        <v>45569</v>
      </c>
    </row>
    <row r="138" spans="1:14" s="14" customFormat="1" ht="20.25" hidden="1" thickBot="1">
      <c r="A138" s="488"/>
      <c r="B138" s="1178"/>
      <c r="C138" s="504"/>
      <c r="D138" s="504"/>
      <c r="E138" s="505"/>
      <c r="F138" s="180"/>
      <c r="G138" s="512"/>
      <c r="H138" s="517"/>
      <c r="I138" s="517"/>
      <c r="J138" s="517"/>
      <c r="K138" s="517"/>
      <c r="L138" s="504"/>
      <c r="M138" s="504"/>
      <c r="N138" s="504"/>
    </row>
    <row r="139" spans="1:14" s="14" customFormat="1" ht="20.25" hidden="1" thickTop="1">
      <c r="A139" s="488"/>
      <c r="B139" s="1876" t="s">
        <v>2210</v>
      </c>
      <c r="C139" s="498" t="s">
        <v>2245</v>
      </c>
      <c r="D139" s="498">
        <v>45527</v>
      </c>
      <c r="E139" s="1019" t="s">
        <v>2190</v>
      </c>
      <c r="F139" s="1876" t="s">
        <v>3116</v>
      </c>
      <c r="G139" s="501" t="s">
        <v>2250</v>
      </c>
      <c r="H139" s="515">
        <v>45534</v>
      </c>
      <c r="I139" s="516">
        <f t="shared" ref="I139" si="115">H139+5</f>
        <v>45539</v>
      </c>
      <c r="J139" s="516">
        <f t="shared" ref="J139" si="116">H139+31</f>
        <v>45565</v>
      </c>
      <c r="K139" s="516">
        <f t="shared" ref="K139" si="117">H139+34</f>
        <v>45568</v>
      </c>
      <c r="L139" s="502">
        <f t="shared" ref="L139" si="118">H139+37</f>
        <v>45571</v>
      </c>
      <c r="M139" s="502">
        <f t="shared" ref="M139" si="119">H139+40</f>
        <v>45574</v>
      </c>
      <c r="N139" s="502">
        <f t="shared" ref="N139" si="120">H139+42</f>
        <v>45576</v>
      </c>
    </row>
    <row r="140" spans="1:14" s="14" customFormat="1" ht="20.25" hidden="1" thickBot="1">
      <c r="A140" s="488"/>
      <c r="B140" s="1178"/>
      <c r="C140" s="504"/>
      <c r="D140" s="504"/>
      <c r="E140" s="505"/>
      <c r="F140" s="180"/>
      <c r="G140" s="512"/>
      <c r="H140" s="517"/>
      <c r="I140" s="517"/>
      <c r="J140" s="517"/>
      <c r="K140" s="517"/>
      <c r="L140" s="504"/>
      <c r="M140" s="504"/>
      <c r="N140" s="504"/>
    </row>
    <row r="141" spans="1:14" s="14" customFormat="1" ht="20.25" hidden="1" thickTop="1">
      <c r="A141" s="488" t="s">
        <v>2247</v>
      </c>
      <c r="B141" s="1876" t="s">
        <v>2248</v>
      </c>
      <c r="C141" s="498" t="s">
        <v>2249</v>
      </c>
      <c r="D141" s="498">
        <v>45533</v>
      </c>
      <c r="E141" s="1019" t="s">
        <v>2190</v>
      </c>
      <c r="F141" s="1876" t="s">
        <v>3130</v>
      </c>
      <c r="G141" s="501" t="s">
        <v>2253</v>
      </c>
      <c r="H141" s="515">
        <v>45541</v>
      </c>
      <c r="I141" s="516">
        <f t="shared" ref="I141" si="121">H141+5</f>
        <v>45546</v>
      </c>
      <c r="J141" s="516">
        <f t="shared" ref="J141" si="122">H141+31</f>
        <v>45572</v>
      </c>
      <c r="K141" s="516">
        <f t="shared" ref="K141" si="123">H141+34</f>
        <v>45575</v>
      </c>
      <c r="L141" s="502">
        <f t="shared" ref="L141" si="124">H141+37</f>
        <v>45578</v>
      </c>
      <c r="M141" s="502">
        <f t="shared" ref="M141" si="125">H141+40</f>
        <v>45581</v>
      </c>
      <c r="N141" s="502">
        <f t="shared" ref="N141" si="126">H141+42</f>
        <v>45583</v>
      </c>
    </row>
    <row r="142" spans="1:14" s="14" customFormat="1" ht="20.25" hidden="1" thickBot="1">
      <c r="A142" s="488"/>
      <c r="B142" s="1178" t="s">
        <v>2188</v>
      </c>
      <c r="C142" s="504" t="s">
        <v>2251</v>
      </c>
      <c r="D142" s="504">
        <v>45532</v>
      </c>
      <c r="E142" s="505">
        <v>45534</v>
      </c>
      <c r="F142" s="180"/>
      <c r="G142" s="512"/>
      <c r="H142" s="517"/>
      <c r="I142" s="517"/>
      <c r="J142" s="517"/>
      <c r="K142" s="517"/>
      <c r="L142" s="504"/>
      <c r="M142" s="504"/>
      <c r="N142" s="504"/>
    </row>
    <row r="143" spans="1:14" s="14" customFormat="1" ht="20.25" hidden="1" thickTop="1">
      <c r="A143" s="488"/>
      <c r="B143" s="1876" t="s">
        <v>2222</v>
      </c>
      <c r="C143" s="498" t="s">
        <v>2252</v>
      </c>
      <c r="D143" s="498">
        <v>45538</v>
      </c>
      <c r="E143" s="499">
        <v>45541</v>
      </c>
      <c r="F143" s="1876" t="s">
        <v>3125</v>
      </c>
      <c r="G143" s="501" t="s">
        <v>2255</v>
      </c>
      <c r="H143" s="515">
        <v>45548</v>
      </c>
      <c r="I143" s="516">
        <f t="shared" ref="I143" si="127">H143+5</f>
        <v>45553</v>
      </c>
      <c r="J143" s="516">
        <f t="shared" ref="J143" si="128">H143+31</f>
        <v>45579</v>
      </c>
      <c r="K143" s="516">
        <f t="shared" ref="K143" si="129">H143+34</f>
        <v>45582</v>
      </c>
      <c r="L143" s="502">
        <f t="shared" ref="L143" si="130">H143+37</f>
        <v>45585</v>
      </c>
      <c r="M143" s="502">
        <f t="shared" ref="M143" si="131">H143+40</f>
        <v>45588</v>
      </c>
      <c r="N143" s="502">
        <f t="shared" ref="N143" si="132">H143+42</f>
        <v>45590</v>
      </c>
    </row>
    <row r="144" spans="1:14" s="14" customFormat="1" ht="19.5" hidden="1">
      <c r="A144" s="488"/>
      <c r="B144" s="1178"/>
      <c r="C144" s="504"/>
      <c r="D144" s="504"/>
      <c r="E144" s="505"/>
      <c r="F144" s="180"/>
      <c r="G144" s="512"/>
      <c r="H144" s="517"/>
      <c r="I144" s="517"/>
      <c r="J144" s="517"/>
      <c r="K144" s="517"/>
      <c r="L144" s="504"/>
      <c r="M144" s="504"/>
      <c r="N144" s="504"/>
    </row>
    <row r="145" spans="1:14" s="14" customFormat="1" ht="20.25" hidden="1" thickTop="1">
      <c r="A145" s="488"/>
      <c r="B145" s="1876" t="s">
        <v>2125</v>
      </c>
      <c r="C145" s="498" t="s">
        <v>2254</v>
      </c>
      <c r="D145" s="498">
        <v>45547</v>
      </c>
      <c r="E145" s="499">
        <v>45549</v>
      </c>
      <c r="F145" s="1876" t="s">
        <v>3110</v>
      </c>
      <c r="G145" s="501" t="s">
        <v>2257</v>
      </c>
      <c r="H145" s="515">
        <v>45555</v>
      </c>
      <c r="I145" s="516">
        <f>H145+5</f>
        <v>45560</v>
      </c>
      <c r="J145" s="516">
        <f>H145+31</f>
        <v>45586</v>
      </c>
      <c r="K145" s="516">
        <f>H145+34</f>
        <v>45589</v>
      </c>
      <c r="L145" s="502">
        <f>H145+37</f>
        <v>45592</v>
      </c>
      <c r="M145" s="502">
        <f>H145+40</f>
        <v>45595</v>
      </c>
      <c r="N145" s="502">
        <f>H145+42</f>
        <v>45597</v>
      </c>
    </row>
    <row r="146" spans="1:14" s="14" customFormat="1" ht="20.25" hidden="1" thickBot="1">
      <c r="A146" s="488"/>
      <c r="B146" s="1178"/>
      <c r="C146" s="504"/>
      <c r="D146" s="504"/>
      <c r="E146" s="505"/>
      <c r="F146" s="180"/>
      <c r="G146" s="512"/>
      <c r="H146" s="517"/>
      <c r="I146" s="517"/>
      <c r="J146" s="517"/>
      <c r="K146" s="517"/>
      <c r="L146" s="504"/>
      <c r="M146" s="504"/>
      <c r="N146" s="504"/>
    </row>
    <row r="147" spans="1:14" s="14" customFormat="1" ht="20.25" hidden="1" thickTop="1">
      <c r="A147" s="488"/>
      <c r="B147" s="1876" t="s">
        <v>2210</v>
      </c>
      <c r="C147" s="498" t="s">
        <v>2256</v>
      </c>
      <c r="D147" s="498">
        <v>45550</v>
      </c>
      <c r="E147" s="1019" t="s">
        <v>2190</v>
      </c>
      <c r="F147" s="1876" t="s">
        <v>3117</v>
      </c>
      <c r="G147" s="501" t="s">
        <v>2261</v>
      </c>
      <c r="H147" s="515">
        <v>45562</v>
      </c>
      <c r="I147" s="516">
        <f>H147+5</f>
        <v>45567</v>
      </c>
      <c r="J147" s="516">
        <f>H147+31</f>
        <v>45593</v>
      </c>
      <c r="K147" s="516">
        <f>H147+34</f>
        <v>45596</v>
      </c>
      <c r="L147" s="502">
        <f>H147+37</f>
        <v>45599</v>
      </c>
      <c r="M147" s="502">
        <f>H147+40</f>
        <v>45602</v>
      </c>
      <c r="N147" s="502">
        <f>H147+42</f>
        <v>45604</v>
      </c>
    </row>
    <row r="148" spans="1:14" s="14" customFormat="1" ht="20.25" hidden="1" thickBot="1">
      <c r="A148" s="488"/>
      <c r="B148" s="1178" t="s">
        <v>2186</v>
      </c>
      <c r="C148" s="504" t="s">
        <v>2258</v>
      </c>
      <c r="D148" s="504">
        <v>45551</v>
      </c>
      <c r="E148" s="505">
        <v>45553</v>
      </c>
      <c r="F148" s="180"/>
      <c r="G148" s="512"/>
      <c r="H148" s="517"/>
      <c r="I148" s="517"/>
      <c r="J148" s="517"/>
      <c r="K148" s="517"/>
      <c r="L148" s="504"/>
      <c r="M148" s="504"/>
      <c r="N148" s="504"/>
    </row>
    <row r="149" spans="1:14" s="14" customFormat="1" ht="20.25" thickTop="1">
      <c r="A149" s="488" t="s">
        <v>2188</v>
      </c>
      <c r="B149" s="1876" t="s">
        <v>2248</v>
      </c>
      <c r="C149" s="498" t="s">
        <v>2260</v>
      </c>
      <c r="D149" s="498">
        <v>45557</v>
      </c>
      <c r="E149" s="1019" t="s">
        <v>2190</v>
      </c>
      <c r="F149" s="1876" t="s">
        <v>3131</v>
      </c>
      <c r="G149" s="501" t="s">
        <v>2265</v>
      </c>
      <c r="H149" s="515">
        <v>45569</v>
      </c>
      <c r="I149" s="516">
        <f>H149+5</f>
        <v>45574</v>
      </c>
      <c r="J149" s="516">
        <f>H149+31</f>
        <v>45600</v>
      </c>
      <c r="K149" s="516">
        <f>H149+34</f>
        <v>45603</v>
      </c>
      <c r="L149" s="502">
        <f>H149+37</f>
        <v>45606</v>
      </c>
      <c r="M149" s="502">
        <f>H149+40</f>
        <v>45609</v>
      </c>
      <c r="N149" s="502">
        <f>H149+42</f>
        <v>45611</v>
      </c>
    </row>
    <row r="150" spans="1:14" s="14" customFormat="1" ht="20.25" thickBot="1">
      <c r="A150" s="488"/>
      <c r="B150" s="1178" t="s">
        <v>2262</v>
      </c>
      <c r="C150" s="504" t="s">
        <v>2263</v>
      </c>
      <c r="D150" s="504">
        <v>45557</v>
      </c>
      <c r="E150" s="505">
        <v>45559</v>
      </c>
      <c r="F150" s="180"/>
      <c r="G150" s="512"/>
      <c r="H150" s="517"/>
      <c r="I150" s="517"/>
      <c r="J150" s="517"/>
      <c r="K150" s="517"/>
      <c r="L150" s="504"/>
      <c r="M150" s="504"/>
      <c r="N150" s="504"/>
    </row>
    <row r="151" spans="1:14" s="14" customFormat="1" ht="19.5">
      <c r="A151" s="488" t="s">
        <v>2248</v>
      </c>
      <c r="B151" s="1876" t="s">
        <v>2122</v>
      </c>
      <c r="C151" s="498" t="s">
        <v>2264</v>
      </c>
      <c r="D151" s="498">
        <v>45568</v>
      </c>
      <c r="E151" s="499">
        <v>45571</v>
      </c>
      <c r="F151" s="2467" t="s">
        <v>2182</v>
      </c>
      <c r="G151" s="501" t="s">
        <v>2269</v>
      </c>
      <c r="H151" s="515">
        <v>45576</v>
      </c>
      <c r="I151" s="647"/>
      <c r="J151" s="647"/>
      <c r="K151" s="2136" t="s">
        <v>3132</v>
      </c>
      <c r="L151" s="549"/>
      <c r="M151" s="2136" t="s">
        <v>3133</v>
      </c>
      <c r="N151" s="549"/>
    </row>
    <row r="152" spans="1:14" s="14" customFormat="1" ht="20.25" customHeight="1" thickBot="1">
      <c r="A152" s="488" t="s">
        <v>2188</v>
      </c>
      <c r="B152" s="503" t="s">
        <v>2222</v>
      </c>
      <c r="C152" s="504" t="s">
        <v>2266</v>
      </c>
      <c r="D152" s="504">
        <v>45567</v>
      </c>
      <c r="E152" s="505">
        <v>45571</v>
      </c>
      <c r="F152" s="180"/>
      <c r="G152" s="512"/>
      <c r="H152" s="517"/>
      <c r="I152" s="517"/>
      <c r="J152" s="517"/>
      <c r="K152" s="517"/>
      <c r="L152" s="504"/>
      <c r="M152" s="504"/>
      <c r="N152" s="504"/>
    </row>
    <row r="153" spans="1:14" s="14" customFormat="1" ht="20.25" customHeight="1" thickTop="1">
      <c r="A153" s="488" t="s">
        <v>2267</v>
      </c>
      <c r="B153" s="1876" t="s">
        <v>2122</v>
      </c>
      <c r="C153" s="858" t="s">
        <v>2268</v>
      </c>
      <c r="D153" s="858">
        <v>45577</v>
      </c>
      <c r="E153" s="2596">
        <v>45580</v>
      </c>
      <c r="F153" s="1876" t="s">
        <v>3122</v>
      </c>
      <c r="G153" s="501" t="s">
        <v>2274</v>
      </c>
      <c r="H153" s="515">
        <v>45583</v>
      </c>
      <c r="I153" s="516">
        <f>H153+5</f>
        <v>45588</v>
      </c>
      <c r="J153" s="516">
        <f>H153+31</f>
        <v>45614</v>
      </c>
      <c r="K153" s="516">
        <f>H153+34</f>
        <v>45617</v>
      </c>
      <c r="L153" s="502">
        <f>H153+37</f>
        <v>45620</v>
      </c>
      <c r="M153" s="502">
        <f>H153+40</f>
        <v>45623</v>
      </c>
      <c r="N153" s="502">
        <f>H153+42</f>
        <v>45625</v>
      </c>
    </row>
    <row r="154" spans="1:14" s="14" customFormat="1" ht="20.25" customHeight="1" thickBot="1">
      <c r="A154" s="488"/>
      <c r="B154" s="1178"/>
      <c r="C154" s="504"/>
      <c r="D154" s="504"/>
      <c r="E154" s="505"/>
      <c r="F154" s="506"/>
      <c r="G154" s="512"/>
      <c r="H154" s="517"/>
      <c r="I154" s="517"/>
      <c r="J154" s="517"/>
      <c r="K154" s="517"/>
      <c r="L154" s="504"/>
      <c r="M154" s="504"/>
      <c r="N154" s="504"/>
    </row>
    <row r="155" spans="1:14" s="14" customFormat="1" ht="20.25" customHeight="1" thickTop="1" thickBot="1">
      <c r="A155" s="488" t="s">
        <v>2270</v>
      </c>
      <c r="B155" s="1876" t="s">
        <v>2271</v>
      </c>
      <c r="C155" s="498" t="s">
        <v>2272</v>
      </c>
      <c r="D155" s="498">
        <v>45582</v>
      </c>
      <c r="E155" s="499">
        <v>45584</v>
      </c>
      <c r="F155" s="1876" t="s">
        <v>2712</v>
      </c>
      <c r="G155" s="501" t="s">
        <v>2277</v>
      </c>
      <c r="H155" s="515">
        <v>45590</v>
      </c>
      <c r="I155" s="516">
        <f>H155+5</f>
        <v>45595</v>
      </c>
      <c r="J155" s="516">
        <f>H155+31</f>
        <v>45621</v>
      </c>
      <c r="K155" s="516">
        <f>H155+34</f>
        <v>45624</v>
      </c>
      <c r="L155" s="502">
        <f>H155+37</f>
        <v>45627</v>
      </c>
      <c r="M155" s="502">
        <f>H155+40</f>
        <v>45630</v>
      </c>
      <c r="N155" s="502">
        <f>H155+42</f>
        <v>45632</v>
      </c>
    </row>
    <row r="156" spans="1:14" s="14" customFormat="1" ht="20.25" customHeight="1" thickTop="1" thickBot="1">
      <c r="A156" s="488"/>
      <c r="B156" s="1178"/>
      <c r="C156" s="504"/>
      <c r="D156" s="498">
        <v>45582</v>
      </c>
      <c r="E156" s="505"/>
      <c r="F156" s="506"/>
      <c r="G156" s="512"/>
      <c r="H156" s="517"/>
      <c r="I156" s="517"/>
      <c r="J156" s="517"/>
      <c r="K156" s="517"/>
      <c r="L156" s="504"/>
      <c r="M156" s="504"/>
      <c r="N156" s="504"/>
    </row>
    <row r="157" spans="1:14" s="14" customFormat="1" ht="20.25" customHeight="1" thickTop="1">
      <c r="A157" s="488" t="s">
        <v>2275</v>
      </c>
      <c r="B157" s="1876" t="s">
        <v>2052</v>
      </c>
      <c r="C157" s="498" t="s">
        <v>2276</v>
      </c>
      <c r="D157" s="498">
        <v>45589</v>
      </c>
      <c r="E157" s="499">
        <v>45591</v>
      </c>
      <c r="F157" s="1876" t="s">
        <v>3134</v>
      </c>
      <c r="G157" s="501" t="s">
        <v>2280</v>
      </c>
      <c r="H157" s="515">
        <v>45597</v>
      </c>
      <c r="I157" s="516">
        <f>H157+5</f>
        <v>45602</v>
      </c>
      <c r="J157" s="516">
        <f>H157+31</f>
        <v>45628</v>
      </c>
      <c r="K157" s="516">
        <f>H157+34</f>
        <v>45631</v>
      </c>
      <c r="L157" s="502">
        <f>H157+37</f>
        <v>45634</v>
      </c>
      <c r="M157" s="502">
        <f>H157+40</f>
        <v>45637</v>
      </c>
      <c r="N157" s="502">
        <f>H157+42</f>
        <v>45639</v>
      </c>
    </row>
    <row r="158" spans="1:14" s="14" customFormat="1" ht="20.25" customHeight="1" thickBot="1">
      <c r="A158" s="488"/>
      <c r="B158" s="1178"/>
      <c r="C158" s="504"/>
      <c r="D158" s="504"/>
      <c r="E158" s="505"/>
      <c r="F158" s="506"/>
      <c r="G158" s="512"/>
      <c r="H158" s="517"/>
      <c r="I158" s="517"/>
      <c r="J158" s="517"/>
      <c r="K158" s="517"/>
      <c r="L158" s="504"/>
      <c r="M158" s="504"/>
      <c r="N158" s="504"/>
    </row>
    <row r="159" spans="1:14" s="14" customFormat="1" ht="20.25" customHeight="1" thickTop="1">
      <c r="A159" s="488" t="s">
        <v>2278</v>
      </c>
      <c r="B159" s="1876" t="s">
        <v>2125</v>
      </c>
      <c r="C159" s="498" t="s">
        <v>2279</v>
      </c>
      <c r="D159" s="498">
        <v>45596</v>
      </c>
      <c r="E159" s="499">
        <v>45599</v>
      </c>
      <c r="F159" s="1876" t="s">
        <v>2066</v>
      </c>
      <c r="G159" s="501" t="s">
        <v>2284</v>
      </c>
      <c r="H159" s="515">
        <v>45604</v>
      </c>
      <c r="I159" s="516">
        <f>H159+5</f>
        <v>45609</v>
      </c>
      <c r="J159" s="516">
        <f>H159+31</f>
        <v>45635</v>
      </c>
      <c r="K159" s="516">
        <f>H159+34</f>
        <v>45638</v>
      </c>
      <c r="L159" s="502">
        <f>H159+37</f>
        <v>45641</v>
      </c>
      <c r="M159" s="502">
        <f>H159+40</f>
        <v>45644</v>
      </c>
      <c r="N159" s="502">
        <f>H159+42</f>
        <v>45646</v>
      </c>
    </row>
    <row r="160" spans="1:14" s="14" customFormat="1" ht="20.25" customHeight="1" thickBot="1">
      <c r="A160" s="488"/>
      <c r="B160" s="1178"/>
      <c r="C160" s="504"/>
      <c r="D160" s="504"/>
      <c r="E160" s="505"/>
      <c r="F160" s="506"/>
      <c r="G160" s="512"/>
      <c r="H160" s="517"/>
      <c r="I160" s="517"/>
      <c r="J160" s="517"/>
      <c r="K160" s="517"/>
      <c r="L160" s="504"/>
      <c r="M160" s="504"/>
      <c r="N160" s="504"/>
    </row>
    <row r="161" spans="1:14" s="14" customFormat="1" ht="20.25" customHeight="1" thickTop="1">
      <c r="A161" s="488" t="s">
        <v>2281</v>
      </c>
      <c r="B161" s="1876" t="s">
        <v>2282</v>
      </c>
      <c r="C161" s="498" t="s">
        <v>2283</v>
      </c>
      <c r="D161" s="498">
        <v>45603</v>
      </c>
      <c r="E161" s="499">
        <v>45606</v>
      </c>
      <c r="F161" s="1876" t="s">
        <v>3108</v>
      </c>
      <c r="G161" s="501" t="s">
        <v>2286</v>
      </c>
      <c r="H161" s="515">
        <v>45611</v>
      </c>
      <c r="I161" s="516">
        <f>H161+5</f>
        <v>45616</v>
      </c>
      <c r="J161" s="516">
        <f>H161+31</f>
        <v>45642</v>
      </c>
      <c r="K161" s="516">
        <f>H161+34</f>
        <v>45645</v>
      </c>
      <c r="L161" s="502">
        <f>H161+37</f>
        <v>45648</v>
      </c>
      <c r="M161" s="502">
        <f>H161+40</f>
        <v>45651</v>
      </c>
      <c r="N161" s="502">
        <f>H161+42</f>
        <v>45653</v>
      </c>
    </row>
    <row r="162" spans="1:14" s="14" customFormat="1" ht="20.25" customHeight="1" thickBot="1">
      <c r="A162" s="488"/>
      <c r="B162" s="1178"/>
      <c r="C162" s="504"/>
      <c r="D162" s="504"/>
      <c r="E162" s="505"/>
      <c r="F162" s="506"/>
      <c r="G162" s="512"/>
      <c r="H162" s="517"/>
      <c r="I162" s="517"/>
      <c r="J162" s="517"/>
      <c r="K162" s="517"/>
      <c r="L162" s="504"/>
      <c r="M162" s="504"/>
      <c r="N162" s="504"/>
    </row>
    <row r="163" spans="1:14" s="14" customFormat="1" ht="20.25" customHeight="1" thickTop="1">
      <c r="A163" s="488"/>
      <c r="B163" s="1876" t="s">
        <v>2222</v>
      </c>
      <c r="C163" s="498" t="s">
        <v>2285</v>
      </c>
      <c r="D163" s="498">
        <v>45610</v>
      </c>
      <c r="E163" s="499">
        <v>45613</v>
      </c>
      <c r="F163" s="1876" t="s">
        <v>2538</v>
      </c>
      <c r="G163" s="501" t="s">
        <v>2289</v>
      </c>
      <c r="H163" s="515">
        <v>45618</v>
      </c>
      <c r="I163" s="516">
        <f>H163+5</f>
        <v>45623</v>
      </c>
      <c r="J163" s="516">
        <f>H163+31</f>
        <v>45649</v>
      </c>
      <c r="K163" s="516">
        <f>H163+34</f>
        <v>45652</v>
      </c>
      <c r="L163" s="502">
        <f>H163+37</f>
        <v>45655</v>
      </c>
      <c r="M163" s="502">
        <f>H163+40</f>
        <v>45658</v>
      </c>
      <c r="N163" s="502">
        <f>H163+42</f>
        <v>45660</v>
      </c>
    </row>
    <row r="164" spans="1:14" s="14" customFormat="1" ht="20.25" customHeight="1" thickBot="1">
      <c r="A164" s="488"/>
      <c r="B164" s="1178"/>
      <c r="C164" s="504"/>
      <c r="D164" s="504"/>
      <c r="E164" s="505"/>
      <c r="F164" s="506"/>
      <c r="G164" s="512"/>
      <c r="H164" s="517"/>
      <c r="I164" s="517"/>
      <c r="J164" s="517"/>
      <c r="K164" s="517"/>
      <c r="L164" s="504"/>
      <c r="M164" s="504"/>
      <c r="N164" s="504"/>
    </row>
    <row r="165" spans="1:14" s="14" customFormat="1" ht="20.25" customHeight="1" thickTop="1">
      <c r="A165" s="488"/>
      <c r="B165" s="1876" t="s">
        <v>2287</v>
      </c>
      <c r="C165" s="498" t="s">
        <v>2288</v>
      </c>
      <c r="D165" s="498">
        <v>45617</v>
      </c>
      <c r="E165" s="499">
        <v>45620</v>
      </c>
      <c r="F165" s="1876" t="s">
        <v>3135</v>
      </c>
      <c r="G165" s="501" t="s">
        <v>2292</v>
      </c>
      <c r="H165" s="515">
        <v>45625</v>
      </c>
      <c r="I165" s="516">
        <f>H165+5</f>
        <v>45630</v>
      </c>
      <c r="J165" s="516">
        <f>H165+31</f>
        <v>45656</v>
      </c>
      <c r="K165" s="516">
        <f>H165+34</f>
        <v>45659</v>
      </c>
      <c r="L165" s="502">
        <f>H165+37</f>
        <v>45662</v>
      </c>
      <c r="M165" s="502">
        <f>H165+40</f>
        <v>45665</v>
      </c>
      <c r="N165" s="502">
        <f>H165+42</f>
        <v>45667</v>
      </c>
    </row>
    <row r="166" spans="1:14" s="14" customFormat="1" ht="20.25" customHeight="1" thickBot="1">
      <c r="A166" s="488"/>
      <c r="B166" s="1178"/>
      <c r="C166" s="504"/>
      <c r="D166" s="504"/>
      <c r="E166" s="505"/>
      <c r="F166" s="506"/>
      <c r="G166" s="512"/>
      <c r="H166" s="517"/>
      <c r="I166" s="517"/>
      <c r="J166" s="517"/>
      <c r="K166" s="517"/>
      <c r="L166" s="504"/>
      <c r="M166" s="504"/>
      <c r="N166" s="504"/>
    </row>
    <row r="167" spans="1:14" s="14" customFormat="1" ht="20.25" customHeight="1" thickTop="1">
      <c r="A167" s="488"/>
      <c r="B167" s="1876" t="s">
        <v>2290</v>
      </c>
      <c r="C167" s="498" t="s">
        <v>2291</v>
      </c>
      <c r="D167" s="498">
        <v>45624</v>
      </c>
      <c r="E167" s="499">
        <v>45627</v>
      </c>
      <c r="F167" s="1876" t="s">
        <v>2449</v>
      </c>
      <c r="G167" s="501" t="s">
        <v>2294</v>
      </c>
      <c r="H167" s="515">
        <v>45632</v>
      </c>
      <c r="I167" s="516">
        <f>H167+5</f>
        <v>45637</v>
      </c>
      <c r="J167" s="516">
        <f>H167+31</f>
        <v>45663</v>
      </c>
      <c r="K167" s="516">
        <f>H167+34</f>
        <v>45666</v>
      </c>
      <c r="L167" s="502">
        <f>H167+37</f>
        <v>45669</v>
      </c>
      <c r="M167" s="502">
        <f>H167+40</f>
        <v>45672</v>
      </c>
      <c r="N167" s="502">
        <f>H167+42</f>
        <v>45674</v>
      </c>
    </row>
    <row r="168" spans="1:14" s="14" customFormat="1" ht="20.25" customHeight="1" thickBot="1">
      <c r="A168" s="488"/>
      <c r="B168" s="1178"/>
      <c r="C168" s="504"/>
      <c r="D168" s="504"/>
      <c r="E168" s="505"/>
      <c r="F168" s="506"/>
      <c r="G168" s="512"/>
      <c r="H168" s="517"/>
      <c r="I168" s="517"/>
      <c r="J168" s="517"/>
      <c r="K168" s="517"/>
      <c r="L168" s="504"/>
      <c r="M168" s="504"/>
      <c r="N168" s="504"/>
    </row>
    <row r="169" spans="1:14" s="14" customFormat="1" ht="20.25" customHeight="1" thickTop="1">
      <c r="A169" s="488"/>
      <c r="B169" s="1876" t="s">
        <v>2052</v>
      </c>
      <c r="C169" s="498" t="s">
        <v>2293</v>
      </c>
      <c r="D169" s="498">
        <v>45631</v>
      </c>
      <c r="E169" s="499">
        <v>45634</v>
      </c>
      <c r="F169" s="1876" t="s">
        <v>2580</v>
      </c>
      <c r="G169" s="501" t="s">
        <v>2296</v>
      </c>
      <c r="H169" s="515">
        <v>45639</v>
      </c>
      <c r="I169" s="516">
        <f>H169+5</f>
        <v>45644</v>
      </c>
      <c r="J169" s="516">
        <f>H169+31</f>
        <v>45670</v>
      </c>
      <c r="K169" s="516">
        <f>H169+34</f>
        <v>45673</v>
      </c>
      <c r="L169" s="502">
        <f>H169+37</f>
        <v>45676</v>
      </c>
      <c r="M169" s="502">
        <f>H169+40</f>
        <v>45679</v>
      </c>
      <c r="N169" s="502">
        <f>H169+42</f>
        <v>45681</v>
      </c>
    </row>
    <row r="170" spans="1:14" s="14" customFormat="1" ht="20.25" customHeight="1" thickBot="1">
      <c r="A170" s="488"/>
      <c r="B170" s="1178"/>
      <c r="C170" s="504"/>
      <c r="D170" s="504"/>
      <c r="E170" s="505"/>
      <c r="F170" s="506"/>
      <c r="G170" s="512"/>
      <c r="H170" s="517"/>
      <c r="I170" s="517"/>
      <c r="J170" s="517"/>
      <c r="K170" s="517"/>
      <c r="L170" s="504"/>
      <c r="M170" s="504"/>
      <c r="N170" s="504"/>
    </row>
    <row r="171" spans="1:14" s="14" customFormat="1" ht="20.25" customHeight="1" thickTop="1">
      <c r="A171" s="488"/>
      <c r="B171" s="1876" t="s">
        <v>2125</v>
      </c>
      <c r="C171" s="498" t="s">
        <v>2295</v>
      </c>
      <c r="D171" s="498">
        <v>45638</v>
      </c>
      <c r="E171" s="499">
        <v>45641</v>
      </c>
      <c r="F171" s="1876" t="s">
        <v>3130</v>
      </c>
      <c r="G171" s="501" t="s">
        <v>2298</v>
      </c>
      <c r="H171" s="515">
        <v>45646</v>
      </c>
      <c r="I171" s="516">
        <f>H171+5</f>
        <v>45651</v>
      </c>
      <c r="J171" s="516">
        <f>H171+31</f>
        <v>45677</v>
      </c>
      <c r="K171" s="516">
        <f>H171+34</f>
        <v>45680</v>
      </c>
      <c r="L171" s="502">
        <f>H171+37</f>
        <v>45683</v>
      </c>
      <c r="M171" s="502">
        <f>H171+40</f>
        <v>45686</v>
      </c>
      <c r="N171" s="502">
        <f>H171+42</f>
        <v>45688</v>
      </c>
    </row>
    <row r="172" spans="1:14" s="14" customFormat="1" ht="20.25" customHeight="1" thickBot="1">
      <c r="A172" s="488"/>
      <c r="B172" s="1178"/>
      <c r="C172" s="504"/>
      <c r="D172" s="504"/>
      <c r="E172" s="505"/>
      <c r="F172" s="506"/>
      <c r="G172" s="512"/>
      <c r="H172" s="517"/>
      <c r="I172" s="517"/>
      <c r="J172" s="517"/>
      <c r="K172" s="517"/>
      <c r="L172" s="504"/>
      <c r="M172" s="504"/>
      <c r="N172" s="504"/>
    </row>
    <row r="173" spans="1:14" s="14" customFormat="1" ht="20.25" customHeight="1" thickTop="1">
      <c r="A173" s="488"/>
      <c r="B173" s="1876" t="s">
        <v>2282</v>
      </c>
      <c r="C173" s="498" t="s">
        <v>2297</v>
      </c>
      <c r="D173" s="498">
        <v>45645</v>
      </c>
      <c r="E173" s="499">
        <v>45648</v>
      </c>
      <c r="F173" s="1876" t="s">
        <v>3125</v>
      </c>
      <c r="G173" s="501" t="s">
        <v>2300</v>
      </c>
      <c r="H173" s="515">
        <v>45653</v>
      </c>
      <c r="I173" s="516">
        <f>H173+5</f>
        <v>45658</v>
      </c>
      <c r="J173" s="516">
        <f>H173+31</f>
        <v>45684</v>
      </c>
      <c r="K173" s="516">
        <f>H173+34</f>
        <v>45687</v>
      </c>
      <c r="L173" s="502">
        <f>H173+37</f>
        <v>45690</v>
      </c>
      <c r="M173" s="502">
        <f>H173+40</f>
        <v>45693</v>
      </c>
      <c r="N173" s="502">
        <f>H173+42</f>
        <v>45695</v>
      </c>
    </row>
    <row r="174" spans="1:14" s="14" customFormat="1" ht="20.25" customHeight="1" thickBot="1">
      <c r="A174" s="488"/>
      <c r="B174" s="1178"/>
      <c r="C174" s="504"/>
      <c r="D174" s="504"/>
      <c r="E174" s="505"/>
      <c r="F174" s="506"/>
      <c r="G174" s="512"/>
      <c r="H174" s="517"/>
      <c r="I174" s="517"/>
      <c r="J174" s="517"/>
      <c r="K174" s="517"/>
      <c r="L174" s="504"/>
      <c r="M174" s="504"/>
      <c r="N174" s="504"/>
    </row>
    <row r="175" spans="1:14" s="14" customFormat="1" ht="20.25" customHeight="1" thickTop="1">
      <c r="A175" s="488"/>
      <c r="B175" s="1876" t="s">
        <v>2222</v>
      </c>
      <c r="C175" s="498" t="s">
        <v>2299</v>
      </c>
      <c r="D175" s="498">
        <v>45652</v>
      </c>
      <c r="E175" s="499">
        <v>45655</v>
      </c>
      <c r="F175" s="1876" t="s">
        <v>3110</v>
      </c>
      <c r="G175" s="501" t="s">
        <v>2302</v>
      </c>
      <c r="H175" s="515">
        <v>45660</v>
      </c>
      <c r="I175" s="516">
        <f>H175+5</f>
        <v>45665</v>
      </c>
      <c r="J175" s="516">
        <f>H175+31</f>
        <v>45691</v>
      </c>
      <c r="K175" s="516">
        <f>H175+34</f>
        <v>45694</v>
      </c>
      <c r="L175" s="502">
        <f>H175+37</f>
        <v>45697</v>
      </c>
      <c r="M175" s="502">
        <f>H175+40</f>
        <v>45700</v>
      </c>
      <c r="N175" s="502">
        <f>H175+42</f>
        <v>45702</v>
      </c>
    </row>
    <row r="176" spans="1:14" s="14" customFormat="1" ht="20.25" customHeight="1" thickBot="1">
      <c r="A176" s="488"/>
      <c r="B176" s="1178"/>
      <c r="C176" s="504"/>
      <c r="D176" s="504"/>
      <c r="E176" s="505"/>
      <c r="F176" s="506"/>
      <c r="G176" s="512"/>
      <c r="H176" s="517"/>
      <c r="I176" s="517"/>
      <c r="J176" s="517"/>
      <c r="K176" s="517"/>
      <c r="L176" s="504"/>
      <c r="M176" s="504"/>
      <c r="N176" s="504"/>
    </row>
    <row r="177" spans="1:14" s="14" customFormat="1" ht="20.25" customHeight="1" thickTop="1">
      <c r="A177" s="488"/>
      <c r="B177" s="1876" t="s">
        <v>2287</v>
      </c>
      <c r="C177" s="498" t="s">
        <v>2301</v>
      </c>
      <c r="D177" s="498">
        <v>45659</v>
      </c>
      <c r="E177" s="499">
        <v>45662</v>
      </c>
      <c r="F177" s="1876" t="s">
        <v>3117</v>
      </c>
      <c r="G177" s="501" t="s">
        <v>3136</v>
      </c>
      <c r="H177" s="515">
        <v>45667</v>
      </c>
      <c r="I177" s="516">
        <f>H177+5</f>
        <v>45672</v>
      </c>
      <c r="J177" s="516">
        <f>H177+31</f>
        <v>45698</v>
      </c>
      <c r="K177" s="516">
        <f>H177+34</f>
        <v>45701</v>
      </c>
      <c r="L177" s="502">
        <f>H177+37</f>
        <v>45704</v>
      </c>
      <c r="M177" s="502">
        <f>H177+40</f>
        <v>45707</v>
      </c>
      <c r="N177" s="502">
        <f>H177+42</f>
        <v>45709</v>
      </c>
    </row>
    <row r="178" spans="1:14" s="14" customFormat="1" ht="20.25" customHeight="1" thickBot="1">
      <c r="A178" s="488"/>
      <c r="B178" s="1178"/>
      <c r="C178" s="504"/>
      <c r="D178" s="504"/>
      <c r="E178" s="505"/>
      <c r="F178" s="506"/>
      <c r="G178" s="512"/>
      <c r="H178" s="517"/>
      <c r="I178" s="517"/>
      <c r="J178" s="517"/>
      <c r="K178" s="517"/>
      <c r="L178" s="504"/>
      <c r="M178" s="504"/>
      <c r="N178" s="504"/>
    </row>
    <row r="179" spans="1:14" s="14" customFormat="1" ht="20.25" customHeight="1" thickTop="1">
      <c r="B179" s="18"/>
      <c r="C179" s="490"/>
      <c r="D179" s="490"/>
      <c r="E179" s="490"/>
      <c r="F179" s="514"/>
      <c r="G179" s="19"/>
      <c r="H179" s="487"/>
      <c r="I179" s="487"/>
      <c r="J179" s="487"/>
      <c r="K179" s="487"/>
      <c r="L179" s="490"/>
      <c r="M179" s="490"/>
      <c r="N179" s="490"/>
    </row>
    <row r="180" spans="1:14" s="14" customFormat="1" ht="20.25" customHeight="1">
      <c r="B180" s="489"/>
      <c r="C180" s="490"/>
      <c r="D180" s="490"/>
      <c r="E180" s="487"/>
      <c r="F180" s="514"/>
      <c r="G180" s="49"/>
      <c r="H180" s="487"/>
      <c r="I180" s="487"/>
      <c r="J180" s="487"/>
      <c r="K180" s="490"/>
      <c r="L180" s="490"/>
      <c r="M180" s="490"/>
    </row>
    <row r="181" spans="1:14" s="14" customFormat="1" ht="20.25" customHeight="1">
      <c r="B181" s="489"/>
      <c r="C181" s="490"/>
      <c r="D181" s="490"/>
      <c r="E181" s="487"/>
      <c r="F181" s="514"/>
      <c r="G181" s="49"/>
      <c r="H181" s="487"/>
      <c r="I181" s="487"/>
      <c r="J181" s="487"/>
      <c r="K181" s="490"/>
      <c r="L181" s="490"/>
      <c r="M181" s="490"/>
    </row>
    <row r="182" spans="1:14" s="30" customFormat="1" ht="15">
      <c r="B182" s="52" t="s">
        <v>1920</v>
      </c>
      <c r="E182" s="53"/>
      <c r="F182" s="54" t="s">
        <v>1958</v>
      </c>
      <c r="G182" s="54"/>
      <c r="J182" s="54" t="s">
        <v>1982</v>
      </c>
      <c r="K182" s="54"/>
      <c r="L182" s="54"/>
      <c r="M182" s="37"/>
      <c r="N182" s="29"/>
    </row>
    <row r="183" spans="1:14" s="29" customFormat="1" ht="15">
      <c r="B183" s="31" t="s">
        <v>1921</v>
      </c>
      <c r="C183" s="27"/>
      <c r="D183" s="56" t="s">
        <v>2305</v>
      </c>
      <c r="E183" s="54"/>
      <c r="F183" s="27" t="s">
        <v>2306</v>
      </c>
      <c r="G183" s="27"/>
      <c r="H183" s="56" t="s">
        <v>1960</v>
      </c>
      <c r="I183" s="27"/>
      <c r="J183" s="27" t="s">
        <v>1984</v>
      </c>
      <c r="K183" s="27"/>
      <c r="L183" s="57" t="s">
        <v>1985</v>
      </c>
      <c r="M183" s="37"/>
    </row>
    <row r="184" spans="1:14" s="29" customFormat="1" ht="15">
      <c r="B184" s="55"/>
      <c r="C184" s="30"/>
      <c r="D184" s="56"/>
      <c r="E184" s="54"/>
      <c r="F184" s="30"/>
      <c r="G184" s="30"/>
      <c r="H184" s="56"/>
      <c r="I184" s="30"/>
      <c r="J184" s="30"/>
      <c r="K184" s="30"/>
      <c r="L184" s="57"/>
      <c r="M184" s="37"/>
    </row>
    <row r="185" spans="1:14" s="29" customFormat="1" ht="18">
      <c r="B185" s="58" t="str">
        <f>HOME!A$600</f>
        <v>ZANT CHONG</v>
      </c>
      <c r="C185" s="58" t="str">
        <f>HOME!B$600</f>
        <v>6011 2429</v>
      </c>
      <c r="D185" s="38" t="str">
        <f>HOME!C$600</f>
        <v>zant.chong@msc.com</v>
      </c>
      <c r="F185" s="58" t="str">
        <f>HOME!A617</f>
        <v>ROBERT CHIA</v>
      </c>
      <c r="G185" s="58" t="str">
        <f>HOME!B617</f>
        <v>6011 0564</v>
      </c>
      <c r="H185" s="38" t="str">
        <f>HOME!C617</f>
        <v>robert.chia@msc.com</v>
      </c>
      <c r="J185" s="58" t="str">
        <f>HOME!A$632</f>
        <v>RAYNAR ANG</v>
      </c>
      <c r="K185" s="58" t="str">
        <f>HOME!B$632</f>
        <v>6011 2358</v>
      </c>
      <c r="L185" s="38" t="str">
        <f>HOME!C$632</f>
        <v>raynar.ang@msc.com</v>
      </c>
      <c r="M185" s="37"/>
      <c r="N185" s="42"/>
    </row>
    <row r="186" spans="1:14" s="29" customFormat="1" ht="18">
      <c r="B186" s="58" t="str">
        <f>HOME!A$601</f>
        <v>PHOEBE HUANG</v>
      </c>
      <c r="C186" s="58" t="str">
        <f>HOME!B$601</f>
        <v>6011 0562</v>
      </c>
      <c r="D186" s="38" t="str">
        <f>HOME!C$601</f>
        <v>phoebe.huang@msc.com</v>
      </c>
      <c r="F186" s="58" t="str">
        <f>HOME!A618</f>
        <v>S. Y. LIEW</v>
      </c>
      <c r="G186" s="58" t="str">
        <f>HOME!B618</f>
        <v>6011 2348</v>
      </c>
      <c r="H186" s="38" t="str">
        <f>HOME!C618</f>
        <v>seoyi.liew@msc.com</v>
      </c>
      <c r="J186" s="58" t="str">
        <f>HOME!A$633</f>
        <v>KAI SIANG</v>
      </c>
      <c r="K186" s="58" t="str">
        <f>HOME!B$633</f>
        <v>6011 2356</v>
      </c>
      <c r="L186" s="38" t="str">
        <f>HOME!C$633</f>
        <v>kaisiang.lim@msc.com</v>
      </c>
      <c r="M186" s="37"/>
      <c r="N186" s="42"/>
    </row>
    <row r="187" spans="1:14" s="29" customFormat="1" ht="15">
      <c r="B187" s="58" t="str">
        <f>HOME!A$602</f>
        <v>SHERWIN LIM</v>
      </c>
      <c r="C187" s="58" t="str">
        <f>HOME!B$602</f>
        <v>6011 2395</v>
      </c>
      <c r="D187" s="38" t="str">
        <f>HOME!C$602</f>
        <v>sherwin.lim@msc.com</v>
      </c>
      <c r="F187" s="58" t="str">
        <f>HOME!A619</f>
        <v>SHARON KOH</v>
      </c>
      <c r="G187" s="58" t="str">
        <f>HOME!B619</f>
        <v>6011 2349</v>
      </c>
      <c r="H187" s="38" t="str">
        <f>HOME!C619</f>
        <v>sharon.koh@msc.com</v>
      </c>
      <c r="J187" s="58" t="str">
        <f>HOME!A$634</f>
        <v>DEWI</v>
      </c>
      <c r="K187" s="58" t="str">
        <f>HOME!B$634</f>
        <v>6011 2354</v>
      </c>
      <c r="L187" s="38" t="str">
        <f>HOME!C$634</f>
        <v>dewi.ratnah@msc.com</v>
      </c>
      <c r="M187" s="37"/>
    </row>
    <row r="188" spans="1:14" s="29" customFormat="1" ht="15">
      <c r="B188" s="58" t="str">
        <f>HOME!A$603</f>
        <v>NATALIE LEW</v>
      </c>
      <c r="C188" s="58" t="str">
        <f>HOME!B$603</f>
        <v>6011 2399</v>
      </c>
      <c r="D188" s="38" t="str">
        <f>HOME!C$603</f>
        <v>natalie.lew@msc.com</v>
      </c>
      <c r="F188" s="58" t="str">
        <f>HOME!A620</f>
        <v>ANGELIA LAU</v>
      </c>
      <c r="G188" s="58" t="str">
        <f>HOME!B620</f>
        <v>6011 2346</v>
      </c>
      <c r="H188" s="38" t="str">
        <f>HOME!C620</f>
        <v>angelia.lau@msc.com</v>
      </c>
      <c r="J188" s="58" t="str">
        <f>HOME!A$635</f>
        <v>YU TING</v>
      </c>
      <c r="K188" s="58" t="str">
        <f>HOME!B$635</f>
        <v>6011 2359</v>
      </c>
      <c r="L188" s="38" t="str">
        <f>HOME!C$635</f>
        <v>yuting.luo@msc.com</v>
      </c>
      <c r="M188" s="37"/>
    </row>
    <row r="189" spans="1:14" s="29" customFormat="1" ht="14.25">
      <c r="B189" s="58" t="str">
        <f>HOME!A$604</f>
        <v xml:space="preserve">LIM LEE HLI </v>
      </c>
      <c r="C189" s="58" t="str">
        <f>HOME!B$604</f>
        <v>6011 2352</v>
      </c>
      <c r="D189" s="38" t="str">
        <f>HOME!C$604</f>
        <v>leehli.lim@msc.com</v>
      </c>
      <c r="F189" s="58" t="str">
        <f>HOME!A621</f>
        <v>NOOR AFNINDAH</v>
      </c>
      <c r="G189" s="58" t="str">
        <f>HOME!B621</f>
        <v>6011 2347</v>
      </c>
      <c r="H189" s="38" t="str">
        <f>HOME!C621</f>
        <v>noor.afnindah@msc.com</v>
      </c>
      <c r="J189" s="58" t="str">
        <f>HOME!A$636</f>
        <v>-</v>
      </c>
      <c r="K189" s="58" t="str">
        <f>HOME!B$636</f>
        <v>6011 0567</v>
      </c>
      <c r="L189" s="38" t="str">
        <f>HOME!C$636</f>
        <v>-</v>
      </c>
    </row>
    <row r="190" spans="1:14" s="29" customFormat="1" ht="14.25">
      <c r="B190" s="58" t="str">
        <f>HOME!A$605</f>
        <v>LIM AI PHEN</v>
      </c>
      <c r="C190" s="58" t="str">
        <f>HOME!B$605</f>
        <v>6011 9646</v>
      </c>
      <c r="D190" s="38" t="str">
        <f>HOME!C$605</f>
        <v>aiphen.lim@msc.com</v>
      </c>
      <c r="F190" s="58" t="str">
        <f>HOME!A622</f>
        <v>NG CHING WEI</v>
      </c>
      <c r="G190" s="58" t="str">
        <f>HOME!B622</f>
        <v>6011 2404</v>
      </c>
      <c r="H190" s="38" t="str">
        <f>HOME!C622</f>
        <v>chingwei.ng@msc.com</v>
      </c>
      <c r="J190" s="58" t="str">
        <f>HOME!A$637</f>
        <v>SHAN SHAN</v>
      </c>
      <c r="K190" s="58" t="str">
        <f>HOME!B$637</f>
        <v>6011 2353</v>
      </c>
      <c r="L190" s="38" t="str">
        <f>HOME!C$637</f>
        <v>shanshan.chin@msc.com</v>
      </c>
    </row>
    <row r="191" spans="1:14" s="29" customFormat="1" ht="14.25">
      <c r="B191" s="58" t="str">
        <f>HOME!A$606</f>
        <v>DARIUS ONG</v>
      </c>
      <c r="C191" s="58" t="str">
        <f>HOME!B$606</f>
        <v>6011 2396</v>
      </c>
      <c r="D191" s="38" t="str">
        <f>HOME!C$606</f>
        <v>darius.ong@msc.com</v>
      </c>
      <c r="F191" s="58">
        <f>HOME!A623</f>
        <v>0</v>
      </c>
      <c r="G191" s="58">
        <f>HOME!B623</f>
        <v>0</v>
      </c>
      <c r="H191" s="38">
        <f>HOME!C623</f>
        <v>0</v>
      </c>
      <c r="J191" s="58" t="str">
        <f>HOME!A$638</f>
        <v>EUNICE</v>
      </c>
      <c r="K191" s="58" t="str">
        <f>HOME!B$638</f>
        <v>6011 2355</v>
      </c>
      <c r="L191" s="38" t="str">
        <f>HOME!C$638</f>
        <v>eunice.chan@msc.com</v>
      </c>
    </row>
    <row r="192" spans="1:14" s="29" customFormat="1" ht="14.25">
      <c r="B192" s="58" t="str">
        <f>HOME!A$607</f>
        <v>LAWRENCE ANG (CROSS-TRADE)</v>
      </c>
      <c r="C192" s="58" t="str">
        <f>HOME!B$607</f>
        <v>6011 2400</v>
      </c>
      <c r="D192" s="38" t="str">
        <f>HOME!C$607</f>
        <v>lawrence.ang@msc.com</v>
      </c>
      <c r="F192" s="58" t="str">
        <f>HOME!A624</f>
        <v>.</v>
      </c>
      <c r="G192" s="58" t="str">
        <f>HOME!B624</f>
        <v>.</v>
      </c>
      <c r="H192" s="38" t="str">
        <f>HOME!C624</f>
        <v>.</v>
      </c>
      <c r="J192" s="58" t="str">
        <f>HOME!A$639</f>
        <v>HAZEL</v>
      </c>
      <c r="K192" s="58" t="str">
        <f>HOME!B$639</f>
        <v>6011 2435</v>
      </c>
      <c r="L192" s="38" t="str">
        <f>HOME!C$639</f>
        <v>hazel.toh@msc.com</v>
      </c>
    </row>
    <row r="193" spans="2:12" s="29" customFormat="1" ht="14.25">
      <c r="B193" s="58" t="str">
        <f>HOME!A608</f>
        <v>ASHTON YAN</v>
      </c>
      <c r="C193" s="58" t="str">
        <f>HOME!B608</f>
        <v>6011 2398</v>
      </c>
      <c r="D193" s="38" t="str">
        <f>HOME!C608</f>
        <v>ashton.yan@msc.com</v>
      </c>
      <c r="G193" s="59"/>
      <c r="H193" s="57"/>
      <c r="J193" s="58"/>
    </row>
    <row r="194" spans="2:12" ht="14.25">
      <c r="B194" s="58" t="str">
        <f>HOME!A609</f>
        <v>JUN YUAN (IMP)</v>
      </c>
      <c r="C194" s="58" t="str">
        <f>HOME!B609</f>
        <v>6011 2402</v>
      </c>
      <c r="D194" s="38" t="str">
        <f>HOME!C609</f>
        <v>junyuan.kwa@msc.com</v>
      </c>
      <c r="E194" s="29"/>
      <c r="F194" s="29"/>
      <c r="G194" s="59"/>
      <c r="H194" s="57"/>
      <c r="I194" s="29"/>
      <c r="J194" s="29"/>
      <c r="K194" s="29"/>
      <c r="L194" s="29"/>
    </row>
    <row r="195" spans="2:12" ht="14.25">
      <c r="B195" s="58" t="str">
        <f>HOME!A610</f>
        <v>KARTHI</v>
      </c>
      <c r="C195" s="58" t="str">
        <f>HOME!B610</f>
        <v>6011 2397</v>
      </c>
      <c r="D195" s="38" t="str">
        <f>HOME!C610</f>
        <v>karthigayan.velu@msc.com</v>
      </c>
      <c r="E195" s="29"/>
      <c r="F195" s="29"/>
      <c r="G195" s="59"/>
      <c r="H195" s="59"/>
      <c r="I195" s="57"/>
      <c r="J195" s="29"/>
      <c r="K195" s="29"/>
      <c r="L195" s="29"/>
    </row>
    <row r="196" spans="2:12" ht="14.25">
      <c r="B196" s="58">
        <f>HOME!A611</f>
        <v>0</v>
      </c>
      <c r="C196" s="58">
        <f>HOME!B611</f>
        <v>0</v>
      </c>
      <c r="D196" s="38">
        <f>HOME!C611</f>
        <v>0</v>
      </c>
      <c r="E196" s="29"/>
      <c r="F196" s="29"/>
      <c r="G196" s="29"/>
      <c r="H196" s="29"/>
      <c r="I196" s="29"/>
      <c r="J196" s="29"/>
      <c r="K196" s="29"/>
      <c r="L196" s="29"/>
    </row>
    <row r="197" spans="2:12" ht="14.25">
      <c r="B197" s="58" t="str">
        <f>HOME!A612</f>
        <v xml:space="preserve">MAIN LINE  </v>
      </c>
      <c r="C197" s="58" t="str">
        <f>HOME!B612</f>
        <v>6011 2424</v>
      </c>
      <c r="D197" s="38">
        <f>HOME!C612</f>
        <v>0</v>
      </c>
      <c r="E197" s="29"/>
    </row>
    <row r="198" spans="2:12" ht="14.25">
      <c r="B198" s="58">
        <f>HOME!A613</f>
        <v>0</v>
      </c>
      <c r="C198" s="58">
        <f>HOME!B613</f>
        <v>0</v>
      </c>
      <c r="D198" s="38">
        <f>HOME!C613</f>
        <v>0</v>
      </c>
      <c r="E198" s="29"/>
    </row>
  </sheetData>
  <customSheetViews>
    <customSheetView guid="{25211047-2AA7-431D-8637-AA6183637E8E}"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3"/>
      <headerFooter>
        <oddFooter>&amp;L&amp;1#&amp;"Calibri"&amp;10 Sensitivity: Internal</oddFooter>
      </headerFooter>
    </customSheetView>
    <customSheetView guid="{999D0099-E3FC-46FC-839A-D58F693EE82E}" scale="70" fitToPage="1" hiddenRows="1" topLeftCell="A16">
      <selection activeCell="F35" sqref="F35"/>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8" orientation="landscape" verticalDpi="0" r:id="rId5"/>
    </customSheetView>
    <customSheetView guid="{4207851A-A9C4-4C7F-A983-5888F88768C0}" scale="70" fitToPage="1" hiddenRows="1">
      <selection activeCell="I1" sqref="I1:I1048576"/>
      <pageMargins left="0" right="0" top="0" bottom="0" header="0" footer="0"/>
      <pageSetup paperSize="9" scale="52" orientation="landscape" verticalDpi="0" r:id="rId6"/>
    </customSheetView>
    <customSheetView guid="{1A9C4D40-FD7F-415B-AEEF-6F3B6F11E2D9}" scale="70" fitToPage="1" hiddenRows="1">
      <selection activeCell="B17" sqref="B17"/>
      <pageMargins left="0" right="0" top="0" bottom="0" header="0" footer="0"/>
      <pageSetup paperSize="9" scale="52" orientation="landscape" verticalDpi="0" r:id="rId7"/>
    </customSheetView>
    <customSheetView guid="{160FD25C-1E8A-49AB-8AA3-887F1FFDB82C}" scale="70" fitToPage="1" hiddenRows="1">
      <selection activeCell="B26" sqref="B26"/>
      <pageMargins left="0" right="0" top="0" bottom="0" header="0" footer="0"/>
      <pageSetup paperSize="9" scale="47" orientation="landscape" verticalDpi="0" r:id="rId8"/>
    </customSheetView>
    <customSheetView guid="{03674205-2BF0-451F-960D-B59271ECD65B}" scale="70" fitToPage="1" hiddenRows="1" topLeftCell="A10">
      <selection activeCell="B5" sqref="B5"/>
      <pageMargins left="0" right="0" top="0" bottom="0" header="0" footer="0"/>
      <pageSetup paperSize="9" scale="44" orientation="landscape" verticalDpi="0" r:id="rId9"/>
    </customSheetView>
    <customSheetView guid="{D36430BB-1304-416E-AC9B-64341E38D53B}" scale="70" fitToPage="1" hiddenRows="1">
      <selection activeCell="A7" sqref="A7:XFD7"/>
      <pageMargins left="0" right="0" top="0" bottom="0" header="0" footer="0"/>
      <pageSetup paperSize="9" scale="52" orientation="landscape" verticalDpi="0" r:id="rId10"/>
    </customSheetView>
    <customSheetView guid="{16EA4947-C328-4911-A966-8572790A84A9}" scale="85" fitToPage="1" hiddenRows="1">
      <selection activeCell="A8" sqref="A8:XFD8"/>
      <pageMargins left="0" right="0" top="0" bottom="0" header="0" footer="0"/>
      <pageSetup paperSize="9" scale="47" orientation="landscape" verticalDpi="0" r:id="rId11"/>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12"/>
      <headerFooter>
        <oddFooter>&amp;L&amp;1#&amp;"Calibri"&amp;10 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13"/>
      <headerFooter>
        <oddFooter>&amp;L&amp;1#&amp;"Calibri"&amp;10 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14"/>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15"/>
      <headerFooter>
        <oddFooter>&amp;L&amp;1#&amp;"Calibri"&amp;10&amp;K000000Sensitivity: Internal</oddFooter>
      </headerFooter>
    </customSheetView>
    <customSheetView guid="{D8AE3607-C68D-4DD7-8BE1-F63EA4A613B4}"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27" type="noConversion"/>
  <pageMargins left="0.70866141732283472" right="0.70866141732283472" top="0.74803149606299213" bottom="0.74803149606299213" header="0.31496062992125984" footer="0.31496062992125984"/>
  <pageSetup paperSize="9" scale="34" orientation="landscape" r:id="rId17"/>
  <headerFooter>
    <oddFooter>&amp;L_x000D_&amp;1#&amp;"Calibri"&amp;10&amp;K000000 Sensitivity: Internal</oddFooter>
  </headerFooter>
  <drawing r:id="rId1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N198"/>
  <sheetViews>
    <sheetView zoomScale="85" zoomScaleNormal="85" workbookViewId="0">
      <selection activeCell="A160" sqref="A160"/>
    </sheetView>
  </sheetViews>
  <sheetFormatPr defaultRowHeight="12.75"/>
  <cols>
    <col min="1" max="1" width="21.42578125" customWidth="1"/>
    <col min="2" max="2" width="26.85546875" customWidth="1"/>
    <col min="3" max="5" width="20.42578125" customWidth="1"/>
    <col min="6" max="6" width="24.5703125" customWidth="1"/>
    <col min="7" max="8" width="18.5703125" customWidth="1"/>
    <col min="9" max="9" width="24.28515625" bestFit="1" customWidth="1"/>
    <col min="10" max="10" width="18.5703125" customWidth="1"/>
    <col min="11" max="11" width="24" bestFit="1" customWidth="1"/>
    <col min="12" max="13" width="38.85546875" bestFit="1" customWidth="1"/>
    <col min="14" max="14" width="15.42578125" customWidth="1"/>
  </cols>
  <sheetData>
    <row r="2" spans="1:14" s="6" customFormat="1" ht="33.75">
      <c r="B2" s="860" t="s">
        <v>2307</v>
      </c>
    </row>
    <row r="3" spans="1:14" ht="15.75">
      <c r="A3" s="594"/>
      <c r="B3" s="46"/>
      <c r="C3" s="46"/>
      <c r="D3" s="46"/>
      <c r="E3" s="46" t="s">
        <v>3137</v>
      </c>
      <c r="F3" s="46"/>
      <c r="G3" s="46"/>
      <c r="H3" s="46"/>
      <c r="I3" s="46"/>
    </row>
    <row r="4" spans="1:14" ht="15.75">
      <c r="A4" s="861"/>
      <c r="B4" s="379"/>
      <c r="C4" s="379"/>
      <c r="D4" s="379"/>
      <c r="E4" s="379"/>
      <c r="F4" s="379"/>
      <c r="G4" s="46"/>
      <c r="H4" s="862"/>
      <c r="I4" s="379"/>
    </row>
    <row r="5" spans="1:14" s="14" customFormat="1" ht="19.5">
      <c r="A5" s="863"/>
      <c r="B5" s="945"/>
      <c r="C5" s="865"/>
      <c r="D5" s="865"/>
      <c r="E5" s="865"/>
      <c r="F5" s="864"/>
      <c r="G5" s="866"/>
      <c r="H5" s="865"/>
      <c r="I5" s="865"/>
    </row>
    <row r="6" spans="1:14" s="14" customFormat="1" ht="39">
      <c r="A6" s="488"/>
      <c r="B6" s="489" t="s">
        <v>2014</v>
      </c>
      <c r="C6" s="502"/>
      <c r="D6" s="867" t="s">
        <v>2015</v>
      </c>
      <c r="E6" s="96" t="s">
        <v>1378</v>
      </c>
      <c r="F6" s="465" t="s">
        <v>2017</v>
      </c>
      <c r="G6" s="465" t="s">
        <v>2018</v>
      </c>
      <c r="H6" s="96" t="s">
        <v>1378</v>
      </c>
      <c r="I6" s="150" t="s">
        <v>361</v>
      </c>
      <c r="J6" s="150" t="s">
        <v>1079</v>
      </c>
      <c r="K6" s="1295"/>
      <c r="L6" s="2463" t="s">
        <v>2802</v>
      </c>
      <c r="M6" s="1295"/>
      <c r="N6" s="1295"/>
    </row>
    <row r="7" spans="1:14" s="14" customFormat="1" ht="20.25" thickBot="1">
      <c r="A7" s="384" t="s">
        <v>2020</v>
      </c>
      <c r="B7" s="1004" t="s">
        <v>2021</v>
      </c>
      <c r="C7" s="572" t="s">
        <v>2022</v>
      </c>
      <c r="D7" s="1106" t="s">
        <v>3138</v>
      </c>
      <c r="E7" s="872" t="s">
        <v>2023</v>
      </c>
      <c r="F7" s="255"/>
      <c r="G7" s="255"/>
      <c r="H7" s="872" t="s">
        <v>2023</v>
      </c>
      <c r="I7" s="872" t="s">
        <v>3139</v>
      </c>
      <c r="J7" s="872" t="s">
        <v>3140</v>
      </c>
      <c r="L7" s="1295"/>
      <c r="M7" s="1295"/>
      <c r="N7" s="1295"/>
    </row>
    <row r="8" spans="1:14" s="14" customFormat="1" ht="21" hidden="1" thickTop="1" thickBot="1">
      <c r="A8" s="488"/>
      <c r="B8" s="1177" t="s">
        <v>2033</v>
      </c>
      <c r="C8" s="498" t="s">
        <v>2034</v>
      </c>
      <c r="D8" s="498">
        <v>45083</v>
      </c>
      <c r="E8" s="499">
        <v>45084</v>
      </c>
      <c r="F8" s="1177" t="s">
        <v>2343</v>
      </c>
      <c r="G8" s="498" t="s">
        <v>3141</v>
      </c>
      <c r="H8" s="1438">
        <v>45085</v>
      </c>
      <c r="I8" s="1438">
        <f t="shared" ref="I8" si="0">H8+25</f>
        <v>45110</v>
      </c>
      <c r="J8" s="1438">
        <f t="shared" ref="J8" si="1">H8+33</f>
        <v>45118</v>
      </c>
    </row>
    <row r="9" spans="1:14" s="14" customFormat="1" ht="21" hidden="1" thickTop="1" thickBot="1">
      <c r="A9" s="488"/>
      <c r="B9" s="1178"/>
      <c r="C9" s="504"/>
      <c r="D9" s="504"/>
      <c r="E9" s="505"/>
      <c r="F9" s="1178"/>
      <c r="G9" s="504"/>
      <c r="H9" s="1439"/>
      <c r="I9" s="1008" t="s">
        <v>1657</v>
      </c>
      <c r="J9" s="1008" t="s">
        <v>1657</v>
      </c>
    </row>
    <row r="10" spans="1:14" s="14" customFormat="1" ht="21" hidden="1" thickTop="1" thickBot="1">
      <c r="A10" s="488"/>
      <c r="B10" s="1177" t="s">
        <v>2037</v>
      </c>
      <c r="C10" s="498" t="s">
        <v>2038</v>
      </c>
      <c r="D10" s="498">
        <v>45089</v>
      </c>
      <c r="E10" s="499">
        <v>45090</v>
      </c>
      <c r="F10" s="1177" t="s">
        <v>2895</v>
      </c>
      <c r="G10" s="498" t="s">
        <v>3142</v>
      </c>
      <c r="H10" s="1438">
        <v>45093</v>
      </c>
      <c r="I10" s="1438">
        <f t="shared" ref="I10" si="2">H10+25</f>
        <v>45118</v>
      </c>
      <c r="J10" s="1438">
        <f t="shared" ref="J10" si="3">H10+33</f>
        <v>45126</v>
      </c>
    </row>
    <row r="11" spans="1:14" s="14" customFormat="1" ht="21" hidden="1" thickTop="1" thickBot="1">
      <c r="A11" s="488"/>
      <c r="B11" s="1178"/>
      <c r="C11" s="504"/>
      <c r="D11" s="504"/>
      <c r="E11" s="505"/>
      <c r="F11" s="1178"/>
      <c r="G11" s="504"/>
      <c r="H11" s="1439"/>
      <c r="I11" s="1008" t="s">
        <v>1657</v>
      </c>
      <c r="J11" s="1008" t="s">
        <v>1657</v>
      </c>
    </row>
    <row r="12" spans="1:14" s="14" customFormat="1" ht="21" hidden="1" thickTop="1" thickBot="1">
      <c r="A12" s="488"/>
      <c r="B12" s="1177" t="s">
        <v>2041</v>
      </c>
      <c r="C12" s="498" t="s">
        <v>2042</v>
      </c>
      <c r="D12" s="498">
        <v>45094</v>
      </c>
      <c r="E12" s="499">
        <v>45095</v>
      </c>
      <c r="F12" s="1177" t="s">
        <v>2463</v>
      </c>
      <c r="G12" s="498" t="s">
        <v>3143</v>
      </c>
      <c r="H12" s="1438">
        <v>45099</v>
      </c>
      <c r="I12" s="1438">
        <f t="shared" ref="I12" si="4">H12+25</f>
        <v>45124</v>
      </c>
      <c r="J12" s="1438">
        <f t="shared" ref="J12" si="5">H12+33</f>
        <v>45132</v>
      </c>
    </row>
    <row r="13" spans="1:14" s="14" customFormat="1" ht="21" hidden="1" thickTop="1" thickBot="1">
      <c r="A13" s="488" t="s">
        <v>2045</v>
      </c>
      <c r="B13" s="1177" t="s">
        <v>2046</v>
      </c>
      <c r="C13" s="498" t="s">
        <v>2047</v>
      </c>
      <c r="D13" s="498">
        <v>45097</v>
      </c>
      <c r="E13" s="499">
        <v>45098</v>
      </c>
      <c r="F13" s="1178"/>
      <c r="G13" s="504"/>
      <c r="H13" s="1439"/>
      <c r="I13" s="1008" t="s">
        <v>1657</v>
      </c>
      <c r="J13" s="1008" t="s">
        <v>1657</v>
      </c>
    </row>
    <row r="14" spans="1:14" s="14" customFormat="1" ht="21" hidden="1" thickTop="1" thickBot="1">
      <c r="A14" s="488"/>
      <c r="B14" s="1177" t="s">
        <v>2048</v>
      </c>
      <c r="C14" s="498" t="s">
        <v>2049</v>
      </c>
      <c r="D14" s="498">
        <v>45101</v>
      </c>
      <c r="E14" s="499">
        <v>45102</v>
      </c>
      <c r="F14" s="1177" t="s">
        <v>2859</v>
      </c>
      <c r="G14" s="498" t="s">
        <v>3144</v>
      </c>
      <c r="H14" s="1438">
        <v>45104</v>
      </c>
      <c r="I14" s="1438">
        <f t="shared" ref="I14" si="6">H14+25</f>
        <v>45129</v>
      </c>
      <c r="J14" s="1438">
        <f t="shared" ref="J14" si="7">H14+33</f>
        <v>45137</v>
      </c>
    </row>
    <row r="15" spans="1:14" s="14" customFormat="1" ht="21" hidden="1" thickTop="1" thickBot="1">
      <c r="A15" s="488"/>
      <c r="B15" s="1178"/>
      <c r="C15" s="504"/>
      <c r="D15" s="504"/>
      <c r="E15" s="505"/>
      <c r="F15" s="1178"/>
      <c r="G15" s="504"/>
      <c r="H15" s="1439"/>
      <c r="I15" s="1008" t="s">
        <v>1657</v>
      </c>
      <c r="J15" s="1008" t="s">
        <v>1657</v>
      </c>
    </row>
    <row r="16" spans="1:14" s="14" customFormat="1" ht="21" hidden="1" thickTop="1" thickBot="1">
      <c r="A16" s="488"/>
      <c r="B16" s="1177" t="s">
        <v>2052</v>
      </c>
      <c r="C16" s="498" t="s">
        <v>2053</v>
      </c>
      <c r="D16" s="498">
        <v>45108</v>
      </c>
      <c r="E16" s="499">
        <v>45109</v>
      </c>
      <c r="F16" s="1177" t="s">
        <v>3038</v>
      </c>
      <c r="G16" s="498" t="s">
        <v>3145</v>
      </c>
      <c r="H16" s="1438">
        <v>45111</v>
      </c>
      <c r="I16" s="1438">
        <f t="shared" ref="I16" si="8">H16+25</f>
        <v>45136</v>
      </c>
      <c r="J16" s="1438">
        <f t="shared" ref="J16" si="9">H16+33</f>
        <v>45144</v>
      </c>
    </row>
    <row r="17" spans="1:12" s="14" customFormat="1" ht="21" hidden="1" thickTop="1" thickBot="1">
      <c r="A17" s="488"/>
      <c r="B17" s="1178"/>
      <c r="C17" s="504"/>
      <c r="D17" s="504"/>
      <c r="E17" s="505"/>
      <c r="F17" s="1178"/>
      <c r="G17" s="504"/>
      <c r="H17" s="1439"/>
      <c r="I17" s="1008" t="s">
        <v>1657</v>
      </c>
      <c r="J17" s="1008" t="s">
        <v>1657</v>
      </c>
    </row>
    <row r="18" spans="1:12" s="14" customFormat="1" ht="21" hidden="1" thickTop="1" thickBot="1">
      <c r="A18" s="488"/>
      <c r="B18" s="1177" t="s">
        <v>2056</v>
      </c>
      <c r="C18" s="498" t="s">
        <v>2057</v>
      </c>
      <c r="D18" s="498">
        <v>45115</v>
      </c>
      <c r="E18" s="499">
        <v>45116</v>
      </c>
      <c r="F18" s="1177" t="s">
        <v>2858</v>
      </c>
      <c r="G18" s="498" t="s">
        <v>3146</v>
      </c>
      <c r="H18" s="1438">
        <v>45118</v>
      </c>
      <c r="I18" s="1438">
        <f>H18+25</f>
        <v>45143</v>
      </c>
      <c r="J18" s="1438">
        <f>H18+33</f>
        <v>45151</v>
      </c>
    </row>
    <row r="19" spans="1:12" s="14" customFormat="1" ht="21" hidden="1" thickTop="1" thickBot="1">
      <c r="A19" s="488"/>
      <c r="B19" s="1178"/>
      <c r="C19" s="504"/>
      <c r="D19" s="504"/>
      <c r="E19" s="505"/>
      <c r="F19" s="1178"/>
      <c r="G19" s="504"/>
      <c r="H19" s="1439"/>
      <c r="I19" s="1008" t="s">
        <v>1657</v>
      </c>
      <c r="J19" s="1008" t="s">
        <v>1657</v>
      </c>
    </row>
    <row r="20" spans="1:12" s="14" customFormat="1" ht="20.25" hidden="1" thickTop="1">
      <c r="A20" s="488" t="s">
        <v>2060</v>
      </c>
      <c r="B20" s="1177" t="s">
        <v>2061</v>
      </c>
      <c r="C20" s="498" t="s">
        <v>2062</v>
      </c>
      <c r="D20" s="498">
        <v>45126</v>
      </c>
      <c r="E20" s="499">
        <v>45127</v>
      </c>
      <c r="F20" s="1303" t="s">
        <v>2182</v>
      </c>
      <c r="G20" s="498" t="s">
        <v>3147</v>
      </c>
      <c r="H20" s="1438">
        <v>45125</v>
      </c>
      <c r="I20" s="2079" t="s">
        <v>3148</v>
      </c>
      <c r="J20" s="2079" t="s">
        <v>3149</v>
      </c>
      <c r="K20"/>
    </row>
    <row r="21" spans="1:12" ht="21" hidden="1" thickTop="1" thickBot="1">
      <c r="K21" s="865"/>
    </row>
    <row r="22" spans="1:12" s="14" customFormat="1" ht="21" hidden="1" thickTop="1" thickBot="1">
      <c r="A22" s="488" t="s">
        <v>2041</v>
      </c>
      <c r="B22" s="1177" t="s">
        <v>2056</v>
      </c>
      <c r="C22" s="498" t="s">
        <v>2065</v>
      </c>
      <c r="D22" s="498">
        <v>45128</v>
      </c>
      <c r="E22" s="499">
        <v>45129</v>
      </c>
      <c r="F22" s="1177" t="s">
        <v>2608</v>
      </c>
      <c r="G22" s="498" t="s">
        <v>3150</v>
      </c>
      <c r="H22" s="1438">
        <v>45132</v>
      </c>
      <c r="I22" s="1438">
        <f>H22+25</f>
        <v>45157</v>
      </c>
      <c r="J22" s="1438">
        <f>H22+33</f>
        <v>45165</v>
      </c>
      <c r="K22" s="865"/>
      <c r="L22" s="865"/>
    </row>
    <row r="23" spans="1:12" s="14" customFormat="1" ht="21" hidden="1" thickTop="1" thickBot="1">
      <c r="A23" s="488"/>
      <c r="B23" s="1178"/>
      <c r="C23" s="504"/>
      <c r="D23" s="504"/>
      <c r="E23" s="505"/>
      <c r="F23" s="1178"/>
      <c r="G23" s="504"/>
      <c r="H23" s="1439"/>
      <c r="I23" s="1008" t="s">
        <v>1657</v>
      </c>
      <c r="J23" s="1008" t="s">
        <v>1657</v>
      </c>
      <c r="K23" s="865"/>
      <c r="L23" s="865"/>
    </row>
    <row r="24" spans="1:12" s="14" customFormat="1" ht="21" hidden="1" thickTop="1" thickBot="1">
      <c r="A24" s="488"/>
      <c r="B24" s="1177"/>
      <c r="C24" s="498"/>
      <c r="D24" s="498"/>
      <c r="E24" s="499"/>
      <c r="F24" s="1177" t="s">
        <v>3151</v>
      </c>
      <c r="G24" s="498" t="s">
        <v>3152</v>
      </c>
      <c r="H24" s="1438">
        <v>45139</v>
      </c>
      <c r="I24" s="1438">
        <f>H24+25</f>
        <v>45164</v>
      </c>
      <c r="J24" s="1438">
        <f>H24+33</f>
        <v>45172</v>
      </c>
      <c r="K24" s="865"/>
      <c r="L24" s="865"/>
    </row>
    <row r="25" spans="1:12" s="14" customFormat="1" ht="21" hidden="1" thickTop="1" thickBot="1">
      <c r="A25" s="488"/>
      <c r="B25" s="1178"/>
      <c r="C25" s="504"/>
      <c r="D25" s="504"/>
      <c r="E25" s="505"/>
      <c r="F25" s="1178"/>
      <c r="G25" s="504"/>
      <c r="H25" s="1439"/>
      <c r="I25" s="1008" t="s">
        <v>1657</v>
      </c>
      <c r="J25" s="1008" t="s">
        <v>1657</v>
      </c>
      <c r="K25" s="865"/>
      <c r="L25" s="865"/>
    </row>
    <row r="26" spans="1:12" s="14" customFormat="1" ht="21" hidden="1" thickTop="1" thickBot="1">
      <c r="A26" s="488" t="s">
        <v>2070</v>
      </c>
      <c r="B26" s="1177" t="s">
        <v>2071</v>
      </c>
      <c r="C26" s="498" t="s">
        <v>2072</v>
      </c>
      <c r="D26" s="498">
        <v>45138</v>
      </c>
      <c r="E26" s="499">
        <v>45140</v>
      </c>
      <c r="F26" s="1303" t="s">
        <v>2182</v>
      </c>
      <c r="G26" s="498" t="s">
        <v>3153</v>
      </c>
      <c r="H26" s="1438">
        <v>45146</v>
      </c>
      <c r="I26" s="2079" t="s">
        <v>3148</v>
      </c>
      <c r="J26" s="2079" t="s">
        <v>3149</v>
      </c>
      <c r="K26" s="865"/>
      <c r="L26" s="865"/>
    </row>
    <row r="27" spans="1:12" s="14" customFormat="1" ht="21" hidden="1" thickTop="1" thickBot="1">
      <c r="A27" s="488"/>
      <c r="B27" s="1178"/>
      <c r="C27" s="504"/>
      <c r="D27" s="504"/>
      <c r="E27" s="505"/>
      <c r="F27" s="1178"/>
      <c r="G27" s="504"/>
      <c r="H27" s="1439"/>
      <c r="I27" s="1008"/>
      <c r="J27" s="1008"/>
      <c r="K27" s="865"/>
      <c r="L27" s="865"/>
    </row>
    <row r="28" spans="1:12" s="14" customFormat="1" ht="21" hidden="1" thickTop="1" thickBot="1">
      <c r="A28" s="488" t="s">
        <v>2048</v>
      </c>
      <c r="B28" s="1178" t="s">
        <v>2052</v>
      </c>
      <c r="C28" s="504" t="s">
        <v>2075</v>
      </c>
      <c r="D28" s="504">
        <v>45145</v>
      </c>
      <c r="E28" s="505">
        <v>45148</v>
      </c>
      <c r="F28" s="1177" t="s">
        <v>3154</v>
      </c>
      <c r="G28" s="498" t="s">
        <v>3155</v>
      </c>
      <c r="H28" s="1438">
        <v>45153</v>
      </c>
      <c r="I28" s="1438">
        <f>H28+25</f>
        <v>45178</v>
      </c>
      <c r="J28" s="1438">
        <f>H28+33</f>
        <v>45186</v>
      </c>
      <c r="K28" s="865"/>
      <c r="L28" s="865"/>
    </row>
    <row r="29" spans="1:12" s="14" customFormat="1" ht="21" hidden="1" thickTop="1" thickBot="1">
      <c r="A29" s="488"/>
      <c r="B29" s="1178"/>
      <c r="C29" s="504"/>
      <c r="D29" s="504"/>
      <c r="E29" s="505"/>
      <c r="F29" s="1178"/>
      <c r="G29" s="504"/>
      <c r="H29" s="1439"/>
      <c r="I29" s="1008" t="s">
        <v>1657</v>
      </c>
      <c r="J29" s="1008" t="s">
        <v>1657</v>
      </c>
      <c r="K29" s="865"/>
      <c r="L29" s="865"/>
    </row>
    <row r="30" spans="1:12" s="14" customFormat="1" ht="21" hidden="1" thickTop="1" thickBot="1">
      <c r="A30" s="488" t="s">
        <v>2078</v>
      </c>
      <c r="B30" s="1177" t="s">
        <v>2079</v>
      </c>
      <c r="C30" s="498" t="s">
        <v>2080</v>
      </c>
      <c r="D30" s="498">
        <v>45153</v>
      </c>
      <c r="E30" s="499">
        <v>45155</v>
      </c>
      <c r="F30" s="1177" t="s">
        <v>3090</v>
      </c>
      <c r="G30" s="498" t="s">
        <v>3156</v>
      </c>
      <c r="H30" s="1438">
        <v>45160</v>
      </c>
      <c r="I30" s="1438">
        <f>H30+25</f>
        <v>45185</v>
      </c>
      <c r="J30" s="1438">
        <f>H30+33</f>
        <v>45193</v>
      </c>
      <c r="K30" s="865"/>
      <c r="L30" s="865"/>
    </row>
    <row r="31" spans="1:12" s="14" customFormat="1" ht="21" hidden="1" thickTop="1" thickBot="1">
      <c r="A31" s="488"/>
      <c r="B31" s="1178"/>
      <c r="C31" s="504"/>
      <c r="D31" s="504"/>
      <c r="E31" s="505"/>
      <c r="F31" s="1178"/>
      <c r="G31" s="504"/>
      <c r="H31" s="1439"/>
      <c r="I31" s="1008" t="s">
        <v>1657</v>
      </c>
      <c r="J31" s="1008" t="s">
        <v>1657</v>
      </c>
      <c r="K31" s="865"/>
      <c r="L31" s="865"/>
    </row>
    <row r="32" spans="1:12" s="14" customFormat="1" ht="21" hidden="1" thickTop="1" thickBot="1">
      <c r="A32" s="488" t="s">
        <v>3113</v>
      </c>
      <c r="B32" s="1177" t="s">
        <v>2084</v>
      </c>
      <c r="C32" s="498" t="s">
        <v>2085</v>
      </c>
      <c r="D32" s="498">
        <v>45160</v>
      </c>
      <c r="E32" s="499">
        <v>45161</v>
      </c>
      <c r="F32" s="1177" t="s">
        <v>2343</v>
      </c>
      <c r="G32" s="498" t="s">
        <v>3157</v>
      </c>
      <c r="H32" s="1438">
        <v>45167</v>
      </c>
      <c r="I32" s="1438">
        <f>H32+25</f>
        <v>45192</v>
      </c>
      <c r="J32" s="1438">
        <f>H32+33</f>
        <v>45200</v>
      </c>
      <c r="K32" s="865"/>
      <c r="L32" s="865"/>
    </row>
    <row r="33" spans="1:12" s="14" customFormat="1" ht="21" hidden="1" thickTop="1" thickBot="1">
      <c r="A33" s="488"/>
      <c r="B33" s="1178"/>
      <c r="C33" s="504"/>
      <c r="D33" s="504"/>
      <c r="E33" s="505"/>
      <c r="F33" s="1178"/>
      <c r="G33" s="504"/>
      <c r="H33" s="1439"/>
      <c r="I33" s="1008" t="s">
        <v>1657</v>
      </c>
      <c r="J33" s="1008" t="s">
        <v>1657</v>
      </c>
      <c r="K33" s="865"/>
      <c r="L33" s="865"/>
    </row>
    <row r="34" spans="1:12" s="14" customFormat="1" ht="21" hidden="1" thickTop="1" thickBot="1">
      <c r="A34" s="488" t="s">
        <v>2088</v>
      </c>
      <c r="B34" s="1177" t="s">
        <v>2056</v>
      </c>
      <c r="C34" s="498" t="s">
        <v>2089</v>
      </c>
      <c r="D34" s="504">
        <v>45166</v>
      </c>
      <c r="E34" s="499">
        <v>45168</v>
      </c>
      <c r="F34" s="1177" t="s">
        <v>3158</v>
      </c>
      <c r="G34" s="498" t="s">
        <v>3159</v>
      </c>
      <c r="H34" s="1438">
        <v>45174</v>
      </c>
      <c r="I34" s="1438">
        <f>H34+25</f>
        <v>45199</v>
      </c>
      <c r="J34" s="1438">
        <f>H34+33</f>
        <v>45207</v>
      </c>
      <c r="K34" s="865"/>
      <c r="L34" s="865"/>
    </row>
    <row r="35" spans="1:12" s="14" customFormat="1" ht="21" hidden="1" thickTop="1" thickBot="1">
      <c r="A35" s="488"/>
      <c r="B35" s="1178"/>
      <c r="C35" s="504"/>
      <c r="D35" s="504"/>
      <c r="E35" s="505"/>
      <c r="F35" s="1178"/>
      <c r="G35" s="504"/>
      <c r="H35" s="1439"/>
      <c r="I35" s="1008" t="s">
        <v>1657</v>
      </c>
      <c r="J35" s="1008" t="s">
        <v>1657</v>
      </c>
      <c r="K35" s="865"/>
      <c r="L35" s="865"/>
    </row>
    <row r="36" spans="1:12" s="14" customFormat="1" ht="21" hidden="1" thickTop="1" thickBot="1">
      <c r="A36" s="488"/>
      <c r="B36" s="1177" t="s">
        <v>2061</v>
      </c>
      <c r="C36" s="498" t="s">
        <v>2092</v>
      </c>
      <c r="D36" s="498">
        <v>45173</v>
      </c>
      <c r="E36" s="499">
        <v>45175</v>
      </c>
      <c r="F36" s="1177" t="s">
        <v>2463</v>
      </c>
      <c r="G36" s="498" t="s">
        <v>3160</v>
      </c>
      <c r="H36" s="1438">
        <v>45181</v>
      </c>
      <c r="I36" s="1438">
        <f>H36+25</f>
        <v>45206</v>
      </c>
      <c r="J36" s="1438">
        <f>H36+33</f>
        <v>45214</v>
      </c>
      <c r="K36" s="865"/>
      <c r="L36" s="865"/>
    </row>
    <row r="37" spans="1:12" s="14" customFormat="1" ht="21" hidden="1" thickTop="1" thickBot="1">
      <c r="A37" s="488"/>
      <c r="B37" s="1178"/>
      <c r="C37" s="504"/>
      <c r="D37" s="504"/>
      <c r="E37" s="505"/>
      <c r="F37" s="1178"/>
      <c r="G37" s="504"/>
      <c r="H37" s="1439"/>
      <c r="I37" s="1008" t="s">
        <v>1657</v>
      </c>
      <c r="J37" s="1008" t="s">
        <v>1657</v>
      </c>
      <c r="K37" s="865"/>
      <c r="L37" s="865"/>
    </row>
    <row r="38" spans="1:12" s="14" customFormat="1" ht="21" hidden="1" thickTop="1" thickBot="1">
      <c r="A38" s="488"/>
      <c r="B38" s="1177" t="s">
        <v>2041</v>
      </c>
      <c r="C38" s="498" t="s">
        <v>2094</v>
      </c>
      <c r="D38" s="498">
        <v>45179</v>
      </c>
      <c r="E38" s="499">
        <v>45181</v>
      </c>
      <c r="F38" s="1177" t="s">
        <v>2859</v>
      </c>
      <c r="G38" s="498" t="s">
        <v>3161</v>
      </c>
      <c r="H38" s="1438">
        <v>45188</v>
      </c>
      <c r="I38" s="1438">
        <f>H38+25</f>
        <v>45213</v>
      </c>
      <c r="J38" s="1438">
        <f>H38+33</f>
        <v>45221</v>
      </c>
      <c r="K38" s="865"/>
      <c r="L38" s="865"/>
    </row>
    <row r="39" spans="1:12" s="14" customFormat="1" ht="21" hidden="1" thickTop="1" thickBot="1">
      <c r="A39" s="488"/>
      <c r="B39" s="1178"/>
      <c r="C39" s="504"/>
      <c r="D39" s="504"/>
      <c r="E39" s="505"/>
      <c r="F39" s="1178"/>
      <c r="G39" s="504"/>
      <c r="H39" s="1439"/>
      <c r="I39" s="1008" t="s">
        <v>1657</v>
      </c>
      <c r="J39" s="1008" t="s">
        <v>1657</v>
      </c>
      <c r="K39" s="865"/>
      <c r="L39" s="865"/>
    </row>
    <row r="40" spans="1:12" s="14" customFormat="1" ht="21" hidden="1" thickTop="1" thickBot="1">
      <c r="A40" s="488" t="s">
        <v>2095</v>
      </c>
      <c r="B40" s="1876" t="s">
        <v>2096</v>
      </c>
      <c r="C40" s="498" t="s">
        <v>2097</v>
      </c>
      <c r="D40" s="498">
        <v>45186</v>
      </c>
      <c r="E40" s="499">
        <v>45187</v>
      </c>
      <c r="F40" s="797" t="s">
        <v>1430</v>
      </c>
      <c r="G40" s="498" t="s">
        <v>3162</v>
      </c>
      <c r="H40" s="1438">
        <v>45195</v>
      </c>
      <c r="I40" s="1438">
        <f>H40+25</f>
        <v>45220</v>
      </c>
      <c r="J40" s="1438">
        <f>H40+33</f>
        <v>45228</v>
      </c>
      <c r="K40" s="865"/>
      <c r="L40" s="865"/>
    </row>
    <row r="41" spans="1:12" s="14" customFormat="1" ht="21" hidden="1" thickTop="1" thickBot="1">
      <c r="A41" s="488"/>
      <c r="B41" s="1178"/>
      <c r="C41" s="504"/>
      <c r="D41" s="504"/>
      <c r="E41" s="505"/>
      <c r="F41" s="1178"/>
      <c r="G41" s="504"/>
      <c r="H41" s="1439"/>
      <c r="I41" s="1008" t="s">
        <v>1657</v>
      </c>
      <c r="J41" s="1008" t="s">
        <v>1657</v>
      </c>
      <c r="K41" s="865" t="s">
        <v>2721</v>
      </c>
      <c r="L41" s="865"/>
    </row>
    <row r="42" spans="1:12" s="14" customFormat="1" ht="21" hidden="1" thickTop="1" thickBot="1">
      <c r="A42" s="488" t="s">
        <v>2099</v>
      </c>
      <c r="B42" s="1177" t="s">
        <v>2100</v>
      </c>
      <c r="C42" s="498" t="s">
        <v>2101</v>
      </c>
      <c r="D42" s="498">
        <v>45196</v>
      </c>
      <c r="E42" s="499">
        <v>45197</v>
      </c>
      <c r="F42" s="1876" t="s">
        <v>2932</v>
      </c>
      <c r="G42" s="498" t="s">
        <v>3163</v>
      </c>
      <c r="H42" s="1438">
        <v>45202</v>
      </c>
      <c r="I42" s="1438">
        <f>H42+25</f>
        <v>45227</v>
      </c>
      <c r="J42" s="1438">
        <f>H42+33</f>
        <v>45235</v>
      </c>
      <c r="K42" s="865">
        <v>45224</v>
      </c>
      <c r="L42" s="865" t="s">
        <v>2721</v>
      </c>
    </row>
    <row r="43" spans="1:12" s="14" customFormat="1" ht="21" hidden="1" thickTop="1" thickBot="1">
      <c r="A43" s="488"/>
      <c r="B43" s="1178"/>
      <c r="C43" s="504"/>
      <c r="D43" s="504"/>
      <c r="E43" s="505"/>
      <c r="F43" s="1178"/>
      <c r="G43" s="504"/>
      <c r="H43" s="1439"/>
      <c r="I43" s="1008" t="s">
        <v>1657</v>
      </c>
      <c r="J43" s="1008" t="s">
        <v>1657</v>
      </c>
      <c r="K43" s="865"/>
      <c r="L43" s="865">
        <v>45224</v>
      </c>
    </row>
    <row r="44" spans="1:12" s="14" customFormat="1" ht="21" hidden="1" thickTop="1" thickBot="1">
      <c r="A44" s="488"/>
      <c r="B44" s="1177" t="s">
        <v>2103</v>
      </c>
      <c r="C44" s="498" t="s">
        <v>2104</v>
      </c>
      <c r="D44" s="498">
        <v>45200</v>
      </c>
      <c r="E44" s="499">
        <v>45200</v>
      </c>
      <c r="F44" s="611" t="s">
        <v>2901</v>
      </c>
      <c r="G44" s="498" t="s">
        <v>3164</v>
      </c>
      <c r="H44" s="1438">
        <v>45209</v>
      </c>
      <c r="I44" s="2137" t="s">
        <v>3165</v>
      </c>
      <c r="J44" s="2137" t="s">
        <v>2907</v>
      </c>
      <c r="K44" s="865"/>
      <c r="L44" s="865"/>
    </row>
    <row r="45" spans="1:12" s="14" customFormat="1" ht="21" hidden="1" thickTop="1" thickBot="1">
      <c r="A45" s="488"/>
      <c r="B45" s="1178"/>
      <c r="C45" s="504"/>
      <c r="D45" s="504"/>
      <c r="E45" s="505"/>
      <c r="F45" s="2139" t="s">
        <v>3166</v>
      </c>
      <c r="G45" s="504"/>
      <c r="H45" s="1439"/>
      <c r="I45" s="2138"/>
      <c r="J45" s="2138"/>
      <c r="K45" s="865"/>
      <c r="L45" s="865"/>
    </row>
    <row r="46" spans="1:12" s="14" customFormat="1" ht="21" hidden="1" thickTop="1" thickBot="1">
      <c r="A46" s="488"/>
      <c r="B46" s="1892" t="s">
        <v>2061</v>
      </c>
      <c r="C46" s="498" t="s">
        <v>2106</v>
      </c>
      <c r="D46" s="498">
        <v>45206</v>
      </c>
      <c r="E46" s="499">
        <v>45207</v>
      </c>
      <c r="F46" s="1177" t="s">
        <v>2608</v>
      </c>
      <c r="G46" s="498" t="s">
        <v>3167</v>
      </c>
      <c r="H46" s="1438">
        <v>45216</v>
      </c>
      <c r="I46" s="1438">
        <f>H46+25</f>
        <v>45241</v>
      </c>
      <c r="J46" s="1438">
        <f>H46+33</f>
        <v>45249</v>
      </c>
      <c r="K46" s="865"/>
      <c r="L46" s="865"/>
    </row>
    <row r="47" spans="1:12" s="14" customFormat="1" ht="21" hidden="1" thickTop="1" thickBot="1">
      <c r="A47" s="488"/>
      <c r="B47" s="1178"/>
      <c r="C47" s="504"/>
      <c r="D47" s="504"/>
      <c r="E47" s="505"/>
      <c r="F47" s="1178"/>
      <c r="G47" s="504"/>
      <c r="H47" s="1439"/>
      <c r="I47" s="1008" t="s">
        <v>1657</v>
      </c>
      <c r="J47" s="1008" t="s">
        <v>1657</v>
      </c>
      <c r="K47" s="865"/>
      <c r="L47" s="865"/>
    </row>
    <row r="48" spans="1:12" s="14" customFormat="1" ht="21" hidden="1" thickTop="1" thickBot="1">
      <c r="A48" s="488" t="s">
        <v>2108</v>
      </c>
      <c r="B48" s="1177" t="s">
        <v>2109</v>
      </c>
      <c r="C48" s="498" t="s">
        <v>2110</v>
      </c>
      <c r="D48" s="498">
        <v>45215</v>
      </c>
      <c r="E48" s="499">
        <v>45217</v>
      </c>
      <c r="F48" s="611" t="s">
        <v>2901</v>
      </c>
      <c r="G48" s="498" t="s">
        <v>3168</v>
      </c>
      <c r="H48" s="1438">
        <v>45223</v>
      </c>
      <c r="I48" s="2137" t="s">
        <v>3169</v>
      </c>
      <c r="J48" s="2137" t="s">
        <v>2911</v>
      </c>
      <c r="K48" s="865"/>
      <c r="L48" s="865"/>
    </row>
    <row r="49" spans="1:12" s="14" customFormat="1" ht="21" hidden="1" thickTop="1" thickBot="1">
      <c r="A49" s="488"/>
      <c r="B49" s="1178"/>
      <c r="C49" s="504"/>
      <c r="D49" s="504"/>
      <c r="E49" s="505"/>
      <c r="F49" s="2139" t="s">
        <v>2915</v>
      </c>
      <c r="G49" s="504"/>
      <c r="H49" s="1439"/>
      <c r="I49" s="2138"/>
      <c r="J49" s="2138"/>
      <c r="K49" s="865"/>
      <c r="L49" s="865"/>
    </row>
    <row r="50" spans="1:12" s="14" customFormat="1" ht="21" hidden="1" thickTop="1" thickBot="1">
      <c r="A50" s="488" t="s">
        <v>2112</v>
      </c>
      <c r="B50" s="1177" t="s">
        <v>2113</v>
      </c>
      <c r="C50" s="498" t="s">
        <v>2114</v>
      </c>
      <c r="D50" s="498">
        <v>45221</v>
      </c>
      <c r="E50" s="499">
        <v>45222</v>
      </c>
      <c r="F50" s="1892" t="s">
        <v>2934</v>
      </c>
      <c r="G50" s="498" t="s">
        <v>3170</v>
      </c>
      <c r="H50" s="1438">
        <v>45230</v>
      </c>
      <c r="I50" s="1438">
        <f>H50+25</f>
        <v>45255</v>
      </c>
      <c r="J50" s="1438">
        <f>H50+33</f>
        <v>45263</v>
      </c>
      <c r="K50" s="865"/>
      <c r="L50" s="865"/>
    </row>
    <row r="51" spans="1:12" s="14" customFormat="1" ht="21" hidden="1" thickTop="1" thickBot="1">
      <c r="A51" s="488"/>
      <c r="B51" s="1178"/>
      <c r="C51" s="504"/>
      <c r="D51" s="504"/>
      <c r="E51" s="505"/>
      <c r="F51" s="1178"/>
      <c r="G51" s="504"/>
      <c r="H51" s="1439"/>
      <c r="I51" s="1008" t="s">
        <v>1657</v>
      </c>
      <c r="J51" s="1008" t="s">
        <v>1657</v>
      </c>
      <c r="K51" s="865"/>
      <c r="L51" s="865"/>
    </row>
    <row r="52" spans="1:12" s="14" customFormat="1" ht="20.25" hidden="1" thickTop="1">
      <c r="A52" s="488" t="s">
        <v>2052</v>
      </c>
      <c r="B52" s="1177" t="s">
        <v>2116</v>
      </c>
      <c r="C52" s="498" t="s">
        <v>2117</v>
      </c>
      <c r="D52" s="498">
        <v>45228</v>
      </c>
      <c r="E52" s="499">
        <v>45228</v>
      </c>
      <c r="F52" s="611" t="s">
        <v>2901</v>
      </c>
      <c r="G52" s="498" t="s">
        <v>3171</v>
      </c>
      <c r="H52" s="1438">
        <v>45237</v>
      </c>
      <c r="I52" s="2137" t="s">
        <v>3172</v>
      </c>
      <c r="J52" s="2137" t="s">
        <v>3172</v>
      </c>
      <c r="K52"/>
      <c r="L52" s="865"/>
    </row>
    <row r="53" spans="1:12" ht="21" hidden="1" thickTop="1" thickBot="1">
      <c r="K53" s="865"/>
    </row>
    <row r="54" spans="1:12" s="14" customFormat="1" ht="21" hidden="1" thickTop="1" thickBot="1">
      <c r="A54" s="488"/>
      <c r="B54" s="1177" t="s">
        <v>2103</v>
      </c>
      <c r="C54" s="498" t="s">
        <v>2119</v>
      </c>
      <c r="D54" s="498">
        <v>45234</v>
      </c>
      <c r="E54" s="499">
        <v>45237</v>
      </c>
      <c r="F54" s="1892" t="s">
        <v>2887</v>
      </c>
      <c r="G54" s="498" t="s">
        <v>3173</v>
      </c>
      <c r="H54" s="1438">
        <v>45244</v>
      </c>
      <c r="I54" s="1438">
        <f t="shared" ref="I54" si="10">H54+25</f>
        <v>45269</v>
      </c>
      <c r="J54" s="1438">
        <f t="shared" ref="J54" si="11">H54+33</f>
        <v>45277</v>
      </c>
      <c r="K54" s="865"/>
      <c r="L54" s="865"/>
    </row>
    <row r="55" spans="1:12" s="14" customFormat="1" ht="21" hidden="1" thickTop="1" thickBot="1">
      <c r="A55" s="488"/>
      <c r="B55" s="1178"/>
      <c r="C55" s="504"/>
      <c r="D55" s="504"/>
      <c r="E55" s="505"/>
      <c r="F55" s="1178"/>
      <c r="G55" s="504"/>
      <c r="H55" s="1439"/>
      <c r="I55" s="1008" t="s">
        <v>1657</v>
      </c>
      <c r="J55" s="1008" t="s">
        <v>1657</v>
      </c>
      <c r="K55" s="865"/>
      <c r="L55" s="865"/>
    </row>
    <row r="56" spans="1:12" s="14" customFormat="1" ht="21" hidden="1" thickTop="1" thickBot="1">
      <c r="A56" s="488" t="s">
        <v>2061</v>
      </c>
      <c r="B56" s="1177" t="s">
        <v>2122</v>
      </c>
      <c r="C56" s="498" t="s">
        <v>2123</v>
      </c>
      <c r="D56" s="498">
        <v>45244</v>
      </c>
      <c r="E56" s="499">
        <v>45246</v>
      </c>
      <c r="F56" s="611" t="s">
        <v>2901</v>
      </c>
      <c r="G56" s="498" t="s">
        <v>3174</v>
      </c>
      <c r="H56" s="1438">
        <v>45251</v>
      </c>
      <c r="I56" s="2137" t="s">
        <v>3175</v>
      </c>
      <c r="J56" s="2137" t="s">
        <v>3175</v>
      </c>
      <c r="K56" s="865"/>
      <c r="L56" s="865"/>
    </row>
    <row r="57" spans="1:12" s="14" customFormat="1" ht="21" hidden="1" thickTop="1" thickBot="1">
      <c r="A57" s="488"/>
      <c r="B57" s="1178"/>
      <c r="C57" s="504"/>
      <c r="D57" s="504"/>
      <c r="E57" s="505"/>
      <c r="F57" s="1178"/>
      <c r="G57" s="504"/>
      <c r="H57" s="1439"/>
      <c r="I57" s="2138"/>
      <c r="J57" s="2138"/>
      <c r="K57" s="865"/>
      <c r="L57" s="865"/>
    </row>
    <row r="58" spans="1:12" s="14" customFormat="1" ht="21" hidden="1" thickTop="1" thickBot="1">
      <c r="A58" s="488" t="s">
        <v>2041</v>
      </c>
      <c r="B58" s="1892" t="s">
        <v>2125</v>
      </c>
      <c r="C58" s="498" t="s">
        <v>2126</v>
      </c>
      <c r="D58" s="498">
        <v>45253</v>
      </c>
      <c r="E58" s="499">
        <v>45253</v>
      </c>
      <c r="F58" s="1892" t="s">
        <v>2889</v>
      </c>
      <c r="G58" s="498" t="s">
        <v>3176</v>
      </c>
      <c r="H58" s="1438">
        <v>45258</v>
      </c>
      <c r="I58" s="1438">
        <f t="shared" ref="I58" si="12">H58+25</f>
        <v>45283</v>
      </c>
      <c r="J58" s="1438">
        <f t="shared" ref="J58" si="13">H58+33</f>
        <v>45291</v>
      </c>
      <c r="K58" s="865"/>
      <c r="L58" s="865"/>
    </row>
    <row r="59" spans="1:12" s="14" customFormat="1" ht="21" hidden="1" thickTop="1" thickBot="1">
      <c r="A59" s="488"/>
      <c r="B59" s="1178"/>
      <c r="C59" s="504"/>
      <c r="D59" s="504"/>
      <c r="E59" s="505"/>
      <c r="F59" s="1178"/>
      <c r="G59" s="504"/>
      <c r="H59" s="1439"/>
      <c r="I59" s="1008" t="s">
        <v>1657</v>
      </c>
      <c r="J59" s="1008" t="s">
        <v>1657</v>
      </c>
      <c r="K59" s="27" t="s">
        <v>3177</v>
      </c>
      <c r="L59" s="865"/>
    </row>
    <row r="60" spans="1:12" s="14" customFormat="1" ht="21" hidden="1" thickTop="1" thickBot="1">
      <c r="A60" s="488" t="s">
        <v>2128</v>
      </c>
      <c r="B60" s="1876" t="s">
        <v>2109</v>
      </c>
      <c r="C60" s="498" t="s">
        <v>2129</v>
      </c>
      <c r="D60" s="498">
        <v>45257</v>
      </c>
      <c r="E60" s="499">
        <v>45258</v>
      </c>
      <c r="F60" s="1892" t="s">
        <v>2895</v>
      </c>
      <c r="G60" s="498" t="s">
        <v>3178</v>
      </c>
      <c r="H60" s="1438">
        <v>45265</v>
      </c>
      <c r="I60" s="1438">
        <f t="shared" ref="I60" si="14">H60+25</f>
        <v>45290</v>
      </c>
      <c r="J60" s="1438">
        <f t="shared" ref="J60" si="15">H60+33</f>
        <v>45298</v>
      </c>
      <c r="K60" s="27" t="s">
        <v>2918</v>
      </c>
      <c r="L60" s="27" t="s">
        <v>3177</v>
      </c>
    </row>
    <row r="61" spans="1:12" s="14" customFormat="1" ht="21" hidden="1" thickTop="1" thickBot="1">
      <c r="A61" s="488"/>
      <c r="B61" s="1178"/>
      <c r="C61" s="504"/>
      <c r="D61" s="504"/>
      <c r="E61" s="505"/>
      <c r="F61" s="1178"/>
      <c r="G61" s="504"/>
      <c r="H61" s="1439"/>
      <c r="I61" s="1008" t="s">
        <v>1657</v>
      </c>
      <c r="J61" s="1008" t="s">
        <v>1657</v>
      </c>
      <c r="K61" s="865"/>
      <c r="L61" s="27" t="s">
        <v>2918</v>
      </c>
    </row>
    <row r="62" spans="1:12" s="14" customFormat="1" ht="21" hidden="1" thickTop="1" thickBot="1">
      <c r="A62" s="488" t="s">
        <v>2130</v>
      </c>
      <c r="B62" s="1892" t="s">
        <v>2041</v>
      </c>
      <c r="C62" s="498" t="s">
        <v>2131</v>
      </c>
      <c r="D62" s="498">
        <v>45267</v>
      </c>
      <c r="E62" s="499">
        <v>45268</v>
      </c>
      <c r="F62" s="611" t="s">
        <v>2901</v>
      </c>
      <c r="G62" s="498" t="s">
        <v>3179</v>
      </c>
      <c r="H62" s="1438">
        <v>45272</v>
      </c>
      <c r="I62" s="2137" t="s">
        <v>3180</v>
      </c>
      <c r="J62" s="2137" t="s">
        <v>3180</v>
      </c>
      <c r="K62" s="865"/>
      <c r="L62" s="865"/>
    </row>
    <row r="63" spans="1:12" s="14" customFormat="1" ht="21" hidden="1" thickTop="1" thickBot="1">
      <c r="A63" s="488"/>
      <c r="B63" s="1178"/>
      <c r="C63" s="504"/>
      <c r="D63" s="504"/>
      <c r="E63" s="505"/>
      <c r="F63" s="1178"/>
      <c r="G63" s="504"/>
      <c r="H63" s="1439"/>
      <c r="I63" s="2138"/>
      <c r="J63" s="2138"/>
      <c r="K63" s="27" t="s">
        <v>3177</v>
      </c>
      <c r="L63" s="865"/>
    </row>
    <row r="64" spans="1:12" s="14" customFormat="1" ht="21" hidden="1" thickTop="1" thickBot="1">
      <c r="A64" s="488" t="s">
        <v>2134</v>
      </c>
      <c r="B64" s="1177" t="s">
        <v>2135</v>
      </c>
      <c r="C64" s="498" t="s">
        <v>2136</v>
      </c>
      <c r="D64" s="498">
        <v>45277</v>
      </c>
      <c r="E64" s="499">
        <v>45279</v>
      </c>
      <c r="F64" s="1892" t="s">
        <v>2875</v>
      </c>
      <c r="G64" s="498" t="s">
        <v>3181</v>
      </c>
      <c r="H64" s="1438">
        <v>45280</v>
      </c>
      <c r="I64" s="1438">
        <f>H64+25</f>
        <v>45305</v>
      </c>
      <c r="J64" s="1438">
        <f>H64+33</f>
        <v>45313</v>
      </c>
      <c r="K64" s="27" t="s">
        <v>2918</v>
      </c>
      <c r="L64" s="27" t="s">
        <v>3177</v>
      </c>
    </row>
    <row r="65" spans="1:12" s="14" customFormat="1" ht="21" hidden="1" thickTop="1" thickBot="1">
      <c r="A65" s="488"/>
      <c r="B65" s="1178"/>
      <c r="C65" s="504"/>
      <c r="D65" s="504"/>
      <c r="E65" s="505"/>
      <c r="F65" s="1178"/>
      <c r="G65" s="504"/>
      <c r="H65" s="1439"/>
      <c r="I65" s="1008" t="s">
        <v>1657</v>
      </c>
      <c r="J65" s="1008" t="s">
        <v>1657</v>
      </c>
      <c r="K65" s="865"/>
      <c r="L65" s="27" t="s">
        <v>2918</v>
      </c>
    </row>
    <row r="66" spans="1:12" s="14" customFormat="1" ht="21" hidden="1" thickTop="1" thickBot="1">
      <c r="A66" s="488" t="s">
        <v>2061</v>
      </c>
      <c r="B66" s="1876" t="s">
        <v>2138</v>
      </c>
      <c r="C66" s="498" t="s">
        <v>2139</v>
      </c>
      <c r="D66" s="498">
        <v>45280</v>
      </c>
      <c r="E66" s="499">
        <v>45281</v>
      </c>
      <c r="F66" s="1892" t="s">
        <v>2343</v>
      </c>
      <c r="G66" s="498" t="s">
        <v>3182</v>
      </c>
      <c r="H66" s="1438">
        <v>45286</v>
      </c>
      <c r="I66" s="1438">
        <f>H66+25</f>
        <v>45311</v>
      </c>
      <c r="J66" s="1438">
        <f>H66+33</f>
        <v>45319</v>
      </c>
      <c r="K66" s="865"/>
      <c r="L66" s="865"/>
    </row>
    <row r="67" spans="1:12" s="14" customFormat="1" ht="21" hidden="1" thickTop="1" thickBot="1">
      <c r="A67" s="488"/>
      <c r="B67" s="1178"/>
      <c r="C67" s="504"/>
      <c r="D67" s="504"/>
      <c r="E67" s="505"/>
      <c r="F67" s="1178"/>
      <c r="G67" s="504"/>
      <c r="H67" s="1439"/>
      <c r="I67" s="1008" t="s">
        <v>1657</v>
      </c>
      <c r="J67" s="1008" t="s">
        <v>1657</v>
      </c>
      <c r="K67" s="865"/>
      <c r="L67" s="865"/>
    </row>
    <row r="68" spans="1:12" s="14" customFormat="1" ht="21" hidden="1" thickTop="1" thickBot="1">
      <c r="A68" s="488"/>
      <c r="B68" s="1892" t="s">
        <v>2125</v>
      </c>
      <c r="C68" s="498" t="s">
        <v>2140</v>
      </c>
      <c r="D68" s="498">
        <v>45286</v>
      </c>
      <c r="E68" s="499">
        <v>45287</v>
      </c>
      <c r="F68" s="1892" t="s">
        <v>2877</v>
      </c>
      <c r="G68" s="498" t="s">
        <v>3183</v>
      </c>
      <c r="H68" s="1438">
        <v>45293</v>
      </c>
      <c r="I68" s="1438">
        <f>H68+25</f>
        <v>45318</v>
      </c>
      <c r="J68" s="1438">
        <f>H68+33</f>
        <v>45326</v>
      </c>
      <c r="K68" s="865"/>
      <c r="L68" s="865"/>
    </row>
    <row r="69" spans="1:12" s="14" customFormat="1" ht="21" hidden="1" thickTop="1" thickBot="1">
      <c r="A69" s="488"/>
      <c r="B69" s="1178"/>
      <c r="C69" s="504"/>
      <c r="D69" s="504"/>
      <c r="E69" s="505"/>
      <c r="F69" s="1178"/>
      <c r="G69" s="504"/>
      <c r="H69" s="1439"/>
      <c r="I69" s="1008" t="s">
        <v>1657</v>
      </c>
      <c r="J69" s="1008" t="s">
        <v>1657</v>
      </c>
      <c r="K69" s="865"/>
      <c r="L69" s="865"/>
    </row>
    <row r="70" spans="1:12" s="14" customFormat="1" ht="21" hidden="1" thickTop="1" thickBot="1">
      <c r="A70" s="488" t="s">
        <v>2144</v>
      </c>
      <c r="B70" s="1892" t="s">
        <v>2122</v>
      </c>
      <c r="C70" s="498" t="s">
        <v>2145</v>
      </c>
      <c r="D70" s="498">
        <v>44928</v>
      </c>
      <c r="E70" s="499">
        <v>44929</v>
      </c>
      <c r="F70" s="1892" t="s">
        <v>3184</v>
      </c>
      <c r="G70" s="498" t="s">
        <v>3185</v>
      </c>
      <c r="H70" s="1438">
        <v>45300</v>
      </c>
      <c r="I70" s="1438">
        <f>H70+25</f>
        <v>45325</v>
      </c>
      <c r="J70" s="1438">
        <f>H70+33</f>
        <v>45333</v>
      </c>
      <c r="K70" s="865"/>
      <c r="L70" s="865"/>
    </row>
    <row r="71" spans="1:12" s="14" customFormat="1" ht="21" hidden="1" thickTop="1" thickBot="1">
      <c r="A71" s="488"/>
      <c r="B71" s="1178"/>
      <c r="C71" s="504"/>
      <c r="D71" s="504"/>
      <c r="E71" s="505"/>
      <c r="F71" s="1178"/>
      <c r="G71" s="504"/>
      <c r="H71" s="1439"/>
      <c r="I71" s="1008" t="s">
        <v>1657</v>
      </c>
      <c r="J71" s="1008" t="s">
        <v>1657</v>
      </c>
      <c r="K71" s="865"/>
      <c r="L71" s="865"/>
    </row>
    <row r="72" spans="1:12" s="14" customFormat="1" ht="21" hidden="1" thickTop="1" thickBot="1">
      <c r="A72" s="488" t="s">
        <v>2041</v>
      </c>
      <c r="B72" s="1892" t="s">
        <v>2109</v>
      </c>
      <c r="C72" s="498" t="s">
        <v>2147</v>
      </c>
      <c r="D72" s="498">
        <v>45300</v>
      </c>
      <c r="E72" s="499">
        <v>45302</v>
      </c>
      <c r="F72" s="1892" t="s">
        <v>3154</v>
      </c>
      <c r="G72" s="498" t="s">
        <v>3186</v>
      </c>
      <c r="H72" s="1438">
        <v>45307</v>
      </c>
      <c r="I72" s="1438">
        <f t="shared" ref="I72" si="16">H72+25</f>
        <v>45332</v>
      </c>
      <c r="J72" s="1438">
        <f t="shared" ref="J72" si="17">H72+33</f>
        <v>45340</v>
      </c>
      <c r="K72" s="865"/>
      <c r="L72" s="865"/>
    </row>
    <row r="73" spans="1:12" s="14" customFormat="1" ht="21" hidden="1" thickTop="1" thickBot="1">
      <c r="A73" s="488"/>
      <c r="B73" s="1178"/>
      <c r="C73" s="504"/>
      <c r="D73" s="504"/>
      <c r="E73" s="505"/>
      <c r="F73" s="1178"/>
      <c r="G73" s="504"/>
      <c r="H73" s="1439"/>
      <c r="I73" s="1008" t="s">
        <v>1657</v>
      </c>
      <c r="J73" s="1008" t="s">
        <v>1657</v>
      </c>
      <c r="K73" s="865"/>
      <c r="L73" s="865"/>
    </row>
    <row r="74" spans="1:12" s="14" customFormat="1" ht="21" hidden="1" thickTop="1" thickBot="1">
      <c r="A74" s="488" t="s">
        <v>2149</v>
      </c>
      <c r="B74" s="1892" t="s">
        <v>2150</v>
      </c>
      <c r="C74" s="498" t="s">
        <v>2151</v>
      </c>
      <c r="D74" s="498">
        <v>45311</v>
      </c>
      <c r="E74" s="499">
        <v>45313</v>
      </c>
      <c r="F74" s="1892" t="s">
        <v>2608</v>
      </c>
      <c r="G74" s="498" t="s">
        <v>3187</v>
      </c>
      <c r="H74" s="1438">
        <v>45314</v>
      </c>
      <c r="I74" s="1438">
        <f t="shared" ref="I74" si="18">H74+25</f>
        <v>45339</v>
      </c>
      <c r="J74" s="1438">
        <f t="shared" ref="J74" si="19">H74+33</f>
        <v>45347</v>
      </c>
      <c r="K74" s="865"/>
      <c r="L74" s="865"/>
    </row>
    <row r="75" spans="1:12" s="14" customFormat="1" ht="21" hidden="1" thickTop="1" thickBot="1">
      <c r="A75" s="488"/>
      <c r="B75" s="1178"/>
      <c r="C75" s="504"/>
      <c r="D75" s="504"/>
      <c r="E75" s="505"/>
      <c r="F75" s="1178"/>
      <c r="G75" s="504"/>
      <c r="H75" s="1439"/>
      <c r="I75" s="1008" t="s">
        <v>1657</v>
      </c>
      <c r="J75" s="1008" t="s">
        <v>1657</v>
      </c>
      <c r="K75" s="865"/>
      <c r="L75" s="865"/>
    </row>
    <row r="76" spans="1:12" s="14" customFormat="1" ht="21" hidden="1" thickTop="1" thickBot="1">
      <c r="A76" s="488"/>
      <c r="B76" s="1892" t="s">
        <v>2138</v>
      </c>
      <c r="C76" s="498" t="s">
        <v>2153</v>
      </c>
      <c r="D76" s="498">
        <v>45319</v>
      </c>
      <c r="E76" s="499">
        <v>45322</v>
      </c>
      <c r="F76" s="1892" t="s">
        <v>3188</v>
      </c>
      <c r="G76" s="498" t="s">
        <v>3189</v>
      </c>
      <c r="H76" s="1438">
        <v>45321</v>
      </c>
      <c r="I76" s="1438">
        <f t="shared" ref="I76" si="20">H76+25</f>
        <v>45346</v>
      </c>
      <c r="J76" s="1438">
        <f t="shared" ref="J76" si="21">H76+33</f>
        <v>45354</v>
      </c>
      <c r="K76" s="865"/>
      <c r="L76" s="865"/>
    </row>
    <row r="77" spans="1:12" s="14" customFormat="1" ht="21" hidden="1" thickTop="1" thickBot="1">
      <c r="A77" s="488"/>
      <c r="B77" s="1178"/>
      <c r="C77" s="504"/>
      <c r="D77" s="504"/>
      <c r="E77" s="505"/>
      <c r="F77" s="1178"/>
      <c r="G77" s="504"/>
      <c r="H77" s="1439"/>
      <c r="I77" s="1008" t="s">
        <v>1657</v>
      </c>
      <c r="J77" s="1008" t="s">
        <v>1657</v>
      </c>
      <c r="K77" s="865"/>
      <c r="L77" s="865"/>
    </row>
    <row r="78" spans="1:12" s="14" customFormat="1" ht="21" hidden="1" thickTop="1" thickBot="1">
      <c r="A78" s="488"/>
      <c r="B78" s="1892" t="s">
        <v>2125</v>
      </c>
      <c r="C78" s="498" t="s">
        <v>2155</v>
      </c>
      <c r="D78" s="498">
        <v>45323</v>
      </c>
      <c r="E78" s="499">
        <v>45325</v>
      </c>
      <c r="F78" s="1892" t="s">
        <v>3190</v>
      </c>
      <c r="G78" s="498" t="s">
        <v>3191</v>
      </c>
      <c r="H78" s="1438">
        <v>45328</v>
      </c>
      <c r="I78" s="1438">
        <f t="shared" ref="I78" si="22">H78+25</f>
        <v>45353</v>
      </c>
      <c r="J78" s="1438">
        <f t="shared" ref="J78" si="23">H78+33</f>
        <v>45361</v>
      </c>
      <c r="K78" s="865"/>
      <c r="L78" s="865"/>
    </row>
    <row r="79" spans="1:12" s="14" customFormat="1" ht="21" hidden="1" thickTop="1" thickBot="1">
      <c r="A79" s="488"/>
      <c r="B79" s="1178"/>
      <c r="C79" s="504"/>
      <c r="D79" s="504"/>
      <c r="E79" s="505"/>
      <c r="F79" s="1178"/>
      <c r="G79" s="504"/>
      <c r="H79" s="1439"/>
      <c r="I79" s="1008" t="s">
        <v>1657</v>
      </c>
      <c r="J79" s="1008" t="s">
        <v>1657</v>
      </c>
      <c r="K79" s="865"/>
      <c r="L79" s="865"/>
    </row>
    <row r="80" spans="1:12" s="14" customFormat="1" ht="21" hidden="1" thickTop="1" thickBot="1">
      <c r="A80" s="488"/>
      <c r="B80" s="1892" t="s">
        <v>2061</v>
      </c>
      <c r="C80" s="498" t="s">
        <v>2157</v>
      </c>
      <c r="D80" s="498">
        <v>45331</v>
      </c>
      <c r="E80" s="499">
        <v>45333</v>
      </c>
      <c r="F80" s="1876" t="s">
        <v>3044</v>
      </c>
      <c r="G80" s="498" t="s">
        <v>3192</v>
      </c>
      <c r="H80" s="1438">
        <v>45335</v>
      </c>
      <c r="I80" s="1438">
        <f t="shared" ref="I80" si="24">H80+25</f>
        <v>45360</v>
      </c>
      <c r="J80" s="1438">
        <f t="shared" ref="J80" si="25">H80+33</f>
        <v>45368</v>
      </c>
      <c r="K80" s="865"/>
      <c r="L80" s="865"/>
    </row>
    <row r="81" spans="1:12" s="14" customFormat="1" ht="21" hidden="1" thickTop="1" thickBot="1">
      <c r="A81" s="488"/>
      <c r="B81" s="1178"/>
      <c r="C81" s="504"/>
      <c r="D81" s="504"/>
      <c r="E81" s="505"/>
      <c r="F81" s="1178"/>
      <c r="G81" s="504"/>
      <c r="H81" s="1439"/>
      <c r="I81" s="1008" t="s">
        <v>1657</v>
      </c>
      <c r="J81" s="1008" t="s">
        <v>1657</v>
      </c>
      <c r="K81" s="865"/>
      <c r="L81" s="865"/>
    </row>
    <row r="82" spans="1:12" s="14" customFormat="1" ht="21" hidden="1" thickTop="1" thickBot="1">
      <c r="A82" s="488" t="s">
        <v>2041</v>
      </c>
      <c r="B82" s="1892" t="s">
        <v>2122</v>
      </c>
      <c r="C82" s="498" t="s">
        <v>2159</v>
      </c>
      <c r="D82" s="498">
        <v>45334</v>
      </c>
      <c r="E82" s="499">
        <v>45336</v>
      </c>
      <c r="F82" s="2297" t="s">
        <v>2182</v>
      </c>
      <c r="G82" s="498" t="s">
        <v>3193</v>
      </c>
      <c r="H82" s="1438">
        <v>45342</v>
      </c>
      <c r="I82" s="1440"/>
      <c r="J82" s="1440"/>
      <c r="K82" s="865"/>
      <c r="L82" s="865"/>
    </row>
    <row r="83" spans="1:12" s="14" customFormat="1" ht="21" hidden="1" thickTop="1" thickBot="1">
      <c r="A83" s="488"/>
      <c r="B83" s="1178"/>
      <c r="C83" s="504"/>
      <c r="D83" s="504"/>
      <c r="E83" s="505"/>
      <c r="F83" s="1178"/>
      <c r="G83" s="504"/>
      <c r="H83" s="1439"/>
      <c r="I83" s="1050"/>
      <c r="J83" s="1050"/>
      <c r="K83" s="865"/>
      <c r="L83" s="865"/>
    </row>
    <row r="84" spans="1:12" s="14" customFormat="1" ht="20.25" hidden="1" thickTop="1">
      <c r="A84" s="488"/>
      <c r="B84" s="1892"/>
      <c r="C84" s="498"/>
      <c r="D84" s="498"/>
      <c r="E84" s="499"/>
      <c r="F84" s="2297" t="s">
        <v>2182</v>
      </c>
      <c r="G84" s="498" t="s">
        <v>3194</v>
      </c>
      <c r="H84" s="1438">
        <v>45349</v>
      </c>
      <c r="I84" s="1440"/>
      <c r="J84" s="1440"/>
      <c r="K84"/>
      <c r="L84" s="865"/>
    </row>
    <row r="85" spans="1:12" ht="21" hidden="1" thickTop="1" thickBot="1">
      <c r="K85" s="14"/>
    </row>
    <row r="86" spans="1:12" s="14" customFormat="1" ht="21" hidden="1" thickTop="1" thickBot="1">
      <c r="A86" s="488" t="s">
        <v>2164</v>
      </c>
      <c r="B86" s="1892" t="s">
        <v>2109</v>
      </c>
      <c r="C86" s="498" t="s">
        <v>2165</v>
      </c>
      <c r="D86" s="498">
        <v>45348</v>
      </c>
      <c r="E86" s="499">
        <v>45350</v>
      </c>
      <c r="F86" s="2297" t="s">
        <v>2182</v>
      </c>
      <c r="G86" s="498" t="s">
        <v>3195</v>
      </c>
      <c r="H86" s="1438">
        <v>45356</v>
      </c>
      <c r="I86" s="1440"/>
      <c r="J86" s="1440"/>
    </row>
    <row r="87" spans="1:12" s="14" customFormat="1" ht="21" hidden="1" thickTop="1" thickBot="1">
      <c r="A87" s="488"/>
      <c r="B87" s="1178" t="s">
        <v>2138</v>
      </c>
      <c r="C87" s="504" t="s">
        <v>2168</v>
      </c>
      <c r="D87" s="504">
        <v>45351</v>
      </c>
      <c r="E87" s="505">
        <v>45353</v>
      </c>
      <c r="F87" s="1178"/>
      <c r="G87" s="504"/>
      <c r="H87" s="1439"/>
      <c r="I87" s="1050"/>
      <c r="J87" s="1050"/>
    </row>
    <row r="88" spans="1:12" s="14" customFormat="1" ht="21" hidden="1" thickTop="1" thickBot="1">
      <c r="A88" s="488"/>
      <c r="B88" s="1876" t="s">
        <v>2125</v>
      </c>
      <c r="C88" s="498" t="s">
        <v>2169</v>
      </c>
      <c r="D88" s="498">
        <v>45359</v>
      </c>
      <c r="E88" s="499">
        <v>45361</v>
      </c>
      <c r="F88" s="2297" t="s">
        <v>2182</v>
      </c>
      <c r="G88" s="498" t="s">
        <v>3196</v>
      </c>
      <c r="H88" s="1438">
        <v>45363</v>
      </c>
      <c r="I88" s="1440"/>
      <c r="J88" s="1440"/>
    </row>
    <row r="89" spans="1:12" s="14" customFormat="1" ht="21" hidden="1" thickTop="1" thickBot="1">
      <c r="A89" s="488"/>
      <c r="B89" s="1178"/>
      <c r="C89" s="504"/>
      <c r="D89" s="504"/>
      <c r="E89" s="505"/>
      <c r="F89" s="1178"/>
      <c r="G89" s="504"/>
      <c r="H89" s="1439"/>
      <c r="I89" s="1050"/>
      <c r="J89" s="1050"/>
    </row>
    <row r="90" spans="1:12" s="14" customFormat="1" ht="21" hidden="1" thickTop="1" thickBot="1">
      <c r="A90" s="488" t="s">
        <v>2171</v>
      </c>
      <c r="B90" s="1876" t="s">
        <v>2100</v>
      </c>
      <c r="C90" s="498" t="s">
        <v>2172</v>
      </c>
      <c r="D90" s="498">
        <v>45364</v>
      </c>
      <c r="E90" s="499">
        <v>45366</v>
      </c>
      <c r="F90" s="1876" t="s">
        <v>3197</v>
      </c>
      <c r="G90" s="498" t="s">
        <v>3198</v>
      </c>
      <c r="H90" s="1438">
        <v>45370</v>
      </c>
      <c r="I90" s="1438">
        <f>H90+32</f>
        <v>45402</v>
      </c>
      <c r="J90" s="1438">
        <f>H90+37</f>
        <v>45407</v>
      </c>
    </row>
    <row r="91" spans="1:12" s="14" customFormat="1" ht="21" hidden="1" thickTop="1" thickBot="1">
      <c r="A91" s="488"/>
      <c r="B91" s="1178"/>
      <c r="C91" s="504"/>
      <c r="D91" s="504"/>
      <c r="E91" s="505"/>
      <c r="F91" s="1178"/>
      <c r="G91" s="504"/>
      <c r="H91" s="1439"/>
      <c r="I91" s="1008" t="s">
        <v>1657</v>
      </c>
      <c r="J91" s="1008" t="s">
        <v>1657</v>
      </c>
    </row>
    <row r="92" spans="1:12" s="14" customFormat="1" ht="21" hidden="1" thickTop="1" thickBot="1">
      <c r="A92" s="488" t="s">
        <v>2174</v>
      </c>
      <c r="B92" s="1876" t="s">
        <v>2150</v>
      </c>
      <c r="C92" s="498" t="s">
        <v>2175</v>
      </c>
      <c r="D92" s="498">
        <v>45373</v>
      </c>
      <c r="E92" s="499">
        <v>45375</v>
      </c>
      <c r="F92" s="1876" t="s">
        <v>2858</v>
      </c>
      <c r="G92" s="498" t="s">
        <v>3199</v>
      </c>
      <c r="H92" s="1438">
        <v>45377</v>
      </c>
      <c r="I92" s="1438">
        <f>H92+32</f>
        <v>45409</v>
      </c>
      <c r="J92" s="1438">
        <f>H92+37</f>
        <v>45414</v>
      </c>
    </row>
    <row r="93" spans="1:12" s="14" customFormat="1" ht="21" hidden="1" thickTop="1" thickBot="1">
      <c r="A93" s="488"/>
      <c r="B93" s="1178"/>
      <c r="C93" s="504"/>
      <c r="D93" s="504"/>
      <c r="E93" s="505"/>
      <c r="F93" s="1178"/>
      <c r="G93" s="504"/>
      <c r="H93" s="1439"/>
      <c r="I93" s="1008" t="s">
        <v>1657</v>
      </c>
      <c r="J93" s="1008" t="s">
        <v>1657</v>
      </c>
    </row>
    <row r="94" spans="1:12" s="14" customFormat="1" ht="21" hidden="1" thickTop="1" thickBot="1">
      <c r="A94" s="488"/>
      <c r="B94" s="1876" t="s">
        <v>2164</v>
      </c>
      <c r="C94" s="498" t="s">
        <v>2177</v>
      </c>
      <c r="D94" s="498">
        <v>45383</v>
      </c>
      <c r="E94" s="499">
        <v>45385</v>
      </c>
      <c r="F94" s="1876" t="s">
        <v>2343</v>
      </c>
      <c r="G94" s="498" t="s">
        <v>3200</v>
      </c>
      <c r="H94" s="1438">
        <v>45389</v>
      </c>
      <c r="I94" s="1438">
        <f>H94+32</f>
        <v>45421</v>
      </c>
      <c r="J94" s="1438">
        <f>H94+37</f>
        <v>45426</v>
      </c>
    </row>
    <row r="95" spans="1:12" s="14" customFormat="1" ht="21" hidden="1" thickTop="1" thickBot="1">
      <c r="A95" s="488"/>
      <c r="B95" s="1178"/>
      <c r="C95" s="504"/>
      <c r="D95" s="504"/>
      <c r="E95" s="505"/>
      <c r="F95" s="1178"/>
      <c r="G95" s="504"/>
      <c r="H95" s="1439"/>
      <c r="I95" s="1008" t="s">
        <v>1657</v>
      </c>
      <c r="J95" s="1008" t="s">
        <v>1657</v>
      </c>
    </row>
    <row r="96" spans="1:12" s="14" customFormat="1" ht="21" hidden="1" thickTop="1" thickBot="1">
      <c r="A96" s="488"/>
      <c r="B96" s="1876" t="s">
        <v>2138</v>
      </c>
      <c r="C96" s="498" t="s">
        <v>2180</v>
      </c>
      <c r="D96" s="498">
        <v>45390</v>
      </c>
      <c r="E96" s="499">
        <v>45393</v>
      </c>
      <c r="F96" s="1876" t="s">
        <v>2719</v>
      </c>
      <c r="G96" s="498" t="s">
        <v>3201</v>
      </c>
      <c r="H96" s="1438">
        <v>45395</v>
      </c>
      <c r="I96" s="1438">
        <f>H96+32</f>
        <v>45427</v>
      </c>
      <c r="J96" s="1438">
        <f>H96+37</f>
        <v>45432</v>
      </c>
    </row>
    <row r="97" spans="1:10" s="14" customFormat="1" ht="21" hidden="1" thickTop="1" thickBot="1">
      <c r="A97" s="488"/>
      <c r="B97" s="1178"/>
      <c r="C97" s="504"/>
      <c r="D97" s="504"/>
      <c r="E97" s="505"/>
      <c r="F97" s="1178"/>
      <c r="G97" s="504"/>
      <c r="H97" s="1439"/>
      <c r="I97" s="1008" t="s">
        <v>1657</v>
      </c>
      <c r="J97" s="1008" t="s">
        <v>1657</v>
      </c>
    </row>
    <row r="98" spans="1:10" s="14" customFormat="1" ht="21" hidden="1" thickTop="1" thickBot="1">
      <c r="A98" s="488"/>
      <c r="B98" s="1876" t="s">
        <v>2125</v>
      </c>
      <c r="C98" s="498" t="s">
        <v>2185</v>
      </c>
      <c r="D98" s="504">
        <v>45399</v>
      </c>
      <c r="E98" s="505">
        <v>45401</v>
      </c>
      <c r="F98" s="1876" t="s">
        <v>3184</v>
      </c>
      <c r="G98" s="498" t="s">
        <v>3202</v>
      </c>
      <c r="H98" s="1438">
        <v>45405</v>
      </c>
      <c r="I98" s="1438">
        <f>H98+32</f>
        <v>45437</v>
      </c>
      <c r="J98" s="1438">
        <f>H98+37</f>
        <v>45442</v>
      </c>
    </row>
    <row r="99" spans="1:10" s="14" customFormat="1" ht="21" hidden="1" thickTop="1" thickBot="1">
      <c r="A99" s="488"/>
      <c r="B99" s="1178"/>
      <c r="C99" s="504"/>
      <c r="D99" s="504"/>
      <c r="E99" s="505"/>
      <c r="F99" s="1178"/>
      <c r="G99" s="504"/>
      <c r="H99" s="1439"/>
      <c r="I99" s="1008" t="s">
        <v>1657</v>
      </c>
      <c r="J99" s="1008" t="s">
        <v>1657</v>
      </c>
    </row>
    <row r="100" spans="1:10" s="14" customFormat="1" ht="21" hidden="1" thickTop="1" thickBot="1">
      <c r="A100" s="488" t="s">
        <v>2061</v>
      </c>
      <c r="B100" s="2496" t="s">
        <v>2182</v>
      </c>
      <c r="C100" s="498" t="s">
        <v>2183</v>
      </c>
      <c r="D100" s="498">
        <v>45396</v>
      </c>
      <c r="E100" s="1251"/>
      <c r="F100" s="1876" t="s">
        <v>3203</v>
      </c>
      <c r="G100" s="498" t="s">
        <v>3204</v>
      </c>
      <c r="H100" s="1438">
        <v>45405</v>
      </c>
      <c r="I100" s="1438">
        <f>H100+32</f>
        <v>45437</v>
      </c>
      <c r="J100" s="1438">
        <f>H100+37</f>
        <v>45442</v>
      </c>
    </row>
    <row r="101" spans="1:10" s="14" customFormat="1" ht="21" hidden="1" thickTop="1" thickBot="1">
      <c r="A101" s="488"/>
      <c r="B101" s="1178" t="s">
        <v>2186</v>
      </c>
      <c r="C101" s="504" t="s">
        <v>2187</v>
      </c>
      <c r="D101" s="504">
        <v>45400</v>
      </c>
      <c r="E101" s="505">
        <v>45402</v>
      </c>
      <c r="F101" s="1178"/>
      <c r="G101" s="504"/>
      <c r="H101" s="1439"/>
      <c r="I101" s="1008" t="s">
        <v>1657</v>
      </c>
      <c r="J101" s="1008" t="s">
        <v>1657</v>
      </c>
    </row>
    <row r="102" spans="1:10" s="14" customFormat="1" ht="21" hidden="1" thickTop="1" thickBot="1">
      <c r="A102" s="488" t="s">
        <v>2188</v>
      </c>
      <c r="B102" s="2234" t="s">
        <v>2061</v>
      </c>
      <c r="C102" s="858" t="s">
        <v>2189</v>
      </c>
      <c r="D102" s="858">
        <v>45411</v>
      </c>
      <c r="E102" s="2538" t="s">
        <v>2190</v>
      </c>
      <c r="F102" s="1876" t="s">
        <v>3154</v>
      </c>
      <c r="G102" s="498" t="s">
        <v>3205</v>
      </c>
      <c r="H102" s="1438">
        <v>45412</v>
      </c>
      <c r="I102" s="1438">
        <f>H102+32</f>
        <v>45444</v>
      </c>
      <c r="J102" s="1438">
        <f>H102+37</f>
        <v>45449</v>
      </c>
    </row>
    <row r="103" spans="1:10" s="14" customFormat="1" ht="21" hidden="1" thickTop="1" thickBot="1">
      <c r="A103" s="488"/>
      <c r="B103" s="1178"/>
      <c r="C103" s="504"/>
      <c r="D103" s="504"/>
      <c r="E103" s="505"/>
      <c r="F103" s="1178"/>
      <c r="G103" s="504"/>
      <c r="H103" s="1439"/>
      <c r="I103" s="1008" t="s">
        <v>1657</v>
      </c>
      <c r="J103" s="1008" t="s">
        <v>1657</v>
      </c>
    </row>
    <row r="104" spans="1:10" s="14" customFormat="1" ht="21" hidden="1" thickTop="1" thickBot="1">
      <c r="A104" s="488"/>
      <c r="B104" s="2234"/>
      <c r="C104" s="858"/>
      <c r="D104" s="858"/>
      <c r="E104" s="2538"/>
      <c r="F104" s="2467" t="s">
        <v>2182</v>
      </c>
      <c r="G104" s="498" t="s">
        <v>3206</v>
      </c>
      <c r="H104" s="1438">
        <v>45419</v>
      </c>
      <c r="I104" s="1440"/>
      <c r="J104" s="1440"/>
    </row>
    <row r="105" spans="1:10" s="14" customFormat="1" ht="21" hidden="1" thickTop="1" thickBot="1">
      <c r="A105" s="488"/>
      <c r="B105" s="1178"/>
      <c r="C105" s="504"/>
      <c r="D105" s="504"/>
      <c r="E105" s="505"/>
      <c r="F105" s="1178"/>
      <c r="G105" s="504"/>
      <c r="H105" s="1439"/>
      <c r="I105" s="1050"/>
      <c r="J105" s="1050"/>
    </row>
    <row r="106" spans="1:10" s="14" customFormat="1" ht="21" hidden="1" thickTop="1" thickBot="1">
      <c r="A106" s="488" t="s">
        <v>2164</v>
      </c>
      <c r="B106" s="2234" t="s">
        <v>2188</v>
      </c>
      <c r="C106" s="502" t="s">
        <v>2192</v>
      </c>
      <c r="D106" s="502">
        <v>45421</v>
      </c>
      <c r="E106" s="2538" t="s">
        <v>2190</v>
      </c>
      <c r="F106" s="1876" t="s">
        <v>3188</v>
      </c>
      <c r="G106" s="498" t="s">
        <v>3207</v>
      </c>
      <c r="H106" s="1438">
        <v>45430</v>
      </c>
      <c r="I106" s="1438">
        <f>H106+32</f>
        <v>45462</v>
      </c>
      <c r="J106" s="1438">
        <f>H106+37</f>
        <v>45467</v>
      </c>
    </row>
    <row r="107" spans="1:10" s="14" customFormat="1" ht="21" hidden="1" thickTop="1" thickBot="1">
      <c r="A107" s="488"/>
      <c r="B107" s="1178"/>
      <c r="C107" s="504"/>
      <c r="D107" s="302"/>
      <c r="E107" s="2607"/>
      <c r="F107" s="2612"/>
      <c r="G107" s="504"/>
      <c r="H107" s="2606"/>
      <c r="I107" s="2606"/>
      <c r="J107" s="2606"/>
    </row>
    <row r="108" spans="1:10" s="14" customFormat="1" ht="21" hidden="1" thickTop="1" thickBot="1">
      <c r="A108" s="488"/>
      <c r="B108" s="1463" t="s">
        <v>2164</v>
      </c>
      <c r="C108" s="858" t="s">
        <v>2199</v>
      </c>
      <c r="D108" s="858">
        <v>45427</v>
      </c>
      <c r="E108" s="2596">
        <v>45432</v>
      </c>
      <c r="F108" s="2234" t="s">
        <v>3190</v>
      </c>
      <c r="G108" s="502" t="s">
        <v>3208</v>
      </c>
      <c r="H108" s="1438">
        <v>45442</v>
      </c>
      <c r="I108" s="1438">
        <f>H108+32</f>
        <v>45474</v>
      </c>
      <c r="J108" s="1438">
        <f>H108+37</f>
        <v>45479</v>
      </c>
    </row>
    <row r="109" spans="1:10" s="14" customFormat="1" ht="21" hidden="1" thickTop="1" thickBot="1">
      <c r="A109" s="488"/>
      <c r="B109" s="2611" t="s">
        <v>2196</v>
      </c>
      <c r="C109" s="302" t="s">
        <v>2197</v>
      </c>
      <c r="D109" s="2602">
        <v>45426</v>
      </c>
      <c r="E109" s="2603">
        <v>45429</v>
      </c>
      <c r="F109" s="2476"/>
      <c r="G109" s="502"/>
      <c r="H109" s="1438"/>
      <c r="I109" s="1438"/>
      <c r="J109" s="1438"/>
    </row>
    <row r="110" spans="1:10" s="14" customFormat="1" ht="21" hidden="1" thickTop="1" thickBot="1">
      <c r="A110" s="488" t="s">
        <v>2200</v>
      </c>
      <c r="B110" s="2234" t="s">
        <v>2201</v>
      </c>
      <c r="C110" s="302" t="s">
        <v>2202</v>
      </c>
      <c r="D110" s="302">
        <v>45430</v>
      </c>
      <c r="E110" s="2597">
        <v>45433</v>
      </c>
      <c r="F110" s="2476"/>
      <c r="G110" s="502"/>
      <c r="H110" s="1438"/>
      <c r="I110" s="1438"/>
      <c r="J110" s="1438"/>
    </row>
    <row r="111" spans="1:10" s="14" customFormat="1" ht="21" hidden="1" thickTop="1" thickBot="1">
      <c r="A111" s="488" t="s">
        <v>2125</v>
      </c>
      <c r="B111" s="2605" t="s">
        <v>2138</v>
      </c>
      <c r="C111" s="502" t="s">
        <v>2203</v>
      </c>
      <c r="D111" s="502">
        <v>45429</v>
      </c>
      <c r="E111" s="2590" t="s">
        <v>2190</v>
      </c>
      <c r="F111" s="1178"/>
      <c r="G111" s="504"/>
      <c r="H111" s="1439"/>
      <c r="I111" s="1008" t="s">
        <v>1657</v>
      </c>
      <c r="J111" s="1008" t="s">
        <v>1657</v>
      </c>
    </row>
    <row r="112" spans="1:10" s="14" customFormat="1" ht="21" hidden="1" thickTop="1" thickBot="1">
      <c r="A112" s="488" t="s">
        <v>2125</v>
      </c>
      <c r="B112" s="2234" t="s">
        <v>2109</v>
      </c>
      <c r="C112" s="498" t="s">
        <v>2204</v>
      </c>
      <c r="D112" s="498">
        <v>45446</v>
      </c>
      <c r="E112" s="499">
        <v>45447</v>
      </c>
      <c r="F112" s="1876" t="s">
        <v>3209</v>
      </c>
      <c r="G112" s="498" t="s">
        <v>3210</v>
      </c>
      <c r="H112" s="1438">
        <v>45445</v>
      </c>
      <c r="I112" s="1438">
        <f>H112+32</f>
        <v>45477</v>
      </c>
      <c r="J112" s="1438">
        <f>H112+37</f>
        <v>45482</v>
      </c>
    </row>
    <row r="113" spans="1:12" s="14" customFormat="1" ht="21" hidden="1" thickTop="1" thickBot="1">
      <c r="A113" s="488"/>
      <c r="B113" s="1178"/>
      <c r="C113" s="504"/>
      <c r="D113" s="504"/>
      <c r="E113" s="505"/>
      <c r="F113" s="1178"/>
      <c r="G113" s="504"/>
      <c r="H113" s="1439"/>
      <c r="I113" s="1008" t="s">
        <v>1657</v>
      </c>
      <c r="J113" s="1008" t="s">
        <v>1657</v>
      </c>
    </row>
    <row r="114" spans="1:12" s="14" customFormat="1" ht="21" hidden="1" thickTop="1" thickBot="1">
      <c r="A114" s="488"/>
      <c r="B114" s="2234" t="s">
        <v>2125</v>
      </c>
      <c r="C114" s="498" t="s">
        <v>2206</v>
      </c>
      <c r="D114" s="498">
        <v>45442</v>
      </c>
      <c r="E114" s="499">
        <v>45445</v>
      </c>
      <c r="F114" s="1876" t="s">
        <v>3166</v>
      </c>
      <c r="G114" s="498" t="s">
        <v>3211</v>
      </c>
      <c r="H114" s="1438">
        <v>45447</v>
      </c>
      <c r="I114" s="1438">
        <f>H114+32</f>
        <v>45479</v>
      </c>
      <c r="J114" s="1438">
        <f>H114+37</f>
        <v>45484</v>
      </c>
    </row>
    <row r="115" spans="1:12" s="14" customFormat="1" ht="21" hidden="1" thickTop="1" thickBot="1">
      <c r="A115" s="488"/>
      <c r="B115" s="1178" t="s">
        <v>2061</v>
      </c>
      <c r="C115" s="504" t="s">
        <v>2209</v>
      </c>
      <c r="D115" s="504">
        <v>45442</v>
      </c>
      <c r="E115" s="1396" t="s">
        <v>2190</v>
      </c>
      <c r="F115" s="1178"/>
      <c r="G115" s="504"/>
      <c r="H115" s="1439"/>
      <c r="I115" s="1008" t="s">
        <v>1657</v>
      </c>
      <c r="J115" s="1008" t="s">
        <v>1657</v>
      </c>
    </row>
    <row r="116" spans="1:12" s="14" customFormat="1" ht="21" hidden="1" thickTop="1" thickBot="1">
      <c r="A116" s="488"/>
      <c r="B116" s="2659" t="s">
        <v>2210</v>
      </c>
      <c r="C116" s="2615" t="s">
        <v>2209</v>
      </c>
      <c r="D116" s="813" t="s">
        <v>2190</v>
      </c>
      <c r="E116" s="499" t="s">
        <v>2000</v>
      </c>
      <c r="F116" s="1876" t="s">
        <v>3212</v>
      </c>
      <c r="G116" s="498" t="s">
        <v>3213</v>
      </c>
      <c r="H116" s="1438">
        <v>45454</v>
      </c>
      <c r="I116" s="1438">
        <f t="shared" ref="I116" si="26">H116+32</f>
        <v>45486</v>
      </c>
      <c r="J116" s="1438">
        <f t="shared" ref="J116" si="27">H116+37</f>
        <v>45491</v>
      </c>
    </row>
    <row r="117" spans="1:12" s="14" customFormat="1" ht="21" hidden="1" thickTop="1" thickBot="1">
      <c r="A117" s="488"/>
      <c r="B117" s="1178"/>
      <c r="C117" s="504"/>
      <c r="D117" s="504"/>
      <c r="E117" s="505"/>
      <c r="F117" s="1178"/>
      <c r="G117" s="504"/>
      <c r="H117" s="1439"/>
      <c r="I117" s="1008" t="s">
        <v>1657</v>
      </c>
      <c r="J117" s="1008" t="s">
        <v>1657</v>
      </c>
    </row>
    <row r="118" spans="1:12" s="14" customFormat="1" ht="21" hidden="1" thickTop="1" thickBot="1">
      <c r="A118" s="488"/>
      <c r="B118" s="1876" t="s">
        <v>2188</v>
      </c>
      <c r="C118" s="498" t="s">
        <v>2212</v>
      </c>
      <c r="D118" s="498">
        <v>45464</v>
      </c>
      <c r="E118" s="499">
        <v>45466</v>
      </c>
      <c r="F118" s="1876" t="s">
        <v>3214</v>
      </c>
      <c r="G118" s="498" t="s">
        <v>3215</v>
      </c>
      <c r="H118" s="1438">
        <v>45461</v>
      </c>
      <c r="I118" s="1438">
        <f t="shared" ref="I118" si="28">H118+32</f>
        <v>45493</v>
      </c>
      <c r="J118" s="1438">
        <f t="shared" ref="J118" si="29">H118+37</f>
        <v>45498</v>
      </c>
      <c r="K118" s="865"/>
    </row>
    <row r="119" spans="1:12" s="14" customFormat="1" ht="21" hidden="1" thickTop="1" thickBot="1">
      <c r="A119" s="488" t="s">
        <v>2164</v>
      </c>
      <c r="B119" s="798" t="s">
        <v>2214</v>
      </c>
      <c r="C119" s="2660" t="s">
        <v>2215</v>
      </c>
      <c r="D119" s="504">
        <v>45457</v>
      </c>
      <c r="E119" s="505">
        <v>45460</v>
      </c>
      <c r="F119" s="1178"/>
      <c r="G119" s="504"/>
      <c r="H119" s="1439"/>
      <c r="I119" s="1008" t="s">
        <v>1657</v>
      </c>
      <c r="J119" s="1008" t="s">
        <v>1657</v>
      </c>
      <c r="K119" s="865"/>
      <c r="L119" s="865"/>
    </row>
    <row r="120" spans="1:12" s="14" customFormat="1" ht="21" hidden="1" thickTop="1" thickBot="1">
      <c r="A120" s="488"/>
      <c r="B120" s="1876"/>
      <c r="C120" s="498"/>
      <c r="D120" s="498"/>
      <c r="E120" s="499"/>
      <c r="F120" s="1876" t="s">
        <v>3197</v>
      </c>
      <c r="G120" s="498" t="s">
        <v>3216</v>
      </c>
      <c r="H120" s="1438">
        <v>45472</v>
      </c>
      <c r="I120" s="1438">
        <f t="shared" ref="I120" si="30">H120+32</f>
        <v>45504</v>
      </c>
      <c r="J120" s="1438">
        <f t="shared" ref="J120" si="31">H120+37</f>
        <v>45509</v>
      </c>
      <c r="K120" s="865"/>
      <c r="L120" s="865"/>
    </row>
    <row r="121" spans="1:12" s="14" customFormat="1" ht="21" hidden="1" thickTop="1" thickBot="1">
      <c r="A121" s="488"/>
      <c r="B121" s="1178"/>
      <c r="C121" s="504"/>
      <c r="D121" s="504"/>
      <c r="E121" s="505"/>
      <c r="F121" s="1178"/>
      <c r="G121" s="504"/>
      <c r="H121" s="1439"/>
      <c r="I121" s="1008" t="s">
        <v>1657</v>
      </c>
      <c r="J121" s="1008" t="s">
        <v>1657</v>
      </c>
      <c r="K121" s="865"/>
      <c r="L121" s="865"/>
    </row>
    <row r="122" spans="1:12" s="14" customFormat="1" ht="21" hidden="1" thickTop="1" thickBot="1">
      <c r="A122" s="488" t="s">
        <v>2138</v>
      </c>
      <c r="B122" s="1876" t="s">
        <v>2164</v>
      </c>
      <c r="C122" s="498" t="s">
        <v>2218</v>
      </c>
      <c r="D122" s="498">
        <v>45470</v>
      </c>
      <c r="E122" s="499">
        <v>45472</v>
      </c>
      <c r="F122" s="1876" t="s">
        <v>3024</v>
      </c>
      <c r="G122" s="498" t="s">
        <v>3217</v>
      </c>
      <c r="H122" s="1438">
        <v>45475</v>
      </c>
      <c r="I122" s="1438">
        <f t="shared" ref="I122" si="32">H122+32</f>
        <v>45507</v>
      </c>
      <c r="J122" s="1438">
        <f t="shared" ref="J122" si="33">H122+37</f>
        <v>45512</v>
      </c>
      <c r="K122" s="865"/>
      <c r="L122" s="865"/>
    </row>
    <row r="123" spans="1:12" s="14" customFormat="1" ht="21" hidden="1" thickTop="1" thickBot="1">
      <c r="A123" s="488"/>
      <c r="B123" s="1178" t="s">
        <v>2150</v>
      </c>
      <c r="C123" s="504" t="s">
        <v>2220</v>
      </c>
      <c r="D123" s="504">
        <v>45471</v>
      </c>
      <c r="E123" s="505">
        <v>45473</v>
      </c>
      <c r="F123" s="1178"/>
      <c r="G123" s="504"/>
      <c r="H123" s="1439"/>
      <c r="I123" s="1008" t="s">
        <v>1657</v>
      </c>
      <c r="J123" s="1008" t="s">
        <v>1657</v>
      </c>
      <c r="K123" s="865"/>
      <c r="L123" s="865"/>
    </row>
    <row r="124" spans="1:12" s="14" customFormat="1" ht="21" hidden="1" thickTop="1" thickBot="1">
      <c r="A124" s="488" t="s">
        <v>2221</v>
      </c>
      <c r="B124" s="1876" t="s">
        <v>2222</v>
      </c>
      <c r="C124" s="498" t="s">
        <v>2223</v>
      </c>
      <c r="D124" s="498">
        <v>45478</v>
      </c>
      <c r="E124" s="499">
        <v>45481</v>
      </c>
      <c r="F124" s="1876" t="s">
        <v>2343</v>
      </c>
      <c r="G124" s="498" t="s">
        <v>3218</v>
      </c>
      <c r="H124" s="1438">
        <v>45486</v>
      </c>
      <c r="I124" s="1438">
        <f t="shared" ref="I124" si="34">H124+32</f>
        <v>45518</v>
      </c>
      <c r="J124" s="1438">
        <f t="shared" ref="J124" si="35">H124+37</f>
        <v>45523</v>
      </c>
      <c r="K124" s="865"/>
      <c r="L124" s="865"/>
    </row>
    <row r="125" spans="1:12" s="14" customFormat="1" ht="21" hidden="1" thickTop="1" thickBot="1">
      <c r="A125" s="488" t="s">
        <v>2225</v>
      </c>
      <c r="B125" s="1178" t="s">
        <v>2210</v>
      </c>
      <c r="C125" s="504" t="s">
        <v>2226</v>
      </c>
      <c r="D125" s="498">
        <v>45483</v>
      </c>
      <c r="E125" s="499">
        <v>45485</v>
      </c>
      <c r="F125" s="1178"/>
      <c r="G125" s="504"/>
      <c r="H125" s="1439"/>
      <c r="I125" s="1008" t="s">
        <v>1657</v>
      </c>
      <c r="J125" s="1008" t="s">
        <v>1657</v>
      </c>
      <c r="K125" s="865"/>
      <c r="L125" s="865"/>
    </row>
    <row r="126" spans="1:12" s="14" customFormat="1" ht="27" hidden="1" thickTop="1" thickBot="1">
      <c r="A126" s="488"/>
      <c r="B126" s="1876"/>
      <c r="C126" s="498"/>
      <c r="D126" s="498"/>
      <c r="E126" s="499"/>
      <c r="F126" s="2467" t="s">
        <v>2182</v>
      </c>
      <c r="G126" s="498" t="s">
        <v>3219</v>
      </c>
      <c r="H126" s="1438">
        <v>45489</v>
      </c>
      <c r="I126" s="2726" t="s">
        <v>3220</v>
      </c>
      <c r="J126" s="1440"/>
      <c r="K126" s="865"/>
      <c r="L126" s="865"/>
    </row>
    <row r="127" spans="1:12" s="14" customFormat="1" ht="21" hidden="1" thickTop="1" thickBot="1">
      <c r="A127" s="488"/>
      <c r="B127" s="1178"/>
      <c r="C127" s="504"/>
      <c r="D127" s="504"/>
      <c r="E127" s="505"/>
      <c r="F127" s="1178"/>
      <c r="G127" s="504"/>
      <c r="H127" s="1439"/>
      <c r="I127" s="2727"/>
      <c r="J127" s="1050"/>
      <c r="K127" s="865"/>
      <c r="L127" s="865"/>
    </row>
    <row r="128" spans="1:12" s="14" customFormat="1" ht="21" hidden="1" thickTop="1" thickBot="1">
      <c r="A128" s="488" t="s">
        <v>2061</v>
      </c>
      <c r="B128" s="1876" t="s">
        <v>2125</v>
      </c>
      <c r="C128" s="498" t="s">
        <v>2228</v>
      </c>
      <c r="D128" s="504">
        <v>45486</v>
      </c>
      <c r="E128" s="505">
        <v>45488</v>
      </c>
      <c r="F128" s="1876" t="s">
        <v>2719</v>
      </c>
      <c r="G128" s="498" t="s">
        <v>3221</v>
      </c>
      <c r="H128" s="1438">
        <v>45496</v>
      </c>
      <c r="I128" s="1438">
        <f t="shared" ref="I128" si="36">H128+32</f>
        <v>45528</v>
      </c>
      <c r="J128" s="1438">
        <f t="shared" ref="J128" si="37">H128+37</f>
        <v>45533</v>
      </c>
      <c r="K128" s="865"/>
      <c r="L128" s="865"/>
    </row>
    <row r="129" spans="1:12" s="14" customFormat="1" ht="21" hidden="1" thickTop="1" thickBot="1">
      <c r="A129" s="488"/>
      <c r="B129" s="1178" t="s">
        <v>2188</v>
      </c>
      <c r="C129" s="504" t="s">
        <v>2229</v>
      </c>
      <c r="D129" s="498">
        <v>45489</v>
      </c>
      <c r="E129" s="499">
        <v>45491</v>
      </c>
      <c r="F129" s="1178"/>
      <c r="G129" s="504"/>
      <c r="H129" s="1439"/>
      <c r="I129" s="1008" t="s">
        <v>1657</v>
      </c>
      <c r="J129" s="1008" t="s">
        <v>1657</v>
      </c>
      <c r="K129" s="865"/>
      <c r="L129" s="865"/>
    </row>
    <row r="130" spans="1:12" s="14" customFormat="1" ht="21" hidden="1" thickTop="1" thickBot="1">
      <c r="A130" s="488"/>
      <c r="B130" s="1876" t="s">
        <v>2186</v>
      </c>
      <c r="C130" s="498" t="s">
        <v>2231</v>
      </c>
      <c r="D130" s="498">
        <v>45495</v>
      </c>
      <c r="E130" s="499">
        <v>45499</v>
      </c>
      <c r="F130" s="1876" t="s">
        <v>3030</v>
      </c>
      <c r="G130" s="498" t="s">
        <v>3222</v>
      </c>
      <c r="H130" s="1438">
        <v>45503</v>
      </c>
      <c r="I130" s="1438">
        <f t="shared" ref="I130" si="38">H130+32</f>
        <v>45535</v>
      </c>
      <c r="J130" s="1438">
        <f t="shared" ref="J130" si="39">H130+37</f>
        <v>45540</v>
      </c>
      <c r="K130" s="865"/>
      <c r="L130" s="865"/>
    </row>
    <row r="131" spans="1:12" s="14" customFormat="1" ht="21" hidden="1" thickTop="1" thickBot="1">
      <c r="A131" s="488"/>
      <c r="B131" s="1178"/>
      <c r="C131" s="504"/>
      <c r="D131" s="504"/>
      <c r="E131" s="505"/>
      <c r="F131" s="1178"/>
      <c r="G131" s="504"/>
      <c r="H131" s="1439"/>
      <c r="I131" s="1008" t="s">
        <v>1657</v>
      </c>
      <c r="J131" s="1008" t="s">
        <v>1657</v>
      </c>
      <c r="K131" s="865"/>
      <c r="L131" s="865"/>
    </row>
    <row r="132" spans="1:12" s="14" customFormat="1" ht="21" hidden="1" thickTop="1" thickBot="1">
      <c r="A132" s="488" t="s">
        <v>2233</v>
      </c>
      <c r="B132" s="1876" t="s">
        <v>2214</v>
      </c>
      <c r="C132" s="498" t="s">
        <v>2234</v>
      </c>
      <c r="D132" s="498">
        <v>45503</v>
      </c>
      <c r="E132" s="499">
        <v>45505</v>
      </c>
      <c r="F132" s="1876" t="s">
        <v>3223</v>
      </c>
      <c r="G132" s="498" t="s">
        <v>3224</v>
      </c>
      <c r="H132" s="1438">
        <v>45510</v>
      </c>
      <c r="I132" s="1438">
        <f t="shared" ref="I132" si="40">H132+32</f>
        <v>45542</v>
      </c>
      <c r="J132" s="1438">
        <f t="shared" ref="J132" si="41">H132+37</f>
        <v>45547</v>
      </c>
      <c r="K132" s="865"/>
      <c r="L132" s="865"/>
    </row>
    <row r="133" spans="1:12" s="14" customFormat="1" ht="21" hidden="1" thickTop="1" thickBot="1">
      <c r="A133" s="488" t="s">
        <v>2236</v>
      </c>
      <c r="B133" s="1178" t="s">
        <v>2237</v>
      </c>
      <c r="C133" s="504" t="s">
        <v>2238</v>
      </c>
      <c r="D133" s="504">
        <v>45502</v>
      </c>
      <c r="E133" s="505">
        <v>45504</v>
      </c>
      <c r="F133" s="1178"/>
      <c r="G133" s="504"/>
      <c r="H133" s="1439"/>
      <c r="I133" s="1008" t="s">
        <v>1657</v>
      </c>
      <c r="J133" s="1008" t="s">
        <v>1657</v>
      </c>
      <c r="K133" s="865"/>
      <c r="L133" s="865"/>
    </row>
    <row r="134" spans="1:12" s="14" customFormat="1" ht="21" hidden="1" thickTop="1" thickBot="1">
      <c r="A134" s="488" t="s">
        <v>2239</v>
      </c>
      <c r="B134" s="1876" t="s">
        <v>2214</v>
      </c>
      <c r="C134" s="498" t="s">
        <v>2240</v>
      </c>
      <c r="D134" s="498">
        <v>45512</v>
      </c>
      <c r="E134" s="499">
        <v>45514</v>
      </c>
      <c r="F134" s="1876" t="s">
        <v>3225</v>
      </c>
      <c r="G134" s="498" t="s">
        <v>3226</v>
      </c>
      <c r="H134" s="1438">
        <v>45517</v>
      </c>
      <c r="I134" s="1438">
        <f t="shared" ref="I134" si="42">H134+32</f>
        <v>45549</v>
      </c>
      <c r="J134" s="1438">
        <f t="shared" ref="J134" si="43">H134+37</f>
        <v>45554</v>
      </c>
      <c r="K134" s="865"/>
      <c r="L134" s="865"/>
    </row>
    <row r="135" spans="1:12" s="14" customFormat="1" ht="21" hidden="1" thickTop="1" thickBot="1">
      <c r="A135" s="488"/>
      <c r="B135" s="1178"/>
      <c r="C135" s="504"/>
      <c r="D135" s="504"/>
      <c r="E135" s="505"/>
      <c r="F135" s="1178"/>
      <c r="G135" s="504"/>
      <c r="H135" s="1439"/>
      <c r="I135" s="1008" t="s">
        <v>1657</v>
      </c>
      <c r="J135" s="1008" t="s">
        <v>1657</v>
      </c>
      <c r="K135" s="865"/>
      <c r="L135" s="865"/>
    </row>
    <row r="136" spans="1:12" s="14" customFormat="1" ht="21" hidden="1" thickTop="1" thickBot="1">
      <c r="A136" s="488" t="s">
        <v>2210</v>
      </c>
      <c r="B136" s="1876" t="s">
        <v>2242</v>
      </c>
      <c r="C136" s="498" t="s">
        <v>2243</v>
      </c>
      <c r="D136" s="498">
        <v>45518</v>
      </c>
      <c r="E136" s="499">
        <v>45520</v>
      </c>
      <c r="F136" s="1876" t="s">
        <v>2382</v>
      </c>
      <c r="G136" s="498" t="s">
        <v>3227</v>
      </c>
      <c r="H136" s="1438">
        <v>45524</v>
      </c>
      <c r="I136" s="1438">
        <f t="shared" ref="I136" si="44">H136+32</f>
        <v>45556</v>
      </c>
      <c r="J136" s="1438">
        <f t="shared" ref="J136" si="45">H136+37</f>
        <v>45561</v>
      </c>
      <c r="K136" s="865"/>
      <c r="L136" s="865"/>
    </row>
    <row r="137" spans="1:12" s="14" customFormat="1" ht="21" hidden="1" thickTop="1" thickBot="1">
      <c r="A137" s="488"/>
      <c r="B137" s="1178"/>
      <c r="C137" s="504"/>
      <c r="D137" s="504"/>
      <c r="E137" s="505"/>
      <c r="F137" s="1178"/>
      <c r="G137" s="504"/>
      <c r="H137" s="1439"/>
      <c r="I137" s="1008" t="s">
        <v>1657</v>
      </c>
      <c r="J137" s="1008" t="s">
        <v>1657</v>
      </c>
      <c r="K137" s="865"/>
      <c r="L137" s="865"/>
    </row>
    <row r="138" spans="1:12" s="14" customFormat="1" ht="21" hidden="1" thickTop="1" thickBot="1">
      <c r="A138" s="488"/>
      <c r="B138" s="1876" t="s">
        <v>2210</v>
      </c>
      <c r="C138" s="498" t="s">
        <v>2245</v>
      </c>
      <c r="D138" s="498">
        <v>45527</v>
      </c>
      <c r="E138" s="1019" t="s">
        <v>2190</v>
      </c>
      <c r="F138" s="1876" t="s">
        <v>3228</v>
      </c>
      <c r="G138" s="498" t="s">
        <v>3229</v>
      </c>
      <c r="H138" s="1438">
        <v>45536</v>
      </c>
      <c r="I138" s="1438">
        <f t="shared" ref="I138" si="46">H138+32</f>
        <v>45568</v>
      </c>
      <c r="J138" s="1438">
        <f t="shared" ref="J138" si="47">H138+37</f>
        <v>45573</v>
      </c>
      <c r="K138" s="865"/>
      <c r="L138" s="865"/>
    </row>
    <row r="139" spans="1:12" s="14" customFormat="1" ht="21" hidden="1" thickTop="1" thickBot="1">
      <c r="A139" s="488"/>
      <c r="B139" s="1178" t="s">
        <v>2188</v>
      </c>
      <c r="C139" s="504" t="s">
        <v>2251</v>
      </c>
      <c r="D139" s="504">
        <v>45532</v>
      </c>
      <c r="E139" s="505">
        <v>45534</v>
      </c>
      <c r="F139" s="1178"/>
      <c r="G139" s="504"/>
      <c r="H139" s="1439"/>
      <c r="I139" s="1008" t="s">
        <v>1657</v>
      </c>
      <c r="J139" s="1008" t="s">
        <v>1657</v>
      </c>
      <c r="K139" s="865"/>
      <c r="L139" s="865"/>
    </row>
    <row r="140" spans="1:12" s="14" customFormat="1" ht="21" hidden="1" thickTop="1" thickBot="1">
      <c r="A140" s="488" t="s">
        <v>2247</v>
      </c>
      <c r="B140" s="1876" t="s">
        <v>2248</v>
      </c>
      <c r="C140" s="498" t="s">
        <v>2249</v>
      </c>
      <c r="D140" s="498">
        <v>45533</v>
      </c>
      <c r="E140" s="1019" t="s">
        <v>2190</v>
      </c>
      <c r="F140" s="1876" t="s">
        <v>3190</v>
      </c>
      <c r="G140" s="498" t="s">
        <v>3230</v>
      </c>
      <c r="H140" s="1438">
        <v>45538</v>
      </c>
      <c r="I140" s="1438">
        <f t="shared" ref="I140" si="48">H140+32</f>
        <v>45570</v>
      </c>
      <c r="J140" s="1438">
        <f t="shared" ref="J140" si="49">H140+37</f>
        <v>45575</v>
      </c>
      <c r="K140" s="865"/>
      <c r="L140" s="865"/>
    </row>
    <row r="141" spans="1:12" s="14" customFormat="1" ht="21" hidden="1" thickTop="1" thickBot="1">
      <c r="A141" s="863"/>
      <c r="B141" s="1178" t="s">
        <v>2188</v>
      </c>
      <c r="C141" s="504" t="s">
        <v>2251</v>
      </c>
      <c r="D141" s="504">
        <v>45532</v>
      </c>
      <c r="E141" s="505">
        <v>45534</v>
      </c>
      <c r="F141" s="1178"/>
      <c r="G141" s="504"/>
      <c r="H141" s="1439"/>
      <c r="I141" s="1008" t="s">
        <v>1657</v>
      </c>
      <c r="J141" s="1008" t="s">
        <v>1657</v>
      </c>
      <c r="K141" s="865"/>
      <c r="L141" s="865"/>
    </row>
    <row r="142" spans="1:12" s="14" customFormat="1" ht="21" hidden="1" thickTop="1" thickBot="1">
      <c r="A142" s="863"/>
      <c r="B142" s="1876" t="s">
        <v>2222</v>
      </c>
      <c r="C142" s="498" t="s">
        <v>2252</v>
      </c>
      <c r="D142" s="498">
        <v>45538</v>
      </c>
      <c r="E142" s="499">
        <v>45541</v>
      </c>
      <c r="F142" s="1876" t="s">
        <v>3209</v>
      </c>
      <c r="G142" s="498" t="s">
        <v>3231</v>
      </c>
      <c r="H142" s="1438">
        <v>45546</v>
      </c>
      <c r="I142" s="1438">
        <f t="shared" ref="I142" si="50">H142+32</f>
        <v>45578</v>
      </c>
      <c r="J142" s="1438">
        <f t="shared" ref="J142" si="51">H142+37</f>
        <v>45583</v>
      </c>
      <c r="K142" s="865"/>
      <c r="L142" s="865"/>
    </row>
    <row r="143" spans="1:12" s="14" customFormat="1" ht="21" hidden="1" thickTop="1" thickBot="1">
      <c r="A143" s="863"/>
      <c r="B143" s="1178"/>
      <c r="C143" s="504"/>
      <c r="D143" s="504"/>
      <c r="E143" s="505"/>
      <c r="F143" s="1178"/>
      <c r="G143" s="504"/>
      <c r="H143" s="1439"/>
      <c r="I143" s="1008" t="s">
        <v>1657</v>
      </c>
      <c r="J143" s="1008" t="s">
        <v>1657</v>
      </c>
      <c r="K143" s="865"/>
      <c r="L143" s="865"/>
    </row>
    <row r="144" spans="1:12" s="14" customFormat="1" ht="21" hidden="1" thickTop="1" thickBot="1">
      <c r="A144" s="863"/>
      <c r="B144" s="1876" t="s">
        <v>2125</v>
      </c>
      <c r="C144" s="498" t="s">
        <v>2254</v>
      </c>
      <c r="D144" s="498">
        <v>45547</v>
      </c>
      <c r="E144" s="499">
        <v>45549</v>
      </c>
      <c r="F144" s="1876" t="s">
        <v>3034</v>
      </c>
      <c r="G144" s="498" t="s">
        <v>3232</v>
      </c>
      <c r="H144" s="1438">
        <v>45552</v>
      </c>
      <c r="I144" s="1438">
        <f>H144+32</f>
        <v>45584</v>
      </c>
      <c r="J144" s="1438">
        <f>H144+37</f>
        <v>45589</v>
      </c>
      <c r="K144" s="865"/>
      <c r="L144" s="865"/>
    </row>
    <row r="145" spans="1:12" s="14" customFormat="1" ht="21" hidden="1" thickTop="1" thickBot="1">
      <c r="A145" s="863"/>
      <c r="B145" s="1178"/>
      <c r="C145" s="504"/>
      <c r="D145" s="504"/>
      <c r="E145" s="505"/>
      <c r="F145" s="1178"/>
      <c r="G145" s="504"/>
      <c r="H145" s="1439"/>
      <c r="I145" s="1008" t="s">
        <v>1657</v>
      </c>
      <c r="J145" s="1008" t="s">
        <v>1657</v>
      </c>
      <c r="K145" s="865"/>
      <c r="L145" s="865"/>
    </row>
    <row r="146" spans="1:12" s="14" customFormat="1" ht="21" hidden="1" thickTop="1" thickBot="1">
      <c r="A146" s="488"/>
      <c r="B146" s="1876" t="s">
        <v>2210</v>
      </c>
      <c r="C146" s="498" t="s">
        <v>2256</v>
      </c>
      <c r="D146" s="498">
        <v>45550</v>
      </c>
      <c r="E146" s="1019" t="s">
        <v>2190</v>
      </c>
      <c r="F146" s="1876" t="s">
        <v>3214</v>
      </c>
      <c r="G146" s="498" t="s">
        <v>3233</v>
      </c>
      <c r="H146" s="1438">
        <v>45559</v>
      </c>
      <c r="I146" s="1438">
        <f>H146+32</f>
        <v>45591</v>
      </c>
      <c r="J146" s="1438">
        <f>H146+37</f>
        <v>45596</v>
      </c>
      <c r="K146" s="865"/>
      <c r="L146" s="865"/>
    </row>
    <row r="147" spans="1:12" s="14" customFormat="1" ht="21" hidden="1" thickTop="1" thickBot="1">
      <c r="A147" s="488"/>
      <c r="B147" s="1178" t="s">
        <v>2186</v>
      </c>
      <c r="C147" s="504" t="s">
        <v>2258</v>
      </c>
      <c r="D147" s="504">
        <v>45551</v>
      </c>
      <c r="E147" s="505">
        <v>45553</v>
      </c>
      <c r="F147" s="1178"/>
      <c r="G147" s="504"/>
      <c r="H147" s="1439"/>
      <c r="I147" s="1008" t="s">
        <v>1657</v>
      </c>
      <c r="J147" s="1008" t="s">
        <v>1657</v>
      </c>
      <c r="K147" s="865"/>
      <c r="L147" s="865"/>
    </row>
    <row r="148" spans="1:12" s="14" customFormat="1" ht="20.25" thickTop="1">
      <c r="A148" s="488" t="s">
        <v>2188</v>
      </c>
      <c r="B148" s="1876" t="s">
        <v>2248</v>
      </c>
      <c r="C148" s="498" t="s">
        <v>2260</v>
      </c>
      <c r="D148" s="498">
        <v>45557</v>
      </c>
      <c r="E148" s="1019" t="s">
        <v>2190</v>
      </c>
      <c r="F148" s="1876" t="s">
        <v>3197</v>
      </c>
      <c r="G148" s="498" t="s">
        <v>3234</v>
      </c>
      <c r="H148" s="1438">
        <v>45566</v>
      </c>
      <c r="I148" s="1438">
        <f>H148+32</f>
        <v>45598</v>
      </c>
      <c r="J148" s="1438">
        <f>H148+37</f>
        <v>45603</v>
      </c>
      <c r="K148" s="865"/>
      <c r="L148" s="865"/>
    </row>
    <row r="149" spans="1:12" s="14" customFormat="1" ht="20.25" thickBot="1">
      <c r="A149" s="488"/>
      <c r="B149" s="1178" t="s">
        <v>2262</v>
      </c>
      <c r="C149" s="504" t="s">
        <v>2263</v>
      </c>
      <c r="D149" s="504">
        <v>45557</v>
      </c>
      <c r="E149" s="505">
        <v>45559</v>
      </c>
      <c r="F149" s="1178"/>
      <c r="G149" s="504"/>
      <c r="H149" s="1439"/>
      <c r="I149" s="1008" t="s">
        <v>1657</v>
      </c>
      <c r="J149" s="1008" t="s">
        <v>1657</v>
      </c>
      <c r="K149" s="865"/>
      <c r="L149" s="865"/>
    </row>
    <row r="150" spans="1:12" s="14" customFormat="1" ht="20.25" thickTop="1">
      <c r="A150" s="488" t="s">
        <v>2248</v>
      </c>
      <c r="B150" s="1876" t="s">
        <v>2122</v>
      </c>
      <c r="C150" s="498" t="s">
        <v>2264</v>
      </c>
      <c r="D150" s="498">
        <v>45568</v>
      </c>
      <c r="E150" s="499">
        <v>45571</v>
      </c>
      <c r="F150" s="1876" t="s">
        <v>3049</v>
      </c>
      <c r="G150" s="498" t="s">
        <v>3235</v>
      </c>
      <c r="H150" s="1438">
        <v>45573</v>
      </c>
      <c r="I150" s="1438">
        <f>H150+32</f>
        <v>45605</v>
      </c>
      <c r="J150" s="1438">
        <f>H150+37</f>
        <v>45610</v>
      </c>
      <c r="K150" s="2137" t="s">
        <v>2826</v>
      </c>
      <c r="L150" s="865"/>
    </row>
    <row r="151" spans="1:12" s="14" customFormat="1" ht="20.25" thickBot="1">
      <c r="A151" s="488" t="s">
        <v>2188</v>
      </c>
      <c r="B151" s="503" t="s">
        <v>2222</v>
      </c>
      <c r="C151" s="504" t="s">
        <v>2266</v>
      </c>
      <c r="D151" s="504">
        <v>45567</v>
      </c>
      <c r="E151" s="505">
        <v>45571</v>
      </c>
      <c r="F151" s="1178"/>
      <c r="G151" s="504"/>
      <c r="H151" s="1439"/>
      <c r="I151" s="1008" t="s">
        <v>1657</v>
      </c>
      <c r="J151" s="1008" t="s">
        <v>1657</v>
      </c>
      <c r="K151" s="3875">
        <v>45609</v>
      </c>
      <c r="L151" s="865"/>
    </row>
    <row r="152" spans="1:12" s="14" customFormat="1" ht="20.25" thickTop="1">
      <c r="A152" s="488" t="s">
        <v>2267</v>
      </c>
      <c r="B152" s="1876" t="s">
        <v>2122</v>
      </c>
      <c r="C152" s="858" t="s">
        <v>2268</v>
      </c>
      <c r="D152" s="858">
        <v>45575</v>
      </c>
      <c r="E152" s="2596">
        <v>45580</v>
      </c>
      <c r="F152" s="2467" t="s">
        <v>2182</v>
      </c>
      <c r="G152" s="498" t="s">
        <v>3236</v>
      </c>
      <c r="H152" s="1438">
        <v>45580</v>
      </c>
      <c r="I152" s="2137" t="s">
        <v>3237</v>
      </c>
      <c r="J152" s="2137" t="s">
        <v>3133</v>
      </c>
      <c r="K152" s="865"/>
      <c r="L152" s="865"/>
    </row>
    <row r="153" spans="1:12" s="14" customFormat="1" ht="20.25" thickBot="1">
      <c r="A153" s="488"/>
      <c r="B153" s="1178"/>
      <c r="C153" s="504"/>
      <c r="D153" s="504"/>
      <c r="E153" s="505"/>
      <c r="F153" s="506"/>
      <c r="G153" s="504"/>
      <c r="H153" s="1439"/>
      <c r="I153" s="1008" t="s">
        <v>1657</v>
      </c>
      <c r="J153" s="1008" t="s">
        <v>1657</v>
      </c>
      <c r="K153" s="865"/>
      <c r="L153" s="865"/>
    </row>
    <row r="154" spans="1:12" s="14" customFormat="1" ht="20.25" thickTop="1">
      <c r="A154" s="488" t="s">
        <v>2270</v>
      </c>
      <c r="B154" s="1876" t="s">
        <v>2271</v>
      </c>
      <c r="C154" s="498" t="s">
        <v>2272</v>
      </c>
      <c r="D154" s="498">
        <v>45582</v>
      </c>
      <c r="E154" s="499">
        <v>45584</v>
      </c>
      <c r="F154" s="1876" t="s">
        <v>3238</v>
      </c>
      <c r="G154" s="498" t="s">
        <v>3239</v>
      </c>
      <c r="H154" s="1438">
        <v>45587</v>
      </c>
      <c r="I154" s="1438">
        <f>H154+32</f>
        <v>45619</v>
      </c>
      <c r="J154" s="1438">
        <f>H154+37</f>
        <v>45624</v>
      </c>
      <c r="K154" s="2137" t="s">
        <v>3240</v>
      </c>
      <c r="L154" s="865"/>
    </row>
    <row r="155" spans="1:12" s="14" customFormat="1" ht="20.25" thickBot="1">
      <c r="A155" s="488"/>
      <c r="B155" s="1178"/>
      <c r="C155" s="504"/>
      <c r="D155" s="504"/>
      <c r="E155" s="505"/>
      <c r="F155" s="506"/>
      <c r="G155" s="504"/>
      <c r="H155" s="1439"/>
      <c r="I155" s="1008" t="s">
        <v>1657</v>
      </c>
      <c r="J155" s="1008"/>
      <c r="K155" s="2138"/>
      <c r="L155" s="865"/>
    </row>
    <row r="156" spans="1:12" s="14" customFormat="1" ht="20.25" thickTop="1">
      <c r="A156" s="488" t="s">
        <v>2275</v>
      </c>
      <c r="B156" s="1876" t="s">
        <v>2052</v>
      </c>
      <c r="C156" s="498" t="s">
        <v>2276</v>
      </c>
      <c r="D156" s="498">
        <v>45589</v>
      </c>
      <c r="E156" s="499">
        <v>45591</v>
      </c>
      <c r="F156" s="1876" t="s">
        <v>2343</v>
      </c>
      <c r="G156" s="498" t="s">
        <v>3241</v>
      </c>
      <c r="H156" s="1438">
        <v>45594</v>
      </c>
      <c r="I156" s="1438">
        <f>H156+32</f>
        <v>45626</v>
      </c>
      <c r="J156" s="1438">
        <f>H156+37</f>
        <v>45631</v>
      </c>
      <c r="K156" s="865"/>
      <c r="L156" s="865"/>
    </row>
    <row r="157" spans="1:12" s="14" customFormat="1" ht="20.25" thickBot="1">
      <c r="A157" s="488"/>
      <c r="B157" s="1178"/>
      <c r="C157" s="504"/>
      <c r="D157" s="504"/>
      <c r="E157" s="505"/>
      <c r="F157" s="506"/>
      <c r="G157" s="504"/>
      <c r="H157" s="1439"/>
      <c r="I157" s="1008" t="s">
        <v>1657</v>
      </c>
      <c r="J157" s="1008"/>
      <c r="K157" s="865"/>
      <c r="L157" s="865"/>
    </row>
    <row r="158" spans="1:12" s="14" customFormat="1" ht="20.25" thickTop="1">
      <c r="A158" s="488" t="s">
        <v>2278</v>
      </c>
      <c r="B158" s="1876" t="s">
        <v>2125</v>
      </c>
      <c r="C158" s="498" t="s">
        <v>2279</v>
      </c>
      <c r="D158" s="498">
        <v>45596</v>
      </c>
      <c r="E158" s="499">
        <v>45599</v>
      </c>
      <c r="F158" s="1876" t="s">
        <v>3126</v>
      </c>
      <c r="G158" s="498" t="s">
        <v>3242</v>
      </c>
      <c r="H158" s="1438">
        <v>45601</v>
      </c>
      <c r="I158" s="1438">
        <f>H158+32</f>
        <v>45633</v>
      </c>
      <c r="J158" s="1438">
        <f>H158+37</f>
        <v>45638</v>
      </c>
      <c r="K158" s="865"/>
      <c r="L158" s="865"/>
    </row>
    <row r="159" spans="1:12" s="14" customFormat="1" ht="21" customHeight="1" thickBot="1">
      <c r="A159" s="488"/>
      <c r="B159" s="1178"/>
      <c r="C159" s="504"/>
      <c r="D159" s="504"/>
      <c r="E159" s="505"/>
      <c r="F159" s="506"/>
      <c r="G159" s="504"/>
      <c r="H159" s="1439"/>
      <c r="I159" s="1008" t="s">
        <v>1657</v>
      </c>
      <c r="J159" s="1008" t="s">
        <v>1657</v>
      </c>
      <c r="K159" s="865"/>
      <c r="L159" s="865"/>
    </row>
    <row r="160" spans="1:12" s="14" customFormat="1" ht="21" customHeight="1" thickTop="1">
      <c r="A160" s="488" t="s">
        <v>2281</v>
      </c>
      <c r="B160" s="1876" t="s">
        <v>1430</v>
      </c>
      <c r="C160" s="498" t="s">
        <v>2283</v>
      </c>
      <c r="D160" s="498">
        <v>45603</v>
      </c>
      <c r="E160" s="499">
        <v>45606</v>
      </c>
      <c r="F160" s="1876" t="s">
        <v>3030</v>
      </c>
      <c r="G160" s="498" t="s">
        <v>3243</v>
      </c>
      <c r="H160" s="1438">
        <v>45608</v>
      </c>
      <c r="I160" s="1438">
        <f>H160+32</f>
        <v>45640</v>
      </c>
      <c r="J160" s="1438">
        <f>H160+37</f>
        <v>45645</v>
      </c>
      <c r="K160" s="2137" t="s">
        <v>3240</v>
      </c>
      <c r="L160" s="2137" t="s">
        <v>2826</v>
      </c>
    </row>
    <row r="161" spans="1:12" s="14" customFormat="1" ht="21" customHeight="1" thickBot="1">
      <c r="A161" s="488"/>
      <c r="B161" s="1178"/>
      <c r="C161" s="504"/>
      <c r="D161" s="504"/>
      <c r="E161" s="505"/>
      <c r="F161" s="506"/>
      <c r="G161" s="504"/>
      <c r="H161" s="1439"/>
      <c r="I161" s="1008" t="s">
        <v>1657</v>
      </c>
      <c r="J161" s="1008"/>
      <c r="K161" s="2138"/>
      <c r="L161" s="2138"/>
    </row>
    <row r="162" spans="1:12" s="14" customFormat="1" ht="21" customHeight="1" thickTop="1">
      <c r="A162" s="488"/>
      <c r="B162" s="1876" t="s">
        <v>2222</v>
      </c>
      <c r="C162" s="498" t="s">
        <v>2285</v>
      </c>
      <c r="D162" s="498">
        <v>45610</v>
      </c>
      <c r="E162" s="499">
        <v>45613</v>
      </c>
      <c r="F162" s="1876" t="s">
        <v>3244</v>
      </c>
      <c r="G162" s="498" t="s">
        <v>3245</v>
      </c>
      <c r="H162" s="1438">
        <v>45615</v>
      </c>
      <c r="I162" s="1438">
        <f>H162+32</f>
        <v>45647</v>
      </c>
      <c r="J162" s="1438">
        <f>H162+37</f>
        <v>45652</v>
      </c>
      <c r="K162" s="865"/>
      <c r="L162" s="865"/>
    </row>
    <row r="163" spans="1:12" s="14" customFormat="1" ht="21" customHeight="1" thickBot="1">
      <c r="A163" s="488"/>
      <c r="B163" s="1178"/>
      <c r="C163" s="504"/>
      <c r="D163" s="504"/>
      <c r="E163" s="505"/>
      <c r="F163" s="506"/>
      <c r="G163" s="504"/>
      <c r="H163" s="1439"/>
      <c r="I163" s="1008" t="s">
        <v>1657</v>
      </c>
      <c r="J163" s="1008" t="s">
        <v>1657</v>
      </c>
      <c r="K163" s="865"/>
      <c r="L163" s="865"/>
    </row>
    <row r="164" spans="1:12" s="14" customFormat="1" ht="21" customHeight="1" thickTop="1">
      <c r="A164" s="488"/>
      <c r="B164" s="1876" t="s">
        <v>2287</v>
      </c>
      <c r="C164" s="498" t="s">
        <v>2288</v>
      </c>
      <c r="D164" s="498">
        <v>45617</v>
      </c>
      <c r="E164" s="499">
        <v>45620</v>
      </c>
      <c r="F164" s="1876" t="s">
        <v>3225</v>
      </c>
      <c r="G164" s="498" t="s">
        <v>3246</v>
      </c>
      <c r="H164" s="1438">
        <v>45622</v>
      </c>
      <c r="I164" s="1438">
        <f>H164+32</f>
        <v>45654</v>
      </c>
      <c r="J164" s="1438">
        <f>H164+37</f>
        <v>45659</v>
      </c>
      <c r="K164" s="865"/>
      <c r="L164" s="865"/>
    </row>
    <row r="165" spans="1:12" s="14" customFormat="1" ht="21" customHeight="1" thickBot="1">
      <c r="A165" s="488"/>
      <c r="B165" s="1178"/>
      <c r="C165" s="504"/>
      <c r="D165" s="504"/>
      <c r="E165" s="505"/>
      <c r="F165" s="506"/>
      <c r="G165" s="504"/>
      <c r="H165" s="1439"/>
      <c r="I165" s="1008" t="s">
        <v>1657</v>
      </c>
      <c r="J165" s="1008"/>
      <c r="K165" s="865"/>
      <c r="L165" s="865"/>
    </row>
    <row r="166" spans="1:12" s="14" customFormat="1" ht="21" customHeight="1" thickTop="1">
      <c r="A166" s="488"/>
      <c r="B166" s="1876" t="s">
        <v>2290</v>
      </c>
      <c r="C166" s="498" t="s">
        <v>2291</v>
      </c>
      <c r="D166" s="498">
        <v>45624</v>
      </c>
      <c r="E166" s="499">
        <v>45627</v>
      </c>
      <c r="F166" s="1876" t="s">
        <v>2382</v>
      </c>
      <c r="G166" s="498" t="s">
        <v>3247</v>
      </c>
      <c r="H166" s="1438">
        <v>45629</v>
      </c>
      <c r="I166" s="1438">
        <f>H166+32</f>
        <v>45661</v>
      </c>
      <c r="J166" s="1438">
        <f>H166+37</f>
        <v>45666</v>
      </c>
      <c r="K166" s="865"/>
      <c r="L166" s="865"/>
    </row>
    <row r="167" spans="1:12" s="14" customFormat="1" ht="21" customHeight="1" thickBot="1">
      <c r="A167" s="488"/>
      <c r="B167" s="1178"/>
      <c r="C167" s="504"/>
      <c r="D167" s="504"/>
      <c r="E167" s="505"/>
      <c r="F167" s="506"/>
      <c r="G167" s="504"/>
      <c r="H167" s="1439"/>
      <c r="I167" s="1008" t="s">
        <v>1657</v>
      </c>
      <c r="J167" s="1008" t="s">
        <v>1657</v>
      </c>
      <c r="K167" s="865"/>
      <c r="L167" s="865"/>
    </row>
    <row r="168" spans="1:12" s="14" customFormat="1" ht="21" customHeight="1" thickTop="1">
      <c r="A168" s="488"/>
      <c r="B168" s="1876" t="s">
        <v>2052</v>
      </c>
      <c r="C168" s="498" t="s">
        <v>2293</v>
      </c>
      <c r="D168" s="498">
        <v>45631</v>
      </c>
      <c r="E168" s="499">
        <v>45634</v>
      </c>
      <c r="F168" s="1876" t="s">
        <v>3228</v>
      </c>
      <c r="G168" s="498" t="s">
        <v>3248</v>
      </c>
      <c r="H168" s="1438">
        <v>45636</v>
      </c>
      <c r="I168" s="1438">
        <f>H168+32</f>
        <v>45668</v>
      </c>
      <c r="J168" s="1438">
        <f>H168+37</f>
        <v>45673</v>
      </c>
      <c r="K168" s="865"/>
      <c r="L168" s="865"/>
    </row>
    <row r="169" spans="1:12" s="14" customFormat="1" ht="21" customHeight="1" thickBot="1">
      <c r="A169" s="488"/>
      <c r="B169" s="1178"/>
      <c r="C169" s="504"/>
      <c r="D169" s="504"/>
      <c r="E169" s="505"/>
      <c r="F169" s="506"/>
      <c r="G169" s="504"/>
      <c r="H169" s="1439"/>
      <c r="I169" s="1008" t="s">
        <v>1657</v>
      </c>
      <c r="J169" s="1008"/>
      <c r="K169" s="865"/>
      <c r="L169" s="865"/>
    </row>
    <row r="170" spans="1:12" s="14" customFormat="1" ht="21" customHeight="1" thickTop="1">
      <c r="A170" s="488"/>
      <c r="B170" s="1876" t="s">
        <v>2125</v>
      </c>
      <c r="C170" s="498" t="s">
        <v>2295</v>
      </c>
      <c r="D170" s="498">
        <v>45638</v>
      </c>
      <c r="E170" s="499">
        <v>45641</v>
      </c>
      <c r="F170" s="1876" t="s">
        <v>3190</v>
      </c>
      <c r="G170" s="498" t="s">
        <v>3249</v>
      </c>
      <c r="H170" s="1438">
        <v>45643</v>
      </c>
      <c r="I170" s="1438">
        <f>H170+32</f>
        <v>45675</v>
      </c>
      <c r="J170" s="1438">
        <f>H170+37</f>
        <v>45680</v>
      </c>
      <c r="K170" s="865"/>
      <c r="L170" s="865"/>
    </row>
    <row r="171" spans="1:12" s="14" customFormat="1" ht="21" customHeight="1" thickBot="1">
      <c r="A171" s="488"/>
      <c r="B171" s="1178"/>
      <c r="C171" s="504"/>
      <c r="D171" s="504"/>
      <c r="E171" s="505"/>
      <c r="F171" s="506"/>
      <c r="G171" s="504"/>
      <c r="H171" s="1439"/>
      <c r="I171" s="1008" t="s">
        <v>1657</v>
      </c>
      <c r="J171" s="1008" t="s">
        <v>1657</v>
      </c>
      <c r="K171" s="865"/>
      <c r="L171" s="865"/>
    </row>
    <row r="172" spans="1:12" s="14" customFormat="1" ht="21" customHeight="1" thickTop="1">
      <c r="A172" s="488"/>
      <c r="B172" s="1876" t="s">
        <v>1430</v>
      </c>
      <c r="C172" s="498" t="s">
        <v>2297</v>
      </c>
      <c r="D172" s="498">
        <v>45645</v>
      </c>
      <c r="E172" s="499">
        <v>45648</v>
      </c>
      <c r="F172" s="1876" t="s">
        <v>3209</v>
      </c>
      <c r="G172" s="498" t="s">
        <v>3250</v>
      </c>
      <c r="H172" s="1438">
        <v>45650</v>
      </c>
      <c r="I172" s="1438">
        <f>H172+32</f>
        <v>45682</v>
      </c>
      <c r="J172" s="1438">
        <f>H172+37</f>
        <v>45687</v>
      </c>
      <c r="K172" s="865"/>
      <c r="L172" s="865"/>
    </row>
    <row r="173" spans="1:12" s="14" customFormat="1" ht="21" customHeight="1" thickBot="1">
      <c r="A173" s="488"/>
      <c r="B173" s="1178"/>
      <c r="C173" s="504"/>
      <c r="D173" s="504"/>
      <c r="E173" s="505"/>
      <c r="F173" s="506"/>
      <c r="G173" s="504"/>
      <c r="H173" s="1439"/>
      <c r="I173" s="1008" t="s">
        <v>1657</v>
      </c>
      <c r="J173" s="1008"/>
      <c r="K173" s="865"/>
      <c r="L173" s="865"/>
    </row>
    <row r="174" spans="1:12" s="14" customFormat="1" ht="21" customHeight="1" thickTop="1">
      <c r="A174" s="488"/>
      <c r="B174" s="1876" t="s">
        <v>2222</v>
      </c>
      <c r="C174" s="498" t="s">
        <v>2299</v>
      </c>
      <c r="D174" s="498">
        <v>45652</v>
      </c>
      <c r="E174" s="499">
        <v>45655</v>
      </c>
      <c r="F174" s="1876" t="s">
        <v>3034</v>
      </c>
      <c r="G174" s="498" t="s">
        <v>3251</v>
      </c>
      <c r="H174" s="1438">
        <v>45657</v>
      </c>
      <c r="I174" s="1438">
        <f>H174+32</f>
        <v>45689</v>
      </c>
      <c r="J174" s="1438">
        <f>H174+37</f>
        <v>45694</v>
      </c>
      <c r="K174" s="865"/>
      <c r="L174" s="865"/>
    </row>
    <row r="175" spans="1:12" s="14" customFormat="1" ht="21" customHeight="1" thickBot="1">
      <c r="A175" s="488"/>
      <c r="B175" s="1178"/>
      <c r="C175" s="504"/>
      <c r="D175" s="504"/>
      <c r="E175" s="505"/>
      <c r="F175" s="506"/>
      <c r="G175" s="504"/>
      <c r="H175" s="1439"/>
      <c r="I175" s="1008" t="s">
        <v>1657</v>
      </c>
      <c r="J175" s="1008" t="s">
        <v>1657</v>
      </c>
      <c r="K175" s="865"/>
      <c r="L175" s="865"/>
    </row>
    <row r="176" spans="1:12" s="14" customFormat="1" ht="21" customHeight="1" thickTop="1">
      <c r="A176" s="488"/>
      <c r="B176" s="1876" t="s">
        <v>2287</v>
      </c>
      <c r="C176" s="498" t="s">
        <v>2301</v>
      </c>
      <c r="D176" s="498">
        <v>45659</v>
      </c>
      <c r="E176" s="499">
        <v>45662</v>
      </c>
      <c r="F176" s="1876" t="s">
        <v>3214</v>
      </c>
      <c r="G176" s="498" t="s">
        <v>3252</v>
      </c>
      <c r="H176" s="1438">
        <v>45664</v>
      </c>
      <c r="I176" s="1438">
        <f>H176+32</f>
        <v>45696</v>
      </c>
      <c r="J176" s="1438">
        <f>H176+37</f>
        <v>45701</v>
      </c>
      <c r="K176" s="865"/>
      <c r="L176" s="865"/>
    </row>
    <row r="177" spans="1:12" s="14" customFormat="1" ht="21" customHeight="1" thickBot="1">
      <c r="A177" s="488"/>
      <c r="B177" s="1178"/>
      <c r="C177" s="504"/>
      <c r="D177" s="504"/>
      <c r="E177" s="505"/>
      <c r="F177" s="506"/>
      <c r="G177" s="504"/>
      <c r="H177" s="1439"/>
      <c r="I177" s="1008" t="s">
        <v>1657</v>
      </c>
      <c r="J177" s="1008"/>
      <c r="K177" s="865"/>
      <c r="L177" s="865"/>
    </row>
    <row r="178" spans="1:12" s="14" customFormat="1" ht="20.25" thickTop="1">
      <c r="A178" s="863"/>
      <c r="B178" s="864"/>
      <c r="C178" s="865"/>
      <c r="D178" s="865"/>
      <c r="E178" s="865"/>
      <c r="F178" s="864"/>
      <c r="G178" s="866"/>
      <c r="H178" s="865"/>
      <c r="I178" s="865"/>
      <c r="J178" s="865"/>
      <c r="K178" s="865"/>
      <c r="L178" s="865"/>
    </row>
    <row r="179" spans="1:12" s="14" customFormat="1" ht="19.5">
      <c r="A179" s="863"/>
      <c r="B179" s="864"/>
      <c r="C179" s="865"/>
      <c r="D179" s="865"/>
      <c r="E179" s="865"/>
      <c r="F179" s="864"/>
      <c r="G179" s="866"/>
      <c r="H179" s="865"/>
      <c r="I179" s="865"/>
      <c r="J179" s="865"/>
      <c r="K179" s="865"/>
      <c r="L179" s="865"/>
    </row>
    <row r="180" spans="1:12" s="14" customFormat="1" ht="19.5">
      <c r="A180" s="863"/>
      <c r="B180" s="864"/>
      <c r="C180" s="865"/>
      <c r="D180" s="865"/>
      <c r="E180" s="865"/>
      <c r="F180" s="864"/>
      <c r="G180" s="866"/>
      <c r="H180" s="865"/>
      <c r="I180" s="865"/>
      <c r="J180" s="865"/>
      <c r="K180" s="865"/>
      <c r="L180" s="865"/>
    </row>
    <row r="181" spans="1:12" s="30" customFormat="1" ht="16.5" customHeight="1">
      <c r="A181" s="868"/>
      <c r="B181" s="52" t="s">
        <v>1920</v>
      </c>
      <c r="E181" s="53"/>
      <c r="F181" s="54" t="s">
        <v>1958</v>
      </c>
      <c r="G181" s="54"/>
      <c r="J181" s="54" t="s">
        <v>1982</v>
      </c>
      <c r="K181" s="54"/>
      <c r="L181" s="54"/>
    </row>
    <row r="182" spans="1:12" s="29" customFormat="1" ht="15">
      <c r="A182" s="868"/>
      <c r="B182" s="55" t="s">
        <v>1921</v>
      </c>
      <c r="C182" s="30"/>
      <c r="D182" s="30" t="s">
        <v>2305</v>
      </c>
      <c r="E182" s="54"/>
      <c r="F182" s="30" t="s">
        <v>2306</v>
      </c>
      <c r="G182" s="30"/>
      <c r="H182" s="30" t="s">
        <v>1960</v>
      </c>
      <c r="I182" s="30"/>
      <c r="J182" s="30" t="s">
        <v>1984</v>
      </c>
      <c r="K182" s="30"/>
      <c r="L182" s="29" t="s">
        <v>1985</v>
      </c>
    </row>
    <row r="183" spans="1:12" s="29" customFormat="1" ht="15">
      <c r="A183" s="869"/>
      <c r="B183" s="55"/>
      <c r="C183" s="30"/>
      <c r="D183" s="30"/>
      <c r="E183" s="54"/>
      <c r="F183" s="30"/>
      <c r="G183" s="30"/>
      <c r="H183" s="30"/>
      <c r="I183" s="30"/>
      <c r="J183" s="30"/>
      <c r="K183" s="30"/>
    </row>
    <row r="184" spans="1:12" s="29" customFormat="1" ht="14.25">
      <c r="A184" s="868"/>
      <c r="B184" s="171" t="str">
        <f>HOME!A$600</f>
        <v>ZANT CHONG</v>
      </c>
      <c r="C184" s="171" t="str">
        <f>HOME!B$600</f>
        <v>6011 2429</v>
      </c>
      <c r="D184" s="170" t="str">
        <f>HOME!C$600</f>
        <v>zant.chong@msc.com</v>
      </c>
      <c r="F184" s="171" t="str">
        <f>HOME!A617</f>
        <v>ROBERT CHIA</v>
      </c>
      <c r="G184" s="171" t="str">
        <f>HOME!B617</f>
        <v>6011 0564</v>
      </c>
      <c r="H184" s="170" t="str">
        <f>HOME!C617</f>
        <v>robert.chia@msc.com</v>
      </c>
      <c r="J184" s="171" t="str">
        <f>HOME!A$632</f>
        <v>RAYNAR ANG</v>
      </c>
      <c r="K184" s="171" t="str">
        <f>HOME!B$632</f>
        <v>6011 2358</v>
      </c>
      <c r="L184" s="170" t="str">
        <f>HOME!C$632</f>
        <v>raynar.ang@msc.com</v>
      </c>
    </row>
    <row r="185" spans="1:12" s="29" customFormat="1" ht="14.25">
      <c r="A185" s="868"/>
      <c r="B185" s="171" t="str">
        <f>HOME!A$601</f>
        <v>PHOEBE HUANG</v>
      </c>
      <c r="C185" s="171" t="str">
        <f>HOME!B$601</f>
        <v>6011 0562</v>
      </c>
      <c r="D185" s="170" t="str">
        <f>HOME!C$601</f>
        <v>phoebe.huang@msc.com</v>
      </c>
      <c r="F185" s="171" t="str">
        <f>HOME!A618</f>
        <v>S. Y. LIEW</v>
      </c>
      <c r="G185" s="171" t="str">
        <f>HOME!B618</f>
        <v>6011 2348</v>
      </c>
      <c r="H185" s="170" t="str">
        <f>HOME!C618</f>
        <v>seoyi.liew@msc.com</v>
      </c>
      <c r="J185" s="58" t="str">
        <f>HOME!A$633</f>
        <v>KAI SIANG</v>
      </c>
      <c r="K185" s="58" t="str">
        <f>HOME!B$633</f>
        <v>6011 2356</v>
      </c>
      <c r="L185" s="38" t="str">
        <f>HOME!C$633</f>
        <v>kaisiang.lim@msc.com</v>
      </c>
    </row>
    <row r="186" spans="1:12" s="29" customFormat="1" ht="14.25">
      <c r="A186" s="868"/>
      <c r="B186" s="171" t="str">
        <f>HOME!A$602</f>
        <v>SHERWIN LIM</v>
      </c>
      <c r="C186" s="171" t="str">
        <f>HOME!B$602</f>
        <v>6011 2395</v>
      </c>
      <c r="D186" s="170" t="str">
        <f>HOME!C$602</f>
        <v>sherwin.lim@msc.com</v>
      </c>
      <c r="F186" s="171" t="str">
        <f>HOME!A619</f>
        <v>SHARON KOH</v>
      </c>
      <c r="G186" s="171" t="str">
        <f>HOME!B619</f>
        <v>6011 2349</v>
      </c>
      <c r="H186" s="170" t="str">
        <f>HOME!C619</f>
        <v>sharon.koh@msc.com</v>
      </c>
      <c r="J186" s="58" t="str">
        <f>HOME!A$634</f>
        <v>DEWI</v>
      </c>
      <c r="K186" s="58" t="str">
        <f>HOME!B$634</f>
        <v>6011 2354</v>
      </c>
      <c r="L186" s="38" t="str">
        <f>HOME!C$634</f>
        <v>dewi.ratnah@msc.com</v>
      </c>
    </row>
    <row r="187" spans="1:12" s="29" customFormat="1" ht="14.25">
      <c r="B187" s="171" t="str">
        <f>HOME!A$603</f>
        <v>NATALIE LEW</v>
      </c>
      <c r="C187" s="171" t="str">
        <f>HOME!B$603</f>
        <v>6011 2399</v>
      </c>
      <c r="D187" s="170" t="str">
        <f>HOME!C$603</f>
        <v>natalie.lew@msc.com</v>
      </c>
      <c r="F187" s="171" t="str">
        <f>HOME!A620</f>
        <v>ANGELIA LAU</v>
      </c>
      <c r="G187" s="171" t="str">
        <f>HOME!B620</f>
        <v>6011 2346</v>
      </c>
      <c r="H187" s="170" t="str">
        <f>HOME!C620</f>
        <v>angelia.lau@msc.com</v>
      </c>
      <c r="J187" s="58" t="str">
        <f>HOME!A$635</f>
        <v>YU TING</v>
      </c>
      <c r="K187" s="58" t="str">
        <f>HOME!B$635</f>
        <v>6011 2359</v>
      </c>
      <c r="L187" s="38" t="str">
        <f>HOME!C$635</f>
        <v>yuting.luo@msc.com</v>
      </c>
    </row>
    <row r="188" spans="1:12" s="29" customFormat="1" ht="14.25">
      <c r="B188" s="171" t="str">
        <f>HOME!A$604</f>
        <v xml:space="preserve">LIM LEE HLI </v>
      </c>
      <c r="C188" s="171" t="str">
        <f>HOME!B$604</f>
        <v>6011 2352</v>
      </c>
      <c r="D188" s="170" t="str">
        <f>HOME!C$604</f>
        <v>leehli.lim@msc.com</v>
      </c>
      <c r="F188" s="171" t="str">
        <f>HOME!A621</f>
        <v>NOOR AFNINDAH</v>
      </c>
      <c r="G188" s="171" t="str">
        <f>HOME!B621</f>
        <v>6011 2347</v>
      </c>
      <c r="H188" s="170" t="str">
        <f>HOME!C621</f>
        <v>noor.afnindah@msc.com</v>
      </c>
      <c r="J188" s="58" t="str">
        <f>HOME!A$636</f>
        <v>-</v>
      </c>
      <c r="K188" s="58" t="str">
        <f>HOME!B$636</f>
        <v>6011 0567</v>
      </c>
      <c r="L188" s="38" t="str">
        <f>HOME!C$636</f>
        <v>-</v>
      </c>
    </row>
    <row r="189" spans="1:12" s="29" customFormat="1" ht="14.25">
      <c r="B189" s="171" t="str">
        <f>HOME!A$605</f>
        <v>LIM AI PHEN</v>
      </c>
      <c r="C189" s="171" t="str">
        <f>HOME!B$605</f>
        <v>6011 9646</v>
      </c>
      <c r="D189" s="170" t="str">
        <f>HOME!C$605</f>
        <v>aiphen.lim@msc.com</v>
      </c>
      <c r="F189" s="171" t="str">
        <f>HOME!A622</f>
        <v>NG CHING WEI</v>
      </c>
      <c r="G189" s="171" t="str">
        <f>HOME!B622</f>
        <v>6011 2404</v>
      </c>
      <c r="H189" s="170" t="str">
        <f>HOME!C622</f>
        <v>chingwei.ng@msc.com</v>
      </c>
      <c r="J189" s="58" t="str">
        <f>HOME!A$637</f>
        <v>SHAN SHAN</v>
      </c>
      <c r="K189" s="58" t="str">
        <f>HOME!B$637</f>
        <v>6011 2353</v>
      </c>
      <c r="L189" s="38" t="str">
        <f>HOME!C$637</f>
        <v>shanshan.chin@msc.com</v>
      </c>
    </row>
    <row r="190" spans="1:12" s="29" customFormat="1" ht="14.25">
      <c r="B190" s="171" t="str">
        <f>HOME!A$606</f>
        <v>DARIUS ONG</v>
      </c>
      <c r="C190" s="171" t="str">
        <f>HOME!B$606</f>
        <v>6011 2396</v>
      </c>
      <c r="D190" s="170" t="str">
        <f>HOME!C$606</f>
        <v>darius.ong@msc.com</v>
      </c>
      <c r="F190" s="171">
        <f>HOME!A623</f>
        <v>0</v>
      </c>
      <c r="G190" s="171">
        <f>HOME!B623</f>
        <v>0</v>
      </c>
      <c r="H190" s="170">
        <f>HOME!C623</f>
        <v>0</v>
      </c>
      <c r="J190" s="58" t="str">
        <f>HOME!A$638</f>
        <v>EUNICE</v>
      </c>
      <c r="K190" s="58" t="str">
        <f>HOME!B$638</f>
        <v>6011 2355</v>
      </c>
      <c r="L190" s="38" t="str">
        <f>HOME!C$638</f>
        <v>eunice.chan@msc.com</v>
      </c>
    </row>
    <row r="191" spans="1:12" s="29" customFormat="1" ht="14.25">
      <c r="B191" s="171" t="str">
        <f>HOME!A$607</f>
        <v>LAWRENCE ANG (CROSS-TRADE)</v>
      </c>
      <c r="C191" s="171" t="str">
        <f>HOME!B$607</f>
        <v>6011 2400</v>
      </c>
      <c r="D191" s="170" t="str">
        <f>HOME!C$607</f>
        <v>lawrence.ang@msc.com</v>
      </c>
      <c r="F191" s="171" t="str">
        <f>HOME!A624</f>
        <v>.</v>
      </c>
      <c r="G191" s="171" t="str">
        <f>HOME!B624</f>
        <v>.</v>
      </c>
      <c r="H191" s="170" t="str">
        <f>HOME!C624</f>
        <v>.</v>
      </c>
      <c r="J191" s="58" t="str">
        <f>HOME!A$639</f>
        <v>HAZEL</v>
      </c>
      <c r="K191" s="58" t="str">
        <f>HOME!B$639</f>
        <v>6011 2435</v>
      </c>
      <c r="L191" s="38" t="str">
        <f>HOME!C$639</f>
        <v>hazel.toh@msc.com</v>
      </c>
    </row>
    <row r="192" spans="1:12" s="29" customFormat="1" ht="14.25">
      <c r="B192" s="58" t="str">
        <f>HOME!A608</f>
        <v>ASHTON YAN</v>
      </c>
      <c r="C192" s="58" t="str">
        <f>HOME!B608</f>
        <v>6011 2398</v>
      </c>
      <c r="D192" s="38" t="str">
        <f>HOME!C608</f>
        <v>ashton.yan@msc.com</v>
      </c>
      <c r="G192" s="871"/>
      <c r="J192" s="171"/>
    </row>
    <row r="193" spans="2:12" ht="14.25">
      <c r="B193" s="58" t="str">
        <f>HOME!A609</f>
        <v>JUN YUAN (IMP)</v>
      </c>
      <c r="C193" s="58" t="str">
        <f>HOME!B609</f>
        <v>6011 2402</v>
      </c>
      <c r="D193" s="38" t="str">
        <f>HOME!C609</f>
        <v>junyuan.kwa@msc.com</v>
      </c>
      <c r="E193" s="29"/>
      <c r="F193" s="29"/>
      <c r="G193" s="871"/>
      <c r="H193" s="169"/>
      <c r="I193" s="29"/>
      <c r="J193" s="29"/>
      <c r="K193" s="29"/>
      <c r="L193" s="29"/>
    </row>
    <row r="194" spans="2:12" ht="14.25">
      <c r="B194" s="58" t="str">
        <f>HOME!A610</f>
        <v>KARTHI</v>
      </c>
      <c r="C194" s="58" t="str">
        <f>HOME!B610</f>
        <v>6011 2397</v>
      </c>
      <c r="D194" s="38" t="str">
        <f>HOME!C610</f>
        <v>karthigayan.velu@msc.com</v>
      </c>
      <c r="E194" s="29"/>
      <c r="F194" s="29"/>
      <c r="G194" s="871"/>
      <c r="H194" s="871"/>
      <c r="I194" s="169"/>
      <c r="J194" s="29"/>
      <c r="K194" s="29"/>
      <c r="L194" s="29"/>
    </row>
    <row r="195" spans="2:12" ht="14.25">
      <c r="B195" s="58">
        <f>HOME!A611</f>
        <v>0</v>
      </c>
      <c r="C195" s="58">
        <f>HOME!B611</f>
        <v>0</v>
      </c>
      <c r="D195" s="38">
        <f>HOME!C611</f>
        <v>0</v>
      </c>
      <c r="E195" s="29"/>
      <c r="F195" s="29"/>
      <c r="G195" s="29"/>
      <c r="H195" s="29"/>
      <c r="I195" s="29"/>
      <c r="J195" s="29"/>
      <c r="K195" s="29"/>
      <c r="L195" s="29"/>
    </row>
    <row r="196" spans="2:12" ht="14.25">
      <c r="B196" s="58" t="str">
        <f>HOME!A612</f>
        <v xml:space="preserve">MAIN LINE  </v>
      </c>
      <c r="C196" s="58" t="str">
        <f>HOME!B612</f>
        <v>6011 2424</v>
      </c>
      <c r="D196" s="38">
        <f>HOME!C612</f>
        <v>0</v>
      </c>
      <c r="E196" s="29"/>
    </row>
    <row r="197" spans="2:12" ht="14.25">
      <c r="B197" s="58">
        <f>HOME!A613</f>
        <v>0</v>
      </c>
      <c r="C197" s="58">
        <f>HOME!B613</f>
        <v>0</v>
      </c>
      <c r="D197" s="38">
        <f>HOME!C613</f>
        <v>0</v>
      </c>
      <c r="E197" s="29"/>
    </row>
    <row r="198" spans="2:12" ht="14.25">
      <c r="B198" s="58" t="str">
        <f>HOME!A614</f>
        <v xml:space="preserve">BOOKING : </v>
      </c>
      <c r="C198" s="58">
        <f>HOME!B614</f>
        <v>0</v>
      </c>
      <c r="D198" s="38">
        <f>HOME!C614</f>
        <v>0</v>
      </c>
      <c r="E198" s="29"/>
    </row>
  </sheetData>
  <customSheetViews>
    <customSheetView guid="{25211047-2AA7-431D-8637-AA6183637E8E}"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B0B43395-6E32-4DB3-A2D8-DD2362C77F4F}" scale="85" topLeftCell="A7">
      <selection activeCell="B29" sqref="B29"/>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F64DF93A-0CD5-4665-A448-613906F88C7C}">
      <selection activeCell="D12" sqref="D12"/>
      <pageMargins left="0" right="0" top="0" bottom="0" header="0" footer="0"/>
      <pageSetup paperSize="9" orientation="portrait" r:id="rId4"/>
      <headerFooter>
        <oddFooter>&amp;L&amp;1#&amp;"Calibri"&amp;10&amp;K000000Sensitivity: Internal</oddFooter>
      </headerFooter>
    </customSheetView>
    <customSheetView guid="{D8AE3607-C68D-4DD7-8BE1-F63EA4A613B4}"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27" type="noConversion"/>
  <pageMargins left="0.7" right="0.7" top="0.75" bottom="0.75" header="0.3" footer="0.3"/>
  <pageSetup paperSize="9" orientation="portrait" r:id="rId6"/>
  <headerFooter>
    <oddFooter>&amp;L_x000D_&amp;1#&amp;"Calibri"&amp;10&amp;K000000 Sensitivity: Internal</oddFooter>
  </headerFooter>
  <drawing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tabColor rgb="FF7030A0"/>
    <pageSetUpPr fitToPage="1"/>
  </sheetPr>
  <dimension ref="A2:O75"/>
  <sheetViews>
    <sheetView topLeftCell="A34" zoomScale="85" zoomScaleNormal="85" workbookViewId="0">
      <selection activeCell="F33" sqref="F33"/>
    </sheetView>
  </sheetViews>
  <sheetFormatPr defaultColWidth="9.42578125" defaultRowHeight="12.75"/>
  <cols>
    <col min="1" max="1" width="31.85546875" customWidth="1"/>
    <col min="2" max="2" width="23" customWidth="1"/>
    <col min="3" max="3" width="16.5703125" bestFit="1" customWidth="1"/>
    <col min="4" max="4" width="16.42578125" customWidth="1"/>
    <col min="5" max="5" width="14.5703125" customWidth="1"/>
    <col min="6" max="6" width="30.42578125" bestFit="1" customWidth="1"/>
    <col min="7" max="7" width="13" customWidth="1"/>
    <col min="8" max="8" width="14" customWidth="1"/>
    <col min="9" max="12" width="18.5703125" customWidth="1"/>
    <col min="13" max="13" width="20.5703125" customWidth="1"/>
    <col min="14" max="14" width="17.5703125" bestFit="1" customWidth="1"/>
    <col min="15" max="15" width="13" bestFit="1" customWidth="1"/>
    <col min="17" max="17" width="11" bestFit="1" customWidth="1"/>
  </cols>
  <sheetData>
    <row r="2" spans="1:15" s="6" customFormat="1" ht="33">
      <c r="B2" s="44" t="s">
        <v>2307</v>
      </c>
      <c r="C2" s="45"/>
      <c r="M2" s="37"/>
      <c r="N2" s="39"/>
    </row>
    <row r="3" spans="1:15" ht="15.75">
      <c r="A3" s="4"/>
      <c r="B3" s="46"/>
      <c r="C3" s="46"/>
      <c r="D3" s="46"/>
      <c r="E3" s="46"/>
      <c r="F3" s="46"/>
      <c r="G3" s="46"/>
      <c r="H3" s="46"/>
      <c r="I3" s="46"/>
      <c r="J3" s="37"/>
      <c r="K3" s="37"/>
      <c r="L3" s="37"/>
      <c r="M3" s="37"/>
      <c r="N3" s="5"/>
    </row>
    <row r="4" spans="1:15" ht="15.75">
      <c r="A4" s="10"/>
      <c r="B4" s="47"/>
      <c r="C4" s="47"/>
      <c r="D4" s="47"/>
      <c r="E4" s="46" t="s">
        <v>3253</v>
      </c>
      <c r="F4" s="47"/>
      <c r="G4" s="46"/>
      <c r="H4" s="48"/>
      <c r="I4" s="47"/>
      <c r="J4" s="37"/>
      <c r="K4" s="37"/>
      <c r="L4" s="37"/>
      <c r="M4" s="37"/>
      <c r="N4" s="5"/>
    </row>
    <row r="5" spans="1:15" s="14" customFormat="1" ht="19.5">
      <c r="A5" s="508"/>
      <c r="B5" s="945"/>
      <c r="C5" s="490"/>
      <c r="D5" s="490"/>
      <c r="E5" s="487"/>
      <c r="F5" s="514"/>
      <c r="G5" s="49"/>
      <c r="H5" s="487"/>
      <c r="I5" s="487"/>
      <c r="J5" s="487"/>
      <c r="K5" s="490"/>
      <c r="L5" s="490"/>
      <c r="M5" s="490"/>
      <c r="N5" s="490"/>
      <c r="O5" s="490"/>
    </row>
    <row r="6" spans="1:15" s="14" customFormat="1" ht="38.25" customHeight="1">
      <c r="A6" s="488"/>
      <c r="B6" s="489" t="s">
        <v>2014</v>
      </c>
      <c r="C6" s="502"/>
      <c r="D6" s="491" t="s">
        <v>2015</v>
      </c>
      <c r="E6" s="2749" t="s">
        <v>3254</v>
      </c>
      <c r="F6" s="465" t="s">
        <v>3255</v>
      </c>
      <c r="G6" s="465" t="s">
        <v>2018</v>
      </c>
      <c r="H6" s="2252" t="s">
        <v>1332</v>
      </c>
      <c r="I6" s="86" t="s">
        <v>684</v>
      </c>
      <c r="J6" s="150" t="s">
        <v>1079</v>
      </c>
      <c r="K6" s="493" t="s">
        <v>466</v>
      </c>
      <c r="L6" s="493" t="s">
        <v>81</v>
      </c>
      <c r="M6" s="493"/>
      <c r="N6" s="2463" t="s">
        <v>2802</v>
      </c>
      <c r="O6" s="2463"/>
    </row>
    <row r="7" spans="1:15" s="14" customFormat="1" ht="20.25" customHeight="1" thickBot="1">
      <c r="A7" s="384" t="s">
        <v>2020</v>
      </c>
      <c r="B7" s="1004" t="s">
        <v>2021</v>
      </c>
      <c r="C7" s="572" t="s">
        <v>2022</v>
      </c>
      <c r="D7" s="15"/>
      <c r="E7" s="466" t="s">
        <v>3256</v>
      </c>
      <c r="F7" s="255"/>
      <c r="G7" s="255"/>
      <c r="H7" s="466"/>
      <c r="I7" s="466" t="s">
        <v>3257</v>
      </c>
      <c r="J7" s="466" t="s">
        <v>3258</v>
      </c>
      <c r="K7" s="466" t="s">
        <v>3259</v>
      </c>
      <c r="L7" s="466" t="s">
        <v>3260</v>
      </c>
      <c r="M7" s="466"/>
      <c r="N7" s="490"/>
    </row>
    <row r="8" spans="1:15" s="14" customFormat="1" ht="20.25" hidden="1" thickTop="1">
      <c r="A8" s="488" t="s">
        <v>2221</v>
      </c>
      <c r="B8" s="1876" t="s">
        <v>2222</v>
      </c>
      <c r="C8" s="498" t="s">
        <v>2223</v>
      </c>
      <c r="D8" s="498">
        <v>45478</v>
      </c>
      <c r="E8" s="499">
        <v>45483</v>
      </c>
      <c r="F8" s="1876" t="s">
        <v>3261</v>
      </c>
      <c r="G8" s="501" t="s">
        <v>3262</v>
      </c>
      <c r="H8" s="515">
        <v>45482</v>
      </c>
      <c r="I8" s="516">
        <f>H8+33</f>
        <v>45515</v>
      </c>
      <c r="J8" s="516">
        <f>H8+37</f>
        <v>45519</v>
      </c>
      <c r="K8" s="516">
        <f>H8+39</f>
        <v>45521</v>
      </c>
      <c r="L8" s="502">
        <f>H8+42</f>
        <v>45524</v>
      </c>
      <c r="M8" s="502"/>
      <c r="N8" s="490"/>
    </row>
    <row r="9" spans="1:15" ht="15" hidden="1" thickBot="1">
      <c r="A9" s="488"/>
      <c r="B9" s="1178"/>
      <c r="C9" s="504"/>
      <c r="D9" s="504"/>
      <c r="E9" s="505"/>
      <c r="F9" s="180"/>
      <c r="G9" s="512"/>
      <c r="H9" s="517"/>
      <c r="I9" s="517"/>
      <c r="J9" s="517"/>
      <c r="K9" s="517"/>
      <c r="L9" s="504"/>
      <c r="M9" s="504"/>
      <c r="N9" s="490"/>
    </row>
    <row r="10" spans="1:15" s="14" customFormat="1" ht="21" hidden="1" thickTop="1" thickBot="1">
      <c r="A10" s="488" t="s">
        <v>2061</v>
      </c>
      <c r="B10" s="1876" t="s">
        <v>2125</v>
      </c>
      <c r="C10" s="498" t="s">
        <v>2228</v>
      </c>
      <c r="D10" s="504">
        <v>45486</v>
      </c>
      <c r="E10" s="505">
        <v>45491</v>
      </c>
      <c r="F10" s="1876" t="s">
        <v>3263</v>
      </c>
      <c r="G10" s="501" t="s">
        <v>3264</v>
      </c>
      <c r="H10" s="515">
        <v>45489</v>
      </c>
      <c r="I10" s="516">
        <f t="shared" ref="I10" si="0">H10+33</f>
        <v>45522</v>
      </c>
      <c r="J10" s="516">
        <f t="shared" ref="J10" si="1">H10+37</f>
        <v>45526</v>
      </c>
      <c r="K10" s="516">
        <f t="shared" ref="K10" si="2">H10+39</f>
        <v>45528</v>
      </c>
      <c r="L10" s="502">
        <f t="shared" ref="L10" si="3">H10+42</f>
        <v>45531</v>
      </c>
      <c r="M10" s="502"/>
      <c r="N10" s="490"/>
    </row>
    <row r="11" spans="1:15" s="14" customFormat="1" ht="21" hidden="1" thickTop="1" thickBot="1">
      <c r="A11" s="488"/>
      <c r="B11" s="1178"/>
      <c r="C11" s="504"/>
      <c r="D11" s="504"/>
      <c r="E11" s="505"/>
      <c r="F11" s="180"/>
      <c r="G11" s="512"/>
      <c r="H11" s="517"/>
      <c r="I11" s="517"/>
      <c r="J11" s="517"/>
      <c r="K11" s="517"/>
      <c r="L11" s="504"/>
      <c r="M11" s="504"/>
      <c r="N11" s="490"/>
    </row>
    <row r="12" spans="1:15" s="14" customFormat="1" ht="20.25" hidden="1" thickTop="1">
      <c r="A12" s="488"/>
      <c r="B12" s="1876" t="s">
        <v>2210</v>
      </c>
      <c r="C12" s="498" t="s">
        <v>2226</v>
      </c>
      <c r="D12" s="498">
        <v>45483</v>
      </c>
      <c r="E12" s="499">
        <v>45488</v>
      </c>
      <c r="F12" s="1876" t="s">
        <v>3265</v>
      </c>
      <c r="G12" s="501" t="s">
        <v>3266</v>
      </c>
      <c r="H12" s="515">
        <v>45498</v>
      </c>
      <c r="I12" s="516">
        <f t="shared" ref="I12" si="4">H12+33</f>
        <v>45531</v>
      </c>
      <c r="J12" s="516">
        <f t="shared" ref="J12" si="5">H12+37</f>
        <v>45535</v>
      </c>
      <c r="K12" s="516">
        <f t="shared" ref="K12" si="6">H12+39</f>
        <v>45537</v>
      </c>
      <c r="L12" s="502">
        <f t="shared" ref="L12" si="7">H12+42</f>
        <v>45540</v>
      </c>
      <c r="M12" s="502"/>
      <c r="N12" s="490"/>
    </row>
    <row r="13" spans="1:15" s="14" customFormat="1" ht="20.25" hidden="1" thickBot="1">
      <c r="A13" s="488"/>
      <c r="B13" s="1178"/>
      <c r="C13" s="504"/>
      <c r="D13" s="504"/>
      <c r="E13" s="505"/>
      <c r="F13" s="180"/>
      <c r="G13" s="512"/>
      <c r="H13" s="517"/>
      <c r="I13" s="517"/>
      <c r="J13" s="517"/>
      <c r="K13" s="517"/>
      <c r="L13" s="504"/>
      <c r="M13" s="504"/>
      <c r="N13" s="490"/>
    </row>
    <row r="14" spans="1:15" s="14" customFormat="1" ht="20.25" hidden="1" thickTop="1">
      <c r="A14" s="488" t="s">
        <v>2221</v>
      </c>
      <c r="B14" s="1876" t="s">
        <v>2188</v>
      </c>
      <c r="C14" s="498" t="s">
        <v>2229</v>
      </c>
      <c r="D14" s="498">
        <v>45489</v>
      </c>
      <c r="E14" s="499">
        <v>45494</v>
      </c>
      <c r="F14" s="1876" t="s">
        <v>3267</v>
      </c>
      <c r="G14" s="501" t="s">
        <v>3268</v>
      </c>
      <c r="H14" s="515">
        <v>45503</v>
      </c>
      <c r="I14" s="516">
        <f t="shared" ref="I14" si="8">H14+33</f>
        <v>45536</v>
      </c>
      <c r="J14" s="516">
        <f t="shared" ref="J14" si="9">H14+37</f>
        <v>45540</v>
      </c>
      <c r="K14" s="516">
        <f t="shared" ref="K14" si="10">H14+39</f>
        <v>45542</v>
      </c>
      <c r="L14" s="502">
        <f t="shared" ref="L14" si="11">H14+42</f>
        <v>45545</v>
      </c>
      <c r="M14" s="502"/>
      <c r="N14" s="490"/>
    </row>
    <row r="15" spans="1:15" s="14" customFormat="1" ht="20.25" hidden="1" thickBot="1">
      <c r="A15" s="488" t="s">
        <v>2061</v>
      </c>
      <c r="B15" s="1178"/>
      <c r="C15" s="504"/>
      <c r="D15" s="504"/>
      <c r="E15" s="505"/>
      <c r="F15" s="180"/>
      <c r="G15" s="512"/>
      <c r="H15" s="517"/>
      <c r="I15" s="517"/>
      <c r="J15" s="517"/>
      <c r="K15" s="517"/>
      <c r="L15" s="504"/>
      <c r="M15" s="504"/>
      <c r="N15" s="490"/>
    </row>
    <row r="16" spans="1:15" s="14" customFormat="1" ht="20.25" hidden="1" thickTop="1">
      <c r="A16" s="488"/>
      <c r="B16" s="1876" t="s">
        <v>2186</v>
      </c>
      <c r="C16" s="498" t="s">
        <v>2231</v>
      </c>
      <c r="D16" s="498">
        <v>45495</v>
      </c>
      <c r="E16" s="499">
        <v>45501</v>
      </c>
      <c r="F16" s="1876" t="s">
        <v>3269</v>
      </c>
      <c r="G16" s="501" t="s">
        <v>3270</v>
      </c>
      <c r="H16" s="515">
        <v>45510</v>
      </c>
      <c r="I16" s="516">
        <f t="shared" ref="I16" si="12">H16+33</f>
        <v>45543</v>
      </c>
      <c r="J16" s="516">
        <f t="shared" ref="J16" si="13">H16+37</f>
        <v>45547</v>
      </c>
      <c r="K16" s="516">
        <f t="shared" ref="K16" si="14">H16+39</f>
        <v>45549</v>
      </c>
      <c r="L16" s="502">
        <f t="shared" ref="L16" si="15">H16+42</f>
        <v>45552</v>
      </c>
      <c r="M16" s="502"/>
      <c r="N16" s="490"/>
    </row>
    <row r="17" spans="1:14" s="14" customFormat="1" ht="20.25" hidden="1" thickBot="1">
      <c r="A17" s="488" t="s">
        <v>2236</v>
      </c>
      <c r="B17" s="1178" t="s">
        <v>2237</v>
      </c>
      <c r="C17" s="504" t="s">
        <v>2238</v>
      </c>
      <c r="D17" s="504">
        <v>45502</v>
      </c>
      <c r="E17" s="505">
        <v>45505</v>
      </c>
      <c r="F17" s="180"/>
      <c r="G17" s="512"/>
      <c r="H17" s="517"/>
      <c r="I17" s="517"/>
      <c r="J17" s="517"/>
      <c r="K17" s="517"/>
      <c r="L17" s="504"/>
      <c r="M17" s="504"/>
      <c r="N17" s="490"/>
    </row>
    <row r="18" spans="1:14" s="14" customFormat="1" ht="20.25" hidden="1" thickTop="1">
      <c r="A18" s="488" t="s">
        <v>2233</v>
      </c>
      <c r="B18" s="1876" t="s">
        <v>2214</v>
      </c>
      <c r="C18" s="498" t="s">
        <v>2234</v>
      </c>
      <c r="D18" s="498">
        <v>45501</v>
      </c>
      <c r="E18" s="499">
        <v>45507</v>
      </c>
      <c r="F18" s="1876" t="s">
        <v>3271</v>
      </c>
      <c r="G18" s="501" t="s">
        <v>3272</v>
      </c>
      <c r="H18" s="515">
        <v>45517</v>
      </c>
      <c r="I18" s="516">
        <f t="shared" ref="I18" si="16">H18+33</f>
        <v>45550</v>
      </c>
      <c r="J18" s="516">
        <f t="shared" ref="J18" si="17">H18+37</f>
        <v>45554</v>
      </c>
      <c r="K18" s="516">
        <f t="shared" ref="K18" si="18">H18+39</f>
        <v>45556</v>
      </c>
      <c r="L18" s="502">
        <f t="shared" ref="L18" si="19">H18+42</f>
        <v>45559</v>
      </c>
      <c r="M18" s="502"/>
      <c r="N18" s="490"/>
    </row>
    <row r="19" spans="1:14" s="14" customFormat="1" ht="20.25" hidden="1" thickBot="1">
      <c r="A19" s="488"/>
      <c r="B19" s="1178"/>
      <c r="C19" s="504"/>
      <c r="D19" s="504"/>
      <c r="E19" s="505"/>
      <c r="F19" s="180"/>
      <c r="G19" s="512"/>
      <c r="H19" s="517"/>
      <c r="I19" s="517"/>
      <c r="J19" s="517"/>
      <c r="K19" s="517"/>
      <c r="L19" s="504"/>
      <c r="M19" s="504"/>
      <c r="N19" s="490"/>
    </row>
    <row r="20" spans="1:14" s="14" customFormat="1" ht="20.25" hidden="1" thickTop="1">
      <c r="A20" s="488" t="s">
        <v>2239</v>
      </c>
      <c r="B20" s="1876" t="s">
        <v>2214</v>
      </c>
      <c r="C20" s="498" t="s">
        <v>2240</v>
      </c>
      <c r="D20" s="498">
        <v>45511</v>
      </c>
      <c r="E20" s="499">
        <v>45516</v>
      </c>
      <c r="F20" s="1876" t="s">
        <v>3273</v>
      </c>
      <c r="G20" s="501" t="s">
        <v>3274</v>
      </c>
      <c r="H20" s="515">
        <v>45524</v>
      </c>
      <c r="I20" s="516">
        <f t="shared" ref="I20" si="20">H20+33</f>
        <v>45557</v>
      </c>
      <c r="J20" s="516">
        <f t="shared" ref="J20" si="21">H20+37</f>
        <v>45561</v>
      </c>
      <c r="K20" s="516">
        <f t="shared" ref="K20" si="22">H20+39</f>
        <v>45563</v>
      </c>
      <c r="L20" s="502">
        <f t="shared" ref="L20" si="23">H20+42</f>
        <v>45566</v>
      </c>
      <c r="M20" s="502"/>
      <c r="N20" s="490"/>
    </row>
    <row r="21" spans="1:14" s="14" customFormat="1" ht="20.25" hidden="1" thickBot="1">
      <c r="A21" s="488"/>
      <c r="B21" s="1178"/>
      <c r="C21" s="504"/>
      <c r="D21" s="504"/>
      <c r="E21" s="505"/>
      <c r="F21" s="180"/>
      <c r="G21" s="512"/>
      <c r="H21" s="517"/>
      <c r="I21" s="517"/>
      <c r="J21" s="517"/>
      <c r="K21" s="517"/>
      <c r="L21" s="504"/>
      <c r="M21" s="504"/>
      <c r="N21" s="490"/>
    </row>
    <row r="22" spans="1:14" s="14" customFormat="1" ht="20.25" hidden="1" thickTop="1">
      <c r="A22" s="488"/>
      <c r="B22" s="1876" t="s">
        <v>2210</v>
      </c>
      <c r="C22" s="498" t="s">
        <v>2245</v>
      </c>
      <c r="D22" s="498">
        <v>45525</v>
      </c>
      <c r="E22" s="499">
        <v>45528</v>
      </c>
      <c r="F22" s="1876" t="s">
        <v>3275</v>
      </c>
      <c r="G22" s="501" t="s">
        <v>3276</v>
      </c>
      <c r="H22" s="515">
        <v>45531</v>
      </c>
      <c r="I22" s="516">
        <f t="shared" ref="I22" si="24">H22+33</f>
        <v>45564</v>
      </c>
      <c r="J22" s="516">
        <f t="shared" ref="J22" si="25">H22+37</f>
        <v>45568</v>
      </c>
      <c r="K22" s="516">
        <f t="shared" ref="K22" si="26">H22+39</f>
        <v>45570</v>
      </c>
      <c r="L22" s="502">
        <f t="shared" ref="L22" si="27">H22+42</f>
        <v>45573</v>
      </c>
      <c r="M22" s="502"/>
      <c r="N22" s="490"/>
    </row>
    <row r="23" spans="1:14" s="14" customFormat="1" ht="20.25" hidden="1" thickBot="1">
      <c r="A23" s="488"/>
      <c r="B23" s="1178"/>
      <c r="C23" s="504"/>
      <c r="D23" s="504"/>
      <c r="E23" s="505"/>
      <c r="F23" s="180"/>
      <c r="G23" s="512"/>
      <c r="H23" s="517"/>
      <c r="I23" s="517"/>
      <c r="J23" s="517"/>
      <c r="K23" s="517"/>
      <c r="L23" s="504"/>
      <c r="M23" s="504"/>
      <c r="N23" s="490"/>
    </row>
    <row r="24" spans="1:14" s="14" customFormat="1" ht="20.25" hidden="1" customHeight="1" thickTop="1">
      <c r="B24" s="1876" t="s">
        <v>2188</v>
      </c>
      <c r="C24" s="498" t="s">
        <v>2251</v>
      </c>
      <c r="D24" s="498">
        <v>45526</v>
      </c>
      <c r="E24" s="499">
        <v>45531</v>
      </c>
      <c r="F24" s="1876" t="s">
        <v>3277</v>
      </c>
      <c r="G24" s="501" t="s">
        <v>3278</v>
      </c>
      <c r="H24" s="515">
        <v>45538</v>
      </c>
      <c r="I24" s="516">
        <f t="shared" ref="I24" si="28">H24+33</f>
        <v>45571</v>
      </c>
      <c r="J24" s="516">
        <f t="shared" ref="J24" si="29">H24+37</f>
        <v>45575</v>
      </c>
      <c r="K24" s="516">
        <f t="shared" ref="K24" si="30">H24+39</f>
        <v>45577</v>
      </c>
      <c r="L24" s="502">
        <f t="shared" ref="L24" si="31">H24+42</f>
        <v>45580</v>
      </c>
      <c r="M24" s="502"/>
      <c r="N24" s="490"/>
    </row>
    <row r="25" spans="1:14" s="14" customFormat="1" ht="20.25" hidden="1" customHeight="1" thickBot="1">
      <c r="B25" s="1178"/>
      <c r="C25" s="504"/>
      <c r="D25" s="504"/>
      <c r="E25" s="505"/>
      <c r="F25" s="180"/>
      <c r="G25" s="512"/>
      <c r="H25" s="517"/>
      <c r="I25" s="517"/>
      <c r="J25" s="517"/>
      <c r="K25" s="517"/>
      <c r="L25" s="504"/>
      <c r="M25" s="504"/>
      <c r="N25" s="490"/>
    </row>
    <row r="26" spans="1:14" s="14" customFormat="1" ht="20.25" hidden="1" customHeight="1" thickTop="1">
      <c r="A26" s="488" t="s">
        <v>2164</v>
      </c>
      <c r="B26" s="1876" t="s">
        <v>2248</v>
      </c>
      <c r="C26" s="498" t="s">
        <v>2249</v>
      </c>
      <c r="D26" s="498">
        <v>45529</v>
      </c>
      <c r="E26" s="499">
        <v>45534</v>
      </c>
      <c r="F26" s="1876" t="s">
        <v>3279</v>
      </c>
      <c r="G26" s="501" t="s">
        <v>3280</v>
      </c>
      <c r="H26" s="515">
        <v>45545</v>
      </c>
      <c r="I26" s="516">
        <f t="shared" ref="I26" si="32">H26+33</f>
        <v>45578</v>
      </c>
      <c r="J26" s="516">
        <f t="shared" ref="J26" si="33">H26+37</f>
        <v>45582</v>
      </c>
      <c r="K26" s="516">
        <f t="shared" ref="K26" si="34">H26+39</f>
        <v>45584</v>
      </c>
      <c r="L26" s="502">
        <f t="shared" ref="L26" si="35">H26+42</f>
        <v>45587</v>
      </c>
      <c r="M26" s="502"/>
      <c r="N26" s="490"/>
    </row>
    <row r="27" spans="1:14" s="14" customFormat="1" ht="20.25" hidden="1" customHeight="1" thickBot="1">
      <c r="B27" s="1178"/>
      <c r="C27" s="504"/>
      <c r="D27" s="504"/>
      <c r="E27" s="505"/>
      <c r="F27" s="180"/>
      <c r="G27" s="512"/>
      <c r="H27" s="517"/>
      <c r="I27" s="517"/>
      <c r="J27" s="517"/>
      <c r="K27" s="517"/>
      <c r="L27" s="504"/>
      <c r="M27" s="504"/>
      <c r="N27" s="490"/>
    </row>
    <row r="28" spans="1:14" s="14" customFormat="1" ht="20.25" hidden="1" customHeight="1" thickTop="1">
      <c r="B28" s="1876" t="s">
        <v>2190</v>
      </c>
      <c r="C28" s="498" t="s">
        <v>2252</v>
      </c>
      <c r="D28" s="498">
        <v>45536</v>
      </c>
      <c r="E28" s="499">
        <v>45541</v>
      </c>
      <c r="F28" s="1876" t="s">
        <v>3281</v>
      </c>
      <c r="G28" s="501" t="s">
        <v>3282</v>
      </c>
      <c r="H28" s="515">
        <v>45552</v>
      </c>
      <c r="I28" s="516">
        <f t="shared" ref="I28" si="36">H28+33</f>
        <v>45585</v>
      </c>
      <c r="J28" s="516">
        <f t="shared" ref="J28" si="37">H28+37</f>
        <v>45589</v>
      </c>
      <c r="K28" s="516">
        <f t="shared" ref="K28" si="38">H28+39</f>
        <v>45591</v>
      </c>
      <c r="L28" s="502">
        <f t="shared" ref="L28" si="39">H28+42</f>
        <v>45594</v>
      </c>
      <c r="M28" s="502"/>
      <c r="N28" s="490"/>
    </row>
    <row r="29" spans="1:14" s="14" customFormat="1" ht="20.25" hidden="1" customHeight="1" thickBot="1">
      <c r="B29" s="1178"/>
      <c r="C29" s="504"/>
      <c r="D29" s="504"/>
      <c r="E29" s="505"/>
      <c r="F29" s="180"/>
      <c r="G29" s="512"/>
      <c r="H29" s="517"/>
      <c r="I29" s="517"/>
      <c r="J29" s="517"/>
      <c r="K29" s="517"/>
      <c r="L29" s="504"/>
      <c r="M29" s="504"/>
      <c r="N29" s="490"/>
    </row>
    <row r="30" spans="1:14" s="14" customFormat="1" ht="20.25" hidden="1" customHeight="1" thickTop="1">
      <c r="A30" s="488"/>
      <c r="B30" s="1876" t="s">
        <v>2190</v>
      </c>
      <c r="C30" s="498" t="s">
        <v>2252</v>
      </c>
      <c r="D30" s="498">
        <v>45539</v>
      </c>
      <c r="E30" s="499">
        <v>45548</v>
      </c>
      <c r="F30" s="1876" t="s">
        <v>3283</v>
      </c>
      <c r="G30" s="501" t="s">
        <v>3284</v>
      </c>
      <c r="H30" s="515">
        <v>45559</v>
      </c>
      <c r="I30" s="516">
        <f t="shared" ref="I30" si="40">H30+33</f>
        <v>45592</v>
      </c>
      <c r="J30" s="516">
        <f t="shared" ref="J30" si="41">H30+37</f>
        <v>45596</v>
      </c>
      <c r="K30" s="516">
        <f t="shared" ref="K30" si="42">H30+39</f>
        <v>45598</v>
      </c>
      <c r="L30" s="502">
        <f t="shared" ref="L30" si="43">H30+42</f>
        <v>45601</v>
      </c>
      <c r="M30" s="502"/>
      <c r="N30" s="490"/>
    </row>
    <row r="31" spans="1:14" s="14" customFormat="1" ht="20.25" hidden="1" customHeight="1" thickBot="1">
      <c r="A31" s="488"/>
      <c r="B31" s="1178"/>
      <c r="C31" s="504"/>
      <c r="D31" s="504"/>
      <c r="E31" s="505"/>
      <c r="F31" s="180"/>
      <c r="G31" s="512"/>
      <c r="H31" s="517"/>
      <c r="I31" s="517"/>
      <c r="J31" s="517"/>
      <c r="K31" s="517"/>
      <c r="L31" s="504"/>
      <c r="M31" s="504"/>
      <c r="N31" s="490"/>
    </row>
    <row r="32" spans="1:14" s="14" customFormat="1" ht="20.25" hidden="1" customHeight="1" thickTop="1">
      <c r="A32" s="488"/>
      <c r="B32" s="1876" t="s">
        <v>2190</v>
      </c>
      <c r="C32" s="498" t="s">
        <v>2254</v>
      </c>
      <c r="D32" s="498">
        <v>45543</v>
      </c>
      <c r="E32" s="499">
        <v>45555</v>
      </c>
      <c r="F32" s="1876" t="s">
        <v>3080</v>
      </c>
      <c r="G32" s="501" t="s">
        <v>3285</v>
      </c>
      <c r="H32" s="515">
        <v>45566</v>
      </c>
      <c r="I32" s="516">
        <f t="shared" ref="I32" si="44">H32+33</f>
        <v>45599</v>
      </c>
      <c r="J32" s="516">
        <f t="shared" ref="J32" si="45">H32+37</f>
        <v>45603</v>
      </c>
      <c r="K32" s="516">
        <f t="shared" ref="K32" si="46">H32+39</f>
        <v>45605</v>
      </c>
      <c r="L32" s="502">
        <f t="shared" ref="L32" si="47">H32+42</f>
        <v>45608</v>
      </c>
      <c r="M32" s="502"/>
      <c r="N32" s="490"/>
    </row>
    <row r="33" spans="1:14" s="14" customFormat="1" ht="20.25" hidden="1" customHeight="1" thickBot="1">
      <c r="A33" s="488"/>
      <c r="B33" s="1178"/>
      <c r="C33" s="504"/>
      <c r="D33" s="504"/>
      <c r="E33" s="505"/>
      <c r="F33" s="180"/>
      <c r="G33" s="512"/>
      <c r="H33" s="517"/>
      <c r="I33" s="517"/>
      <c r="J33" s="517"/>
      <c r="K33" s="517"/>
      <c r="L33" s="504"/>
      <c r="M33" s="504"/>
      <c r="N33" s="490"/>
    </row>
    <row r="34" spans="1:14" s="14" customFormat="1" ht="20.25" customHeight="1" thickTop="1">
      <c r="A34" s="488"/>
      <c r="B34" s="1876" t="s">
        <v>2190</v>
      </c>
      <c r="C34" s="498" t="s">
        <v>2256</v>
      </c>
      <c r="D34" s="498">
        <v>45550</v>
      </c>
      <c r="E34" s="499">
        <v>45562</v>
      </c>
      <c r="F34" s="1876" t="s">
        <v>3286</v>
      </c>
      <c r="G34" s="501" t="s">
        <v>3287</v>
      </c>
      <c r="H34" s="515">
        <v>45573</v>
      </c>
      <c r="I34" s="516">
        <f>H34+33</f>
        <v>45606</v>
      </c>
      <c r="J34" s="516">
        <f>H34+37</f>
        <v>45610</v>
      </c>
      <c r="K34" s="516">
        <f>H34+39</f>
        <v>45612</v>
      </c>
      <c r="L34" s="502">
        <f>H34+42</f>
        <v>45615</v>
      </c>
      <c r="M34" s="502"/>
      <c r="N34" s="490"/>
    </row>
    <row r="35" spans="1:14" s="14" customFormat="1" ht="20.25" customHeight="1" thickBot="1">
      <c r="A35" s="488"/>
      <c r="B35" s="1178"/>
      <c r="C35" s="504"/>
      <c r="D35" s="504"/>
      <c r="E35" s="505"/>
      <c r="F35" s="180"/>
      <c r="G35" s="512"/>
      <c r="H35" s="517"/>
      <c r="I35" s="517"/>
      <c r="J35" s="517"/>
      <c r="K35" s="517"/>
      <c r="L35" s="504"/>
      <c r="M35" s="504"/>
      <c r="N35" s="490"/>
    </row>
    <row r="36" spans="1:14" s="14" customFormat="1" ht="20.25" customHeight="1" thickTop="1">
      <c r="A36" s="488"/>
      <c r="B36" s="1876" t="s">
        <v>2190</v>
      </c>
      <c r="C36" s="498" t="s">
        <v>2260</v>
      </c>
      <c r="D36" s="498">
        <v>45557</v>
      </c>
      <c r="E36" s="499">
        <v>45569</v>
      </c>
      <c r="F36" s="1876" t="s">
        <v>3261</v>
      </c>
      <c r="G36" s="501" t="s">
        <v>3288</v>
      </c>
      <c r="H36" s="515">
        <v>45580</v>
      </c>
      <c r="I36" s="516">
        <f>H36+33</f>
        <v>45613</v>
      </c>
      <c r="J36" s="516">
        <f>H36+37</f>
        <v>45617</v>
      </c>
      <c r="K36" s="516">
        <f>H36+39</f>
        <v>45619</v>
      </c>
      <c r="L36" s="502">
        <f>H36+42</f>
        <v>45622</v>
      </c>
      <c r="M36" s="502"/>
      <c r="N36" s="490"/>
    </row>
    <row r="37" spans="1:14" s="14" customFormat="1" ht="20.25" customHeight="1" thickBot="1">
      <c r="A37" s="488"/>
      <c r="B37" s="1178"/>
      <c r="C37" s="504"/>
      <c r="D37" s="504"/>
      <c r="E37" s="505"/>
      <c r="F37" s="180"/>
      <c r="G37" s="512"/>
      <c r="H37" s="517"/>
      <c r="I37" s="517"/>
      <c r="J37" s="517"/>
      <c r="K37" s="517"/>
      <c r="L37" s="504"/>
      <c r="M37" s="504"/>
      <c r="N37" s="490"/>
    </row>
    <row r="38" spans="1:14" s="14" customFormat="1" ht="20.25" customHeight="1" thickTop="1">
      <c r="A38" s="488"/>
      <c r="B38" s="1876" t="s">
        <v>2190</v>
      </c>
      <c r="C38" s="498" t="s">
        <v>2264</v>
      </c>
      <c r="D38" s="498">
        <v>45564</v>
      </c>
      <c r="E38" s="499">
        <v>45576</v>
      </c>
      <c r="F38" s="1876" t="s">
        <v>3289</v>
      </c>
      <c r="G38" s="501" t="s">
        <v>3290</v>
      </c>
      <c r="H38" s="515">
        <v>45587</v>
      </c>
      <c r="I38" s="516">
        <f>H38+33</f>
        <v>45620</v>
      </c>
      <c r="J38" s="516">
        <f>H38+37</f>
        <v>45624</v>
      </c>
      <c r="K38" s="516">
        <f>H38+39</f>
        <v>45626</v>
      </c>
      <c r="L38" s="502">
        <f>H38+42</f>
        <v>45629</v>
      </c>
      <c r="M38" s="502"/>
      <c r="N38" s="490"/>
    </row>
    <row r="39" spans="1:14" s="14" customFormat="1" ht="20.25" customHeight="1" thickBot="1">
      <c r="A39" s="488"/>
      <c r="B39" s="1178"/>
      <c r="C39" s="504" t="s">
        <v>2266</v>
      </c>
      <c r="D39" s="504"/>
      <c r="E39" s="505"/>
      <c r="F39" s="180"/>
      <c r="G39" s="512"/>
      <c r="H39" s="517"/>
      <c r="I39" s="517"/>
      <c r="J39" s="517"/>
      <c r="K39" s="517"/>
      <c r="L39" s="504"/>
      <c r="M39" s="504"/>
      <c r="N39" s="490"/>
    </row>
    <row r="40" spans="1:14" s="14" customFormat="1" ht="20.25" customHeight="1" thickTop="1">
      <c r="A40" s="488"/>
      <c r="B40" s="1876" t="s">
        <v>2190</v>
      </c>
      <c r="C40" s="498" t="s">
        <v>3291</v>
      </c>
      <c r="D40" s="498">
        <v>45575</v>
      </c>
      <c r="E40" s="499">
        <v>45583</v>
      </c>
      <c r="F40" s="1876" t="s">
        <v>3267</v>
      </c>
      <c r="G40" s="501" t="s">
        <v>3292</v>
      </c>
      <c r="H40" s="515">
        <v>45594</v>
      </c>
      <c r="I40" s="516">
        <f>H40+33</f>
        <v>45627</v>
      </c>
      <c r="J40" s="516">
        <f>H40+37</f>
        <v>45631</v>
      </c>
      <c r="K40" s="516">
        <f>H40+39</f>
        <v>45633</v>
      </c>
      <c r="L40" s="502">
        <f>H40+42</f>
        <v>45636</v>
      </c>
      <c r="M40" s="502"/>
      <c r="N40" s="490"/>
    </row>
    <row r="41" spans="1:14" s="14" customFormat="1" ht="20.25" customHeight="1" thickBot="1">
      <c r="A41" s="488"/>
      <c r="B41" s="1178"/>
      <c r="C41" s="504"/>
      <c r="D41" s="504"/>
      <c r="E41" s="505"/>
      <c r="F41" s="180"/>
      <c r="G41" s="512"/>
      <c r="H41" s="517"/>
      <c r="I41" s="517"/>
      <c r="J41" s="517"/>
      <c r="K41" s="517"/>
      <c r="L41" s="504"/>
      <c r="M41" s="504"/>
      <c r="N41" s="490"/>
    </row>
    <row r="42" spans="1:14" s="14" customFormat="1" ht="20.25" customHeight="1" thickTop="1">
      <c r="A42" s="488"/>
      <c r="B42" s="1876" t="s">
        <v>2190</v>
      </c>
      <c r="C42" s="498" t="s">
        <v>3293</v>
      </c>
      <c r="D42" s="498">
        <v>45582</v>
      </c>
      <c r="E42" s="499">
        <v>45590</v>
      </c>
      <c r="F42" s="1876" t="s">
        <v>3269</v>
      </c>
      <c r="G42" s="501" t="s">
        <v>3294</v>
      </c>
      <c r="H42" s="515">
        <v>45601</v>
      </c>
      <c r="I42" s="516">
        <f>H42+33</f>
        <v>45634</v>
      </c>
      <c r="J42" s="516">
        <f>H42+37</f>
        <v>45638</v>
      </c>
      <c r="K42" s="516">
        <f>H42+39</f>
        <v>45640</v>
      </c>
      <c r="L42" s="502">
        <f>H42+42</f>
        <v>45643</v>
      </c>
      <c r="M42" s="502"/>
      <c r="N42" s="490"/>
    </row>
    <row r="43" spans="1:14" s="14" customFormat="1" ht="20.25" customHeight="1" thickBot="1">
      <c r="A43" s="488"/>
      <c r="B43" s="1178"/>
      <c r="C43" s="504"/>
      <c r="D43" s="504"/>
      <c r="E43" s="505"/>
      <c r="F43" s="180"/>
      <c r="G43" s="512"/>
      <c r="H43" s="517"/>
      <c r="I43" s="517"/>
      <c r="J43" s="517"/>
      <c r="K43" s="517"/>
      <c r="L43" s="504"/>
      <c r="M43" s="504"/>
      <c r="N43" s="490"/>
    </row>
    <row r="44" spans="1:14" s="14" customFormat="1" ht="20.25" customHeight="1" thickTop="1">
      <c r="A44" s="488"/>
      <c r="B44" s="1876" t="s">
        <v>2190</v>
      </c>
      <c r="C44" s="498" t="s">
        <v>2276</v>
      </c>
      <c r="D44" s="498">
        <v>45589</v>
      </c>
      <c r="E44" s="499">
        <v>45597</v>
      </c>
      <c r="F44" s="1876" t="s">
        <v>3295</v>
      </c>
      <c r="G44" s="501" t="s">
        <v>3296</v>
      </c>
      <c r="H44" s="515">
        <v>45608</v>
      </c>
      <c r="I44" s="516">
        <f>H44+33</f>
        <v>45641</v>
      </c>
      <c r="J44" s="516">
        <f>H44+37</f>
        <v>45645</v>
      </c>
      <c r="K44" s="516">
        <f>H44+39</f>
        <v>45647</v>
      </c>
      <c r="L44" s="502">
        <f>H44+42</f>
        <v>45650</v>
      </c>
      <c r="M44" s="502"/>
      <c r="N44" s="490"/>
    </row>
    <row r="45" spans="1:14" s="14" customFormat="1" ht="20.25" customHeight="1" thickBot="1">
      <c r="A45" s="488"/>
      <c r="B45" s="1178"/>
      <c r="C45" s="504"/>
      <c r="D45" s="504"/>
      <c r="E45" s="505"/>
      <c r="F45" s="180"/>
      <c r="G45" s="512"/>
      <c r="H45" s="517"/>
      <c r="I45" s="517"/>
      <c r="J45" s="517"/>
      <c r="K45" s="517"/>
      <c r="L45" s="504"/>
      <c r="M45" s="504"/>
      <c r="N45" s="490"/>
    </row>
    <row r="46" spans="1:14" s="14" customFormat="1" ht="20.25" customHeight="1" thickTop="1">
      <c r="A46" s="488"/>
      <c r="B46" s="1876" t="s">
        <v>2190</v>
      </c>
      <c r="C46" s="498" t="s">
        <v>2279</v>
      </c>
      <c r="D46" s="498">
        <v>45596</v>
      </c>
      <c r="E46" s="499">
        <v>45604</v>
      </c>
      <c r="F46" s="1876" t="s">
        <v>3269</v>
      </c>
      <c r="G46" s="501" t="s">
        <v>3294</v>
      </c>
      <c r="H46" s="515">
        <v>45615</v>
      </c>
      <c r="I46" s="516">
        <f>H46+33</f>
        <v>45648</v>
      </c>
      <c r="J46" s="516">
        <f>H46+37</f>
        <v>45652</v>
      </c>
      <c r="K46" s="516">
        <f>H46+39</f>
        <v>45654</v>
      </c>
      <c r="L46" s="502">
        <f>H46+42</f>
        <v>45657</v>
      </c>
      <c r="M46" s="502"/>
      <c r="N46" s="490"/>
    </row>
    <row r="47" spans="1:14" s="14" customFormat="1" ht="20.25" customHeight="1" thickBot="1">
      <c r="A47" s="488"/>
      <c r="B47" s="1178"/>
      <c r="C47" s="504"/>
      <c r="D47" s="504"/>
      <c r="E47" s="505"/>
      <c r="F47" s="180"/>
      <c r="G47" s="512"/>
      <c r="H47" s="517"/>
      <c r="I47" s="517"/>
      <c r="J47" s="517"/>
      <c r="K47" s="517"/>
      <c r="L47" s="504"/>
      <c r="M47" s="504"/>
      <c r="N47" s="490"/>
    </row>
    <row r="48" spans="1:14" s="14" customFormat="1" ht="20.25" customHeight="1" thickTop="1">
      <c r="A48" s="488"/>
      <c r="B48" s="1876" t="s">
        <v>2190</v>
      </c>
      <c r="C48" s="498" t="s">
        <v>2283</v>
      </c>
      <c r="D48" s="498">
        <v>45603</v>
      </c>
      <c r="E48" s="499">
        <v>45611</v>
      </c>
      <c r="F48" s="1876" t="s">
        <v>3295</v>
      </c>
      <c r="G48" s="501" t="s">
        <v>3296</v>
      </c>
      <c r="H48" s="515">
        <v>45622</v>
      </c>
      <c r="I48" s="516">
        <f>H48+33</f>
        <v>45655</v>
      </c>
      <c r="J48" s="516">
        <f>H48+37</f>
        <v>45659</v>
      </c>
      <c r="K48" s="516">
        <f>H48+39</f>
        <v>45661</v>
      </c>
      <c r="L48" s="502">
        <f>H48+42</f>
        <v>45664</v>
      </c>
      <c r="M48" s="502"/>
      <c r="N48" s="490"/>
    </row>
    <row r="49" spans="1:14" s="14" customFormat="1" ht="20.25" customHeight="1" thickBot="1">
      <c r="A49" s="488"/>
      <c r="B49" s="1178"/>
      <c r="C49" s="504"/>
      <c r="D49" s="504"/>
      <c r="E49" s="505"/>
      <c r="F49" s="180"/>
      <c r="G49" s="512"/>
      <c r="H49" s="517"/>
      <c r="I49" s="517"/>
      <c r="J49" s="517"/>
      <c r="K49" s="517"/>
      <c r="L49" s="504"/>
      <c r="M49" s="504"/>
      <c r="N49" s="490"/>
    </row>
    <row r="50" spans="1:14" s="14" customFormat="1" ht="20.25" customHeight="1" thickTop="1">
      <c r="A50" s="488"/>
      <c r="B50" s="1876" t="s">
        <v>2190</v>
      </c>
      <c r="C50" s="498" t="s">
        <v>2285</v>
      </c>
      <c r="D50" s="498">
        <v>45610</v>
      </c>
      <c r="E50" s="499">
        <v>45618</v>
      </c>
      <c r="F50" s="1876" t="s">
        <v>3269</v>
      </c>
      <c r="G50" s="501" t="s">
        <v>3294</v>
      </c>
      <c r="H50" s="515">
        <v>45629</v>
      </c>
      <c r="I50" s="516">
        <f>H50+33</f>
        <v>45662</v>
      </c>
      <c r="J50" s="516">
        <f>H50+37</f>
        <v>45666</v>
      </c>
      <c r="K50" s="516">
        <f>H50+39</f>
        <v>45668</v>
      </c>
      <c r="L50" s="502">
        <f>H50+42</f>
        <v>45671</v>
      </c>
      <c r="M50" s="502"/>
      <c r="N50" s="490"/>
    </row>
    <row r="51" spans="1:14" s="14" customFormat="1" ht="20.25" customHeight="1" thickBot="1">
      <c r="A51" s="488"/>
      <c r="B51" s="1178"/>
      <c r="C51" s="504"/>
      <c r="D51" s="504"/>
      <c r="E51" s="505"/>
      <c r="F51" s="180"/>
      <c r="G51" s="512"/>
      <c r="H51" s="517"/>
      <c r="I51" s="517"/>
      <c r="J51" s="517"/>
      <c r="K51" s="517"/>
      <c r="L51" s="504"/>
      <c r="M51" s="504"/>
      <c r="N51" s="490"/>
    </row>
    <row r="52" spans="1:14" s="14" customFormat="1" ht="20.25" customHeight="1" thickTop="1">
      <c r="A52" s="488"/>
      <c r="B52" s="1876" t="s">
        <v>2190</v>
      </c>
      <c r="C52" s="498" t="s">
        <v>2288</v>
      </c>
      <c r="D52" s="498">
        <v>45617</v>
      </c>
      <c r="E52" s="499">
        <v>45625</v>
      </c>
      <c r="F52" s="1876" t="s">
        <v>3295</v>
      </c>
      <c r="G52" s="501" t="s">
        <v>3296</v>
      </c>
      <c r="H52" s="515">
        <v>45636</v>
      </c>
      <c r="I52" s="516">
        <f>H52+33</f>
        <v>45669</v>
      </c>
      <c r="J52" s="516">
        <f>H52+37</f>
        <v>45673</v>
      </c>
      <c r="K52" s="516">
        <f>H52+39</f>
        <v>45675</v>
      </c>
      <c r="L52" s="502">
        <f>H52+42</f>
        <v>45678</v>
      </c>
      <c r="M52" s="502"/>
      <c r="N52" s="490"/>
    </row>
    <row r="53" spans="1:14" s="14" customFormat="1" ht="20.25" customHeight="1" thickBot="1">
      <c r="A53" s="488"/>
      <c r="B53" s="1178"/>
      <c r="C53" s="504"/>
      <c r="D53" s="504"/>
      <c r="E53" s="505"/>
      <c r="F53" s="180"/>
      <c r="G53" s="512"/>
      <c r="H53" s="517"/>
      <c r="I53" s="517"/>
      <c r="J53" s="517"/>
      <c r="K53" s="517"/>
      <c r="L53" s="504"/>
      <c r="M53" s="504"/>
      <c r="N53" s="490"/>
    </row>
    <row r="54" spans="1:14" s="14" customFormat="1" ht="20.25" customHeight="1" thickTop="1">
      <c r="A54" s="488"/>
      <c r="B54" s="1876" t="s">
        <v>2190</v>
      </c>
      <c r="C54" s="498" t="s">
        <v>2291</v>
      </c>
      <c r="D54" s="498">
        <v>45624</v>
      </c>
      <c r="E54" s="499">
        <v>45632</v>
      </c>
      <c r="F54" s="1876" t="s">
        <v>3269</v>
      </c>
      <c r="G54" s="501" t="s">
        <v>3294</v>
      </c>
      <c r="H54" s="515">
        <v>45643</v>
      </c>
      <c r="I54" s="516">
        <f>H54+33</f>
        <v>45676</v>
      </c>
      <c r="J54" s="516">
        <f>H54+37</f>
        <v>45680</v>
      </c>
      <c r="K54" s="516">
        <f>H54+39</f>
        <v>45682</v>
      </c>
      <c r="L54" s="502">
        <f>H54+42</f>
        <v>45685</v>
      </c>
      <c r="M54" s="502"/>
      <c r="N54" s="490"/>
    </row>
    <row r="55" spans="1:14" s="14" customFormat="1" ht="20.25" customHeight="1" thickBot="1">
      <c r="A55" s="488"/>
      <c r="B55" s="1178"/>
      <c r="C55" s="504"/>
      <c r="D55" s="504"/>
      <c r="E55" s="505"/>
      <c r="F55" s="180"/>
      <c r="G55" s="512"/>
      <c r="H55" s="517"/>
      <c r="I55" s="517"/>
      <c r="J55" s="517"/>
      <c r="K55" s="517"/>
      <c r="L55" s="504"/>
      <c r="M55" s="504"/>
      <c r="N55" s="490"/>
    </row>
    <row r="56" spans="1:14" s="14" customFormat="1" ht="20.25" customHeight="1" thickTop="1">
      <c r="B56" s="18"/>
      <c r="C56" s="490"/>
      <c r="D56" s="490"/>
      <c r="E56" s="490"/>
      <c r="F56" s="514"/>
      <c r="G56" s="19"/>
      <c r="H56" s="487"/>
      <c r="I56" s="487"/>
      <c r="J56" s="487"/>
      <c r="K56" s="487"/>
      <c r="L56" s="490"/>
      <c r="M56" s="490"/>
      <c r="N56" s="490"/>
    </row>
    <row r="57" spans="1:14" s="14" customFormat="1" ht="20.25" customHeight="1">
      <c r="B57" s="18"/>
      <c r="C57" s="490"/>
      <c r="D57" s="490"/>
      <c r="E57" s="490"/>
      <c r="F57" s="514"/>
      <c r="G57" s="19"/>
      <c r="H57" s="487"/>
      <c r="I57" s="487"/>
      <c r="J57" s="487"/>
      <c r="K57" s="487"/>
      <c r="L57" s="490"/>
      <c r="M57" s="490"/>
      <c r="N57" s="490"/>
    </row>
    <row r="58" spans="1:14" s="14" customFormat="1" ht="20.25" customHeight="1">
      <c r="B58" s="489"/>
      <c r="C58" s="490"/>
      <c r="D58" s="490"/>
      <c r="E58" s="487"/>
      <c r="F58" s="514"/>
      <c r="G58" s="49"/>
      <c r="H58" s="487"/>
      <c r="I58" s="487"/>
      <c r="J58" s="487"/>
      <c r="K58" s="490"/>
      <c r="L58" s="490"/>
      <c r="M58" s="490"/>
      <c r="N58" s="490"/>
    </row>
    <row r="59" spans="1:14" s="30" customFormat="1" ht="15">
      <c r="B59" s="52" t="s">
        <v>1920</v>
      </c>
      <c r="E59" s="53"/>
      <c r="F59" s="54" t="s">
        <v>1958</v>
      </c>
      <c r="G59" s="54"/>
      <c r="J59" s="54" t="s">
        <v>1982</v>
      </c>
      <c r="K59" s="54"/>
      <c r="L59" s="54"/>
      <c r="M59" s="37"/>
      <c r="N59" s="490"/>
    </row>
    <row r="60" spans="1:14" s="29" customFormat="1" ht="15">
      <c r="B60" s="31" t="s">
        <v>1921</v>
      </c>
      <c r="C60" s="27"/>
      <c r="D60" s="56" t="s">
        <v>2305</v>
      </c>
      <c r="E60" s="54"/>
      <c r="F60" s="27" t="s">
        <v>2306</v>
      </c>
      <c r="G60" s="27"/>
      <c r="H60" s="56" t="s">
        <v>1960</v>
      </c>
      <c r="I60" s="27"/>
      <c r="J60" s="27" t="s">
        <v>1984</v>
      </c>
      <c r="K60" s="27"/>
      <c r="L60" s="57" t="s">
        <v>1985</v>
      </c>
      <c r="M60" s="37"/>
      <c r="N60" s="490"/>
    </row>
    <row r="61" spans="1:14" s="29" customFormat="1" ht="15">
      <c r="B61" s="55"/>
      <c r="C61" s="30"/>
      <c r="D61" s="56"/>
      <c r="E61" s="54"/>
      <c r="F61" s="30"/>
      <c r="G61" s="30"/>
      <c r="H61" s="56"/>
      <c r="I61" s="30"/>
      <c r="J61" s="30"/>
      <c r="K61" s="30"/>
      <c r="L61" s="57"/>
      <c r="M61" s="37"/>
    </row>
    <row r="62" spans="1:14" s="29" customFormat="1" ht="18">
      <c r="B62" s="58" t="str">
        <f>HOME!A$600</f>
        <v>ZANT CHONG</v>
      </c>
      <c r="C62" s="58" t="str">
        <f>HOME!B$600</f>
        <v>6011 2429</v>
      </c>
      <c r="D62" s="38" t="str">
        <f>HOME!C$600</f>
        <v>zant.chong@msc.com</v>
      </c>
      <c r="F62" s="58" t="str">
        <f>HOME!A617</f>
        <v>ROBERT CHIA</v>
      </c>
      <c r="G62" s="58" t="str">
        <f>HOME!B617</f>
        <v>6011 0564</v>
      </c>
      <c r="H62" s="38" t="str">
        <f>HOME!C617</f>
        <v>robert.chia@msc.com</v>
      </c>
      <c r="J62" s="58" t="str">
        <f>HOME!A$632</f>
        <v>RAYNAR ANG</v>
      </c>
      <c r="K62" s="58" t="str">
        <f>HOME!B$632</f>
        <v>6011 2358</v>
      </c>
      <c r="L62" s="38" t="str">
        <f>HOME!C$632</f>
        <v>raynar.ang@msc.com</v>
      </c>
      <c r="M62" s="37"/>
      <c r="N62" s="42"/>
    </row>
    <row r="63" spans="1:14" s="29" customFormat="1" ht="18">
      <c r="B63" s="58" t="str">
        <f>HOME!A$601</f>
        <v>PHOEBE HUANG</v>
      </c>
      <c r="C63" s="58" t="str">
        <f>HOME!B$601</f>
        <v>6011 0562</v>
      </c>
      <c r="D63" s="38" t="str">
        <f>HOME!C$601</f>
        <v>phoebe.huang@msc.com</v>
      </c>
      <c r="F63" s="58" t="str">
        <f>HOME!A618</f>
        <v>S. Y. LIEW</v>
      </c>
      <c r="G63" s="58" t="str">
        <f>HOME!B618</f>
        <v>6011 2348</v>
      </c>
      <c r="H63" s="38" t="str">
        <f>HOME!C618</f>
        <v>seoyi.liew@msc.com</v>
      </c>
      <c r="J63" s="58" t="str">
        <f>HOME!A$633</f>
        <v>KAI SIANG</v>
      </c>
      <c r="K63" s="58" t="str">
        <f>HOME!B$633</f>
        <v>6011 2356</v>
      </c>
      <c r="L63" s="38" t="str">
        <f>HOME!C$633</f>
        <v>kaisiang.lim@msc.com</v>
      </c>
      <c r="M63" s="37"/>
      <c r="N63" s="42"/>
    </row>
    <row r="64" spans="1:14" s="29" customFormat="1" ht="15">
      <c r="B64" s="58" t="str">
        <f>HOME!A$602</f>
        <v>SHERWIN LIM</v>
      </c>
      <c r="C64" s="58" t="str">
        <f>HOME!B$602</f>
        <v>6011 2395</v>
      </c>
      <c r="D64" s="38" t="str">
        <f>HOME!C$602</f>
        <v>sherwin.lim@msc.com</v>
      </c>
      <c r="F64" s="58" t="str">
        <f>HOME!A619</f>
        <v>SHARON KOH</v>
      </c>
      <c r="G64" s="58" t="str">
        <f>HOME!B619</f>
        <v>6011 2349</v>
      </c>
      <c r="H64" s="38" t="str">
        <f>HOME!C619</f>
        <v>sharon.koh@msc.com</v>
      </c>
      <c r="J64" s="58" t="str">
        <f>HOME!A$634</f>
        <v>DEWI</v>
      </c>
      <c r="K64" s="58" t="str">
        <f>HOME!B$634</f>
        <v>6011 2354</v>
      </c>
      <c r="L64" s="38" t="str">
        <f>HOME!C$634</f>
        <v>dewi.ratnah@msc.com</v>
      </c>
      <c r="M64" s="37"/>
    </row>
    <row r="65" spans="2:13" s="29" customFormat="1" ht="15">
      <c r="B65" s="58" t="str">
        <f>HOME!A$603</f>
        <v>NATALIE LEW</v>
      </c>
      <c r="C65" s="58" t="str">
        <f>HOME!B$603</f>
        <v>6011 2399</v>
      </c>
      <c r="D65" s="38" t="str">
        <f>HOME!C$603</f>
        <v>natalie.lew@msc.com</v>
      </c>
      <c r="F65" s="58" t="str">
        <f>HOME!A620</f>
        <v>ANGELIA LAU</v>
      </c>
      <c r="G65" s="58" t="str">
        <f>HOME!B620</f>
        <v>6011 2346</v>
      </c>
      <c r="H65" s="38" t="str">
        <f>HOME!C620</f>
        <v>angelia.lau@msc.com</v>
      </c>
      <c r="J65" s="58" t="str">
        <f>HOME!A$635</f>
        <v>YU TING</v>
      </c>
      <c r="K65" s="58" t="str">
        <f>HOME!B$635</f>
        <v>6011 2359</v>
      </c>
      <c r="L65" s="38" t="str">
        <f>HOME!C$635</f>
        <v>yuting.luo@msc.com</v>
      </c>
      <c r="M65" s="37"/>
    </row>
    <row r="66" spans="2:13" s="29" customFormat="1" ht="14.25">
      <c r="B66" s="58" t="str">
        <f>HOME!A$604</f>
        <v xml:space="preserve">LIM LEE HLI </v>
      </c>
      <c r="C66" s="58" t="str">
        <f>HOME!B$604</f>
        <v>6011 2352</v>
      </c>
      <c r="D66" s="38" t="str">
        <f>HOME!C$604</f>
        <v>leehli.lim@msc.com</v>
      </c>
      <c r="F66" s="58" t="str">
        <f>HOME!A621</f>
        <v>NOOR AFNINDAH</v>
      </c>
      <c r="G66" s="58" t="str">
        <f>HOME!B621</f>
        <v>6011 2347</v>
      </c>
      <c r="H66" s="38" t="str">
        <f>HOME!C621</f>
        <v>noor.afnindah@msc.com</v>
      </c>
      <c r="J66" s="58" t="str">
        <f>HOME!A$636</f>
        <v>-</v>
      </c>
      <c r="K66" s="58" t="str">
        <f>HOME!B$636</f>
        <v>6011 0567</v>
      </c>
      <c r="L66" s="38" t="str">
        <f>HOME!C$636</f>
        <v>-</v>
      </c>
    </row>
    <row r="67" spans="2:13" s="29" customFormat="1" ht="14.25">
      <c r="B67" s="58" t="str">
        <f>HOME!A$605</f>
        <v>LIM AI PHEN</v>
      </c>
      <c r="C67" s="58" t="str">
        <f>HOME!B$605</f>
        <v>6011 9646</v>
      </c>
      <c r="D67" s="38" t="str">
        <f>HOME!C$605</f>
        <v>aiphen.lim@msc.com</v>
      </c>
      <c r="F67" s="58" t="str">
        <f>HOME!A622</f>
        <v>NG CHING WEI</v>
      </c>
      <c r="G67" s="58" t="str">
        <f>HOME!B622</f>
        <v>6011 2404</v>
      </c>
      <c r="H67" s="38" t="str">
        <f>HOME!C622</f>
        <v>chingwei.ng@msc.com</v>
      </c>
      <c r="J67" s="58" t="str">
        <f>HOME!A$637</f>
        <v>SHAN SHAN</v>
      </c>
      <c r="K67" s="58" t="str">
        <f>HOME!B$637</f>
        <v>6011 2353</v>
      </c>
      <c r="L67" s="38" t="str">
        <f>HOME!C$637</f>
        <v>shanshan.chin@msc.com</v>
      </c>
    </row>
    <row r="68" spans="2:13" s="29" customFormat="1" ht="14.25">
      <c r="B68" s="58" t="str">
        <f>HOME!A$606</f>
        <v>DARIUS ONG</v>
      </c>
      <c r="C68" s="58" t="str">
        <f>HOME!B$606</f>
        <v>6011 2396</v>
      </c>
      <c r="D68" s="38" t="str">
        <f>HOME!C$606</f>
        <v>darius.ong@msc.com</v>
      </c>
      <c r="F68" s="58">
        <f>HOME!A623</f>
        <v>0</v>
      </c>
      <c r="G68" s="58">
        <f>HOME!B623</f>
        <v>0</v>
      </c>
      <c r="H68" s="38">
        <f>HOME!C623</f>
        <v>0</v>
      </c>
      <c r="J68" s="58" t="str">
        <f>HOME!A$638</f>
        <v>EUNICE</v>
      </c>
      <c r="K68" s="58" t="str">
        <f>HOME!B$638</f>
        <v>6011 2355</v>
      </c>
      <c r="L68" s="38" t="str">
        <f>HOME!C$638</f>
        <v>eunice.chan@msc.com</v>
      </c>
    </row>
    <row r="69" spans="2:13" s="29" customFormat="1" ht="14.25">
      <c r="B69" s="58" t="str">
        <f>HOME!A$607</f>
        <v>LAWRENCE ANG (CROSS-TRADE)</v>
      </c>
      <c r="C69" s="58" t="str">
        <f>HOME!B$607</f>
        <v>6011 2400</v>
      </c>
      <c r="D69" s="38" t="str">
        <f>HOME!C$607</f>
        <v>lawrence.ang@msc.com</v>
      </c>
      <c r="F69" s="58" t="str">
        <f>HOME!A624</f>
        <v>.</v>
      </c>
      <c r="G69" s="58" t="str">
        <f>HOME!B624</f>
        <v>.</v>
      </c>
      <c r="H69" s="38" t="str">
        <f>HOME!C624</f>
        <v>.</v>
      </c>
      <c r="J69" s="58" t="str">
        <f>HOME!A$639</f>
        <v>HAZEL</v>
      </c>
      <c r="K69" s="58" t="str">
        <f>HOME!B$639</f>
        <v>6011 2435</v>
      </c>
      <c r="L69" s="38" t="str">
        <f>HOME!C$639</f>
        <v>hazel.toh@msc.com</v>
      </c>
    </row>
    <row r="70" spans="2:13" s="29" customFormat="1" ht="14.25">
      <c r="B70" s="58" t="str">
        <f>HOME!A608</f>
        <v>ASHTON YAN</v>
      </c>
      <c r="C70" s="58" t="str">
        <f>HOME!B608</f>
        <v>6011 2398</v>
      </c>
      <c r="D70" s="38" t="str">
        <f>HOME!C608</f>
        <v>ashton.yan@msc.com</v>
      </c>
      <c r="G70" s="59"/>
      <c r="H70" s="57"/>
      <c r="J70" s="58"/>
    </row>
    <row r="71" spans="2:13" ht="14.25">
      <c r="B71" s="58" t="str">
        <f>HOME!A609</f>
        <v>JUN YUAN (IMP)</v>
      </c>
      <c r="C71" s="58" t="str">
        <f>HOME!B609</f>
        <v>6011 2402</v>
      </c>
      <c r="D71" s="38" t="str">
        <f>HOME!C609</f>
        <v>junyuan.kwa@msc.com</v>
      </c>
      <c r="E71" s="29"/>
      <c r="F71" s="29"/>
      <c r="G71" s="59"/>
      <c r="H71" s="57"/>
      <c r="I71" s="29"/>
      <c r="J71" s="29"/>
      <c r="K71" s="29"/>
      <c r="L71" s="29"/>
    </row>
    <row r="72" spans="2:13" ht="14.25">
      <c r="B72" s="58" t="str">
        <f>HOME!A610</f>
        <v>KARTHI</v>
      </c>
      <c r="C72" s="58" t="str">
        <f>HOME!B610</f>
        <v>6011 2397</v>
      </c>
      <c r="D72" s="38" t="str">
        <f>HOME!C610</f>
        <v>karthigayan.velu@msc.com</v>
      </c>
      <c r="E72" s="29"/>
      <c r="F72" s="29"/>
      <c r="G72" s="59"/>
      <c r="H72" s="59"/>
      <c r="I72" s="57"/>
      <c r="J72" s="29"/>
      <c r="K72" s="29"/>
      <c r="L72" s="29"/>
    </row>
    <row r="73" spans="2:13" ht="14.25">
      <c r="B73" s="58">
        <f>HOME!A611</f>
        <v>0</v>
      </c>
      <c r="C73" s="58">
        <f>HOME!B611</f>
        <v>0</v>
      </c>
      <c r="D73" s="38">
        <f>HOME!C611</f>
        <v>0</v>
      </c>
      <c r="E73" s="29"/>
      <c r="F73" s="29"/>
      <c r="G73" s="29"/>
      <c r="H73" s="29"/>
      <c r="I73" s="29"/>
      <c r="J73" s="29"/>
      <c r="K73" s="29"/>
      <c r="L73" s="29"/>
    </row>
    <row r="74" spans="2:13" ht="14.25">
      <c r="B74" s="58" t="str">
        <f>HOME!A612</f>
        <v xml:space="preserve">MAIN LINE  </v>
      </c>
      <c r="C74" s="58" t="str">
        <f>HOME!B612</f>
        <v>6011 2424</v>
      </c>
      <c r="D74" s="38">
        <f>HOME!C612</f>
        <v>0</v>
      </c>
      <c r="E74" s="29"/>
    </row>
    <row r="75" spans="2:13" ht="14.25">
      <c r="B75" s="58">
        <f>HOME!A613</f>
        <v>0</v>
      </c>
      <c r="C75" s="58">
        <f>HOME!B613</f>
        <v>0</v>
      </c>
      <c r="D75" s="38">
        <f>HOME!C613</f>
        <v>0</v>
      </c>
      <c r="E75" s="29"/>
    </row>
  </sheetData>
  <phoneticPr fontId="27" type="noConversion"/>
  <pageMargins left="0.70866141732283472" right="0.70866141732283472" top="0.74803149606299213" bottom="0.74803149606299213" header="0.31496062992125984" footer="0.31496062992125984"/>
  <pageSetup paperSize="9" scale="36" orientation="landscape" r:id="rId1"/>
  <headerFooter>
    <oddFooter>&amp;L_x000D_&amp;1#&amp;"Calibri"&amp;10&amp;K000000 Sensitivity: Internal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7030A0"/>
    <pageSetUpPr fitToPage="1"/>
  </sheetPr>
  <dimension ref="A2:L282"/>
  <sheetViews>
    <sheetView zoomScaleNormal="100" workbookViewId="0">
      <selection activeCell="B204" sqref="B204:F245"/>
    </sheetView>
  </sheetViews>
  <sheetFormatPr defaultColWidth="9.42578125" defaultRowHeight="12.75"/>
  <cols>
    <col min="1" max="1" width="23.42578125" style="4" customWidth="1"/>
    <col min="2" max="2" width="35" style="5" customWidth="1"/>
    <col min="3" max="3" width="14" style="5" customWidth="1"/>
    <col min="4" max="4" width="16.42578125" style="5" customWidth="1"/>
    <col min="5" max="5" width="18.42578125" style="5" customWidth="1"/>
    <col min="6" max="6" width="17.42578125" style="5" customWidth="1"/>
    <col min="7" max="8" width="15.5703125" style="5" customWidth="1"/>
    <col min="9" max="9" width="14.42578125" style="5" customWidth="1"/>
    <col min="10" max="11" width="15.5703125" style="5" customWidth="1"/>
    <col min="12" max="16384" width="9.42578125" style="5"/>
  </cols>
  <sheetData>
    <row r="2" spans="1:10" s="6" customFormat="1" ht="33">
      <c r="B2" s="44" t="s">
        <v>2307</v>
      </c>
      <c r="C2" s="45"/>
    </row>
    <row r="3" spans="1:10" ht="15.75">
      <c r="B3" s="46"/>
      <c r="C3" s="46"/>
      <c r="D3" s="46" t="s">
        <v>3297</v>
      </c>
      <c r="E3" s="46"/>
      <c r="F3" s="46"/>
      <c r="G3" s="46"/>
      <c r="H3" s="46"/>
      <c r="I3" s="46"/>
      <c r="J3" s="37"/>
    </row>
    <row r="4" spans="1:10" ht="15">
      <c r="A4" s="10"/>
      <c r="B4" s="945" t="s">
        <v>2801</v>
      </c>
      <c r="C4" s="47"/>
      <c r="D4" s="47"/>
      <c r="E4" s="47"/>
      <c r="F4" s="47"/>
      <c r="G4" s="47"/>
      <c r="H4" s="47"/>
      <c r="I4" s="47"/>
      <c r="J4" s="37"/>
    </row>
    <row r="5" spans="1:10" s="14" customFormat="1" ht="30" hidden="1">
      <c r="A5" s="77"/>
      <c r="B5" s="574"/>
      <c r="C5" s="575"/>
      <c r="D5" s="85" t="s">
        <v>2015</v>
      </c>
      <c r="E5" s="86" t="s">
        <v>1451</v>
      </c>
      <c r="F5" s="86" t="s">
        <v>746</v>
      </c>
      <c r="G5" s="86" t="s">
        <v>139</v>
      </c>
      <c r="H5" s="86" t="s">
        <v>1299</v>
      </c>
      <c r="I5" s="86" t="s">
        <v>956</v>
      </c>
      <c r="J5" s="5"/>
    </row>
    <row r="6" spans="1:10" s="14" customFormat="1" ht="20.25" hidden="1" thickBot="1">
      <c r="A6" s="77"/>
      <c r="B6" s="576"/>
      <c r="C6" s="151" t="s">
        <v>3298</v>
      </c>
      <c r="D6" s="89"/>
      <c r="E6" s="90" t="s">
        <v>3299</v>
      </c>
      <c r="F6" s="90" t="s">
        <v>3300</v>
      </c>
      <c r="G6" s="90" t="s">
        <v>3301</v>
      </c>
      <c r="H6" s="90" t="s">
        <v>3302</v>
      </c>
      <c r="I6" s="90" t="s">
        <v>3303</v>
      </c>
      <c r="J6" s="5"/>
    </row>
    <row r="7" spans="1:10" s="14" customFormat="1" ht="20.25" hidden="1" thickTop="1">
      <c r="A7" s="77"/>
      <c r="B7" s="548" t="s">
        <v>3304</v>
      </c>
      <c r="C7" s="91" t="s">
        <v>3305</v>
      </c>
      <c r="D7" s="92">
        <v>43988</v>
      </c>
      <c r="E7" s="94">
        <f t="shared" ref="E7:E10" si="0">D7+13</f>
        <v>44001</v>
      </c>
      <c r="F7" s="94">
        <f t="shared" ref="F7:F10" si="1">D7+17</f>
        <v>44005</v>
      </c>
      <c r="G7" s="94">
        <f t="shared" ref="G7:G10" si="2">D7+21</f>
        <v>44009</v>
      </c>
      <c r="H7" s="94">
        <f t="shared" ref="H7:H10" si="3">D7+23</f>
        <v>44011</v>
      </c>
      <c r="I7" s="94">
        <f t="shared" ref="I7:I10" si="4">D7+29</f>
        <v>44017</v>
      </c>
      <c r="J7" s="5"/>
    </row>
    <row r="8" spans="1:10" s="14" customFormat="1" ht="19.5" hidden="1">
      <c r="A8" s="77"/>
      <c r="B8" s="548" t="s">
        <v>3306</v>
      </c>
      <c r="C8" s="91" t="s">
        <v>3307</v>
      </c>
      <c r="D8" s="92">
        <v>43995</v>
      </c>
      <c r="E8" s="94">
        <f t="shared" si="0"/>
        <v>44008</v>
      </c>
      <c r="F8" s="94">
        <f t="shared" si="1"/>
        <v>44012</v>
      </c>
      <c r="G8" s="94">
        <f t="shared" si="2"/>
        <v>44016</v>
      </c>
      <c r="H8" s="94">
        <f t="shared" si="3"/>
        <v>44018</v>
      </c>
      <c r="I8" s="94">
        <f t="shared" si="4"/>
        <v>44024</v>
      </c>
      <c r="J8" s="5"/>
    </row>
    <row r="9" spans="1:10" s="14" customFormat="1" ht="19.5" hidden="1">
      <c r="A9" s="77"/>
      <c r="B9" s="548" t="s">
        <v>2608</v>
      </c>
      <c r="C9" s="91" t="s">
        <v>3308</v>
      </c>
      <c r="D9" s="92">
        <v>44002</v>
      </c>
      <c r="E9" s="94">
        <f t="shared" si="0"/>
        <v>44015</v>
      </c>
      <c r="F9" s="94">
        <f t="shared" si="1"/>
        <v>44019</v>
      </c>
      <c r="G9" s="94">
        <f t="shared" si="2"/>
        <v>44023</v>
      </c>
      <c r="H9" s="94">
        <f t="shared" si="3"/>
        <v>44025</v>
      </c>
      <c r="I9" s="94">
        <f t="shared" si="4"/>
        <v>44031</v>
      </c>
      <c r="J9" s="5"/>
    </row>
    <row r="10" spans="1:10" s="14" customFormat="1" ht="20.25" hidden="1" thickTop="1">
      <c r="A10" s="77"/>
      <c r="B10" s="548" t="s">
        <v>3184</v>
      </c>
      <c r="C10" s="91" t="s">
        <v>3309</v>
      </c>
      <c r="D10" s="92">
        <v>44009</v>
      </c>
      <c r="E10" s="94">
        <f t="shared" si="0"/>
        <v>44022</v>
      </c>
      <c r="F10" s="94">
        <f t="shared" si="1"/>
        <v>44026</v>
      </c>
      <c r="G10" s="94">
        <f t="shared" si="2"/>
        <v>44030</v>
      </c>
      <c r="H10" s="94">
        <f t="shared" si="3"/>
        <v>44032</v>
      </c>
      <c r="I10" s="94">
        <f t="shared" si="4"/>
        <v>44038</v>
      </c>
      <c r="J10" s="5"/>
    </row>
    <row r="11" spans="1:10" s="14" customFormat="1" ht="19.5" hidden="1">
      <c r="A11" s="77"/>
      <c r="B11" s="548" t="s">
        <v>3310</v>
      </c>
      <c r="C11" s="91" t="s">
        <v>3311</v>
      </c>
      <c r="D11" s="92">
        <v>44016</v>
      </c>
      <c r="E11" s="94">
        <f t="shared" ref="E11:E14" si="5">D11+13</f>
        <v>44029</v>
      </c>
      <c r="F11" s="94">
        <f t="shared" ref="F11:F14" si="6">D11+17</f>
        <v>44033</v>
      </c>
      <c r="G11" s="94">
        <f t="shared" ref="G11:G14" si="7">D11+21</f>
        <v>44037</v>
      </c>
      <c r="H11" s="94">
        <f t="shared" ref="H11:H14" si="8">D11+23</f>
        <v>44039</v>
      </c>
      <c r="I11" s="94">
        <f t="shared" ref="I11:I14" si="9">D11+29</f>
        <v>44045</v>
      </c>
      <c r="J11" s="5"/>
    </row>
    <row r="12" spans="1:10" s="14" customFormat="1" ht="19.5" hidden="1">
      <c r="A12" s="77"/>
      <c r="B12" s="548" t="s">
        <v>2948</v>
      </c>
      <c r="C12" s="91" t="s">
        <v>3312</v>
      </c>
      <c r="D12" s="92">
        <v>44023</v>
      </c>
      <c r="E12" s="94">
        <f t="shared" si="5"/>
        <v>44036</v>
      </c>
      <c r="F12" s="94">
        <f t="shared" si="6"/>
        <v>44040</v>
      </c>
      <c r="G12" s="94">
        <f t="shared" si="7"/>
        <v>44044</v>
      </c>
      <c r="H12" s="94">
        <f t="shared" si="8"/>
        <v>44046</v>
      </c>
      <c r="I12" s="94">
        <f t="shared" si="9"/>
        <v>44052</v>
      </c>
      <c r="J12" s="296"/>
    </row>
    <row r="13" spans="1:10" s="14" customFormat="1" ht="19.5" hidden="1">
      <c r="A13" s="77"/>
      <c r="B13" s="548" t="s">
        <v>3313</v>
      </c>
      <c r="C13" s="91" t="s">
        <v>3314</v>
      </c>
      <c r="D13" s="92">
        <v>44030</v>
      </c>
      <c r="E13" s="94">
        <f t="shared" si="5"/>
        <v>44043</v>
      </c>
      <c r="F13" s="94">
        <f t="shared" si="6"/>
        <v>44047</v>
      </c>
      <c r="G13" s="94">
        <f t="shared" si="7"/>
        <v>44051</v>
      </c>
      <c r="H13" s="94">
        <f t="shared" si="8"/>
        <v>44053</v>
      </c>
      <c r="I13" s="94">
        <f t="shared" si="9"/>
        <v>44059</v>
      </c>
      <c r="J13" s="5"/>
    </row>
    <row r="14" spans="1:10" s="14" customFormat="1" ht="19.5" hidden="1">
      <c r="A14" s="77"/>
      <c r="B14" s="548" t="s">
        <v>2877</v>
      </c>
      <c r="C14" s="91" t="s">
        <v>3315</v>
      </c>
      <c r="D14" s="92">
        <v>44037</v>
      </c>
      <c r="E14" s="94">
        <f t="shared" si="5"/>
        <v>44050</v>
      </c>
      <c r="F14" s="94">
        <f t="shared" si="6"/>
        <v>44054</v>
      </c>
      <c r="G14" s="94">
        <f t="shared" si="7"/>
        <v>44058</v>
      </c>
      <c r="H14" s="94">
        <f t="shared" si="8"/>
        <v>44060</v>
      </c>
      <c r="I14" s="94">
        <f t="shared" si="9"/>
        <v>44066</v>
      </c>
      <c r="J14" s="5"/>
    </row>
    <row r="15" spans="1:10" s="14" customFormat="1" ht="20.25" hidden="1" thickTop="1">
      <c r="A15" s="77"/>
      <c r="B15" s="548" t="s">
        <v>3212</v>
      </c>
      <c r="C15" s="91" t="s">
        <v>3316</v>
      </c>
      <c r="D15" s="92">
        <v>44044</v>
      </c>
      <c r="E15" s="94">
        <f t="shared" ref="E15:E19" si="10">D15+13</f>
        <v>44057</v>
      </c>
      <c r="F15" s="94">
        <f t="shared" ref="F15:F19" si="11">D15+17</f>
        <v>44061</v>
      </c>
      <c r="G15" s="94">
        <f t="shared" ref="G15:G19" si="12">D15+21</f>
        <v>44065</v>
      </c>
      <c r="H15" s="94">
        <f t="shared" ref="H15:H19" si="13">D15+23</f>
        <v>44067</v>
      </c>
      <c r="I15" s="94">
        <f t="shared" ref="I15:I19" si="14">D15+29</f>
        <v>44073</v>
      </c>
      <c r="J15" s="5"/>
    </row>
    <row r="16" spans="1:10" s="14" customFormat="1" ht="19.5" hidden="1">
      <c r="A16" s="77"/>
      <c r="B16" s="548" t="s">
        <v>3317</v>
      </c>
      <c r="C16" s="91" t="s">
        <v>3318</v>
      </c>
      <c r="D16" s="92">
        <v>44051</v>
      </c>
      <c r="E16" s="94">
        <f t="shared" si="10"/>
        <v>44064</v>
      </c>
      <c r="F16" s="94">
        <f t="shared" si="11"/>
        <v>44068</v>
      </c>
      <c r="G16" s="94">
        <f t="shared" si="12"/>
        <v>44072</v>
      </c>
      <c r="H16" s="94">
        <f t="shared" si="13"/>
        <v>44074</v>
      </c>
      <c r="I16" s="94">
        <f t="shared" si="14"/>
        <v>44080</v>
      </c>
      <c r="J16" s="5"/>
    </row>
    <row r="17" spans="1:10" s="14" customFormat="1" ht="19.5" hidden="1">
      <c r="A17" s="77"/>
      <c r="B17" s="548" t="s">
        <v>2331</v>
      </c>
      <c r="C17" s="91" t="s">
        <v>3319</v>
      </c>
      <c r="D17" s="92">
        <v>44058</v>
      </c>
      <c r="E17" s="94">
        <f t="shared" si="10"/>
        <v>44071</v>
      </c>
      <c r="F17" s="94">
        <f t="shared" si="11"/>
        <v>44075</v>
      </c>
      <c r="G17" s="94">
        <f t="shared" si="12"/>
        <v>44079</v>
      </c>
      <c r="H17" s="94">
        <f t="shared" si="13"/>
        <v>44081</v>
      </c>
      <c r="I17" s="94">
        <f t="shared" si="14"/>
        <v>44087</v>
      </c>
      <c r="J17" s="5"/>
    </row>
    <row r="18" spans="1:10" s="14" customFormat="1" ht="20.25" hidden="1" thickTop="1">
      <c r="A18" s="77" t="s">
        <v>3320</v>
      </c>
      <c r="B18" s="548" t="s">
        <v>2335</v>
      </c>
      <c r="C18" s="91" t="s">
        <v>3321</v>
      </c>
      <c r="D18" s="92">
        <v>44065</v>
      </c>
      <c r="E18" s="94">
        <f t="shared" si="10"/>
        <v>44078</v>
      </c>
      <c r="F18" s="94">
        <f t="shared" si="11"/>
        <v>44082</v>
      </c>
      <c r="G18" s="94">
        <f t="shared" si="12"/>
        <v>44086</v>
      </c>
      <c r="H18" s="94">
        <f t="shared" si="13"/>
        <v>44088</v>
      </c>
      <c r="I18" s="94">
        <f t="shared" si="14"/>
        <v>44094</v>
      </c>
      <c r="J18" s="5"/>
    </row>
    <row r="19" spans="1:10" s="14" customFormat="1" ht="19.5" hidden="1">
      <c r="A19" s="77"/>
      <c r="B19" s="548" t="s">
        <v>2887</v>
      </c>
      <c r="C19" s="91" t="s">
        <v>3322</v>
      </c>
      <c r="D19" s="92">
        <v>44072</v>
      </c>
      <c r="E19" s="94">
        <f t="shared" si="10"/>
        <v>44085</v>
      </c>
      <c r="F19" s="94">
        <f t="shared" si="11"/>
        <v>44089</v>
      </c>
      <c r="G19" s="94">
        <f t="shared" si="12"/>
        <v>44093</v>
      </c>
      <c r="H19" s="94">
        <f t="shared" si="13"/>
        <v>44095</v>
      </c>
      <c r="I19" s="94">
        <f t="shared" si="14"/>
        <v>44101</v>
      </c>
      <c r="J19" s="5"/>
    </row>
    <row r="20" spans="1:10" s="14" customFormat="1" ht="20.25" hidden="1" thickTop="1">
      <c r="A20" s="77"/>
      <c r="B20" s="548" t="s">
        <v>2879</v>
      </c>
      <c r="C20" s="91" t="s">
        <v>3323</v>
      </c>
      <c r="D20" s="92">
        <v>44087</v>
      </c>
      <c r="E20" s="94">
        <f t="shared" ref="E20:E23" si="15">D20+13</f>
        <v>44100</v>
      </c>
      <c r="F20" s="94">
        <f t="shared" ref="F20:F23" si="16">D20+17</f>
        <v>44104</v>
      </c>
      <c r="G20" s="94">
        <f t="shared" ref="G20:G23" si="17">D20+21</f>
        <v>44108</v>
      </c>
      <c r="H20" s="94">
        <f t="shared" ref="H20:H23" si="18">D20+23</f>
        <v>44110</v>
      </c>
      <c r="I20" s="94">
        <f t="shared" ref="I20:I23" si="19">D20+29</f>
        <v>44116</v>
      </c>
      <c r="J20" s="5"/>
    </row>
    <row r="21" spans="1:10" s="14" customFormat="1" ht="19.5" hidden="1">
      <c r="A21" s="77"/>
      <c r="B21" s="548" t="s">
        <v>2608</v>
      </c>
      <c r="C21" s="91" t="s">
        <v>3324</v>
      </c>
      <c r="D21" s="92">
        <v>44092</v>
      </c>
      <c r="E21" s="94">
        <f t="shared" si="15"/>
        <v>44105</v>
      </c>
      <c r="F21" s="94">
        <f t="shared" si="16"/>
        <v>44109</v>
      </c>
      <c r="G21" s="94">
        <f t="shared" si="17"/>
        <v>44113</v>
      </c>
      <c r="H21" s="94">
        <f t="shared" si="18"/>
        <v>44115</v>
      </c>
      <c r="I21" s="94">
        <f t="shared" si="19"/>
        <v>44121</v>
      </c>
      <c r="J21" s="5"/>
    </row>
    <row r="22" spans="1:10" s="14" customFormat="1" ht="19.5" hidden="1">
      <c r="A22" s="77"/>
      <c r="B22" s="548" t="s">
        <v>3184</v>
      </c>
      <c r="C22" s="91" t="s">
        <v>3325</v>
      </c>
      <c r="D22" s="92">
        <v>44101</v>
      </c>
      <c r="E22" s="94">
        <f t="shared" si="15"/>
        <v>44114</v>
      </c>
      <c r="F22" s="94">
        <f t="shared" si="16"/>
        <v>44118</v>
      </c>
      <c r="G22" s="94">
        <f t="shared" si="17"/>
        <v>44122</v>
      </c>
      <c r="H22" s="94">
        <f t="shared" si="18"/>
        <v>44124</v>
      </c>
      <c r="I22" s="94">
        <f t="shared" si="19"/>
        <v>44130</v>
      </c>
      <c r="J22" s="5"/>
    </row>
    <row r="23" spans="1:10" s="14" customFormat="1" ht="19.5" hidden="1">
      <c r="A23" s="77"/>
      <c r="B23" s="548" t="s">
        <v>3310</v>
      </c>
      <c r="C23" s="91" t="s">
        <v>3326</v>
      </c>
      <c r="D23" s="92">
        <v>44103</v>
      </c>
      <c r="E23" s="94">
        <f t="shared" si="15"/>
        <v>44116</v>
      </c>
      <c r="F23" s="94">
        <f t="shared" si="16"/>
        <v>44120</v>
      </c>
      <c r="G23" s="94">
        <f t="shared" si="17"/>
        <v>44124</v>
      </c>
      <c r="H23" s="94">
        <f t="shared" si="18"/>
        <v>44126</v>
      </c>
      <c r="I23" s="94">
        <f t="shared" si="19"/>
        <v>44132</v>
      </c>
      <c r="J23" s="5"/>
    </row>
    <row r="24" spans="1:10" s="14" customFormat="1" ht="20.25" hidden="1" thickTop="1">
      <c r="A24" s="77"/>
      <c r="B24" s="548" t="s">
        <v>2948</v>
      </c>
      <c r="C24" s="91" t="s">
        <v>3327</v>
      </c>
      <c r="D24" s="92">
        <v>44114</v>
      </c>
      <c r="E24" s="94">
        <f t="shared" ref="E24:E28" si="20">D24+13</f>
        <v>44127</v>
      </c>
      <c r="F24" s="94">
        <f t="shared" ref="F24:F28" si="21">D24+17</f>
        <v>44131</v>
      </c>
      <c r="G24" s="94">
        <f t="shared" ref="G24:G28" si="22">D24+21</f>
        <v>44135</v>
      </c>
      <c r="H24" s="94">
        <f t="shared" ref="H24:H28" si="23">D24+23</f>
        <v>44137</v>
      </c>
      <c r="I24" s="94">
        <f t="shared" ref="I24:I28" si="24">D24+29</f>
        <v>44143</v>
      </c>
      <c r="J24" s="5"/>
    </row>
    <row r="25" spans="1:10" s="14" customFormat="1" ht="19.5" hidden="1">
      <c r="A25" s="77"/>
      <c r="B25" s="548" t="s">
        <v>3313</v>
      </c>
      <c r="C25" s="91" t="s">
        <v>3328</v>
      </c>
      <c r="D25" s="92">
        <v>44120</v>
      </c>
      <c r="E25" s="94">
        <f t="shared" si="20"/>
        <v>44133</v>
      </c>
      <c r="F25" s="94">
        <f t="shared" si="21"/>
        <v>44137</v>
      </c>
      <c r="G25" s="94">
        <f t="shared" si="22"/>
        <v>44141</v>
      </c>
      <c r="H25" s="94">
        <f t="shared" si="23"/>
        <v>44143</v>
      </c>
      <c r="I25" s="94">
        <f t="shared" si="24"/>
        <v>44149</v>
      </c>
      <c r="J25" s="5"/>
    </row>
    <row r="26" spans="1:10" s="14" customFormat="1" ht="20.25" hidden="1" thickTop="1">
      <c r="A26" s="77"/>
      <c r="B26" s="548" t="s">
        <v>2877</v>
      </c>
      <c r="C26" s="91" t="s">
        <v>3329</v>
      </c>
      <c r="D26" s="92">
        <v>44129</v>
      </c>
      <c r="E26" s="94">
        <f t="shared" si="20"/>
        <v>44142</v>
      </c>
      <c r="F26" s="94">
        <f t="shared" si="21"/>
        <v>44146</v>
      </c>
      <c r="G26" s="94">
        <f t="shared" si="22"/>
        <v>44150</v>
      </c>
      <c r="H26" s="94">
        <f t="shared" si="23"/>
        <v>44152</v>
      </c>
      <c r="I26" s="94">
        <f t="shared" si="24"/>
        <v>44158</v>
      </c>
      <c r="J26" s="5"/>
    </row>
    <row r="27" spans="1:10" s="14" customFormat="1" ht="19.5" hidden="1">
      <c r="A27" s="77"/>
      <c r="B27" s="548" t="s">
        <v>3212</v>
      </c>
      <c r="C27" s="91" t="s">
        <v>3330</v>
      </c>
      <c r="D27" s="92">
        <v>44135</v>
      </c>
      <c r="E27" s="94">
        <f t="shared" si="20"/>
        <v>44148</v>
      </c>
      <c r="F27" s="94">
        <f t="shared" si="21"/>
        <v>44152</v>
      </c>
      <c r="G27" s="94">
        <f t="shared" si="22"/>
        <v>44156</v>
      </c>
      <c r="H27" s="94">
        <f t="shared" si="23"/>
        <v>44158</v>
      </c>
      <c r="I27" s="94">
        <f t="shared" si="24"/>
        <v>44164</v>
      </c>
      <c r="J27" s="5"/>
    </row>
    <row r="28" spans="1:10" s="14" customFormat="1" ht="19.5" hidden="1">
      <c r="A28" s="77"/>
      <c r="B28" s="548" t="s">
        <v>3317</v>
      </c>
      <c r="C28" s="91" t="s">
        <v>3331</v>
      </c>
      <c r="D28" s="92">
        <v>44140</v>
      </c>
      <c r="E28" s="94">
        <f t="shared" si="20"/>
        <v>44153</v>
      </c>
      <c r="F28" s="94">
        <f t="shared" si="21"/>
        <v>44157</v>
      </c>
      <c r="G28" s="94">
        <f t="shared" si="22"/>
        <v>44161</v>
      </c>
      <c r="H28" s="94">
        <f t="shared" si="23"/>
        <v>44163</v>
      </c>
      <c r="I28" s="94">
        <f t="shared" si="24"/>
        <v>44169</v>
      </c>
      <c r="J28" s="5"/>
    </row>
    <row r="29" spans="1:10" s="14" customFormat="1" ht="19.5" hidden="1">
      <c r="A29" s="77"/>
      <c r="B29" s="548" t="s">
        <v>2331</v>
      </c>
      <c r="C29" s="91" t="s">
        <v>3332</v>
      </c>
      <c r="D29" s="92">
        <v>44152</v>
      </c>
      <c r="E29" s="94">
        <f t="shared" ref="E29:E36" si="25">D29+13</f>
        <v>44165</v>
      </c>
      <c r="F29" s="94">
        <f t="shared" ref="F29:F36" si="26">D29+17</f>
        <v>44169</v>
      </c>
      <c r="G29" s="94">
        <f t="shared" ref="G29:G36" si="27">D29+21</f>
        <v>44173</v>
      </c>
      <c r="H29" s="94">
        <f t="shared" ref="H29:H36" si="28">D29+23</f>
        <v>44175</v>
      </c>
      <c r="I29" s="94">
        <f t="shared" ref="I29:I36" si="29">D29+29</f>
        <v>44181</v>
      </c>
      <c r="J29" s="5"/>
    </row>
    <row r="30" spans="1:10" s="14" customFormat="1" ht="19.5" hidden="1">
      <c r="A30" s="77"/>
      <c r="B30" s="548" t="s">
        <v>2335</v>
      </c>
      <c r="C30" s="91" t="s">
        <v>3333</v>
      </c>
      <c r="D30" s="92">
        <v>44158</v>
      </c>
      <c r="E30" s="94">
        <f t="shared" si="25"/>
        <v>44171</v>
      </c>
      <c r="F30" s="94">
        <f t="shared" si="26"/>
        <v>44175</v>
      </c>
      <c r="G30" s="94">
        <f t="shared" si="27"/>
        <v>44179</v>
      </c>
      <c r="H30" s="94">
        <f t="shared" si="28"/>
        <v>44181</v>
      </c>
      <c r="I30" s="94">
        <f t="shared" si="29"/>
        <v>44187</v>
      </c>
      <c r="J30" s="5"/>
    </row>
    <row r="31" spans="1:10" s="14" customFormat="1" ht="20.25" hidden="1" thickTop="1">
      <c r="A31" s="77"/>
      <c r="B31" s="548" t="s">
        <v>2859</v>
      </c>
      <c r="C31" s="91" t="s">
        <v>3334</v>
      </c>
      <c r="D31" s="92">
        <v>44162</v>
      </c>
      <c r="E31" s="94">
        <f t="shared" si="25"/>
        <v>44175</v>
      </c>
      <c r="F31" s="94">
        <f t="shared" si="26"/>
        <v>44179</v>
      </c>
      <c r="G31" s="94">
        <f t="shared" si="27"/>
        <v>44183</v>
      </c>
      <c r="H31" s="94">
        <f t="shared" si="28"/>
        <v>44185</v>
      </c>
      <c r="I31" s="94">
        <f t="shared" si="29"/>
        <v>44191</v>
      </c>
      <c r="J31" s="5"/>
    </row>
    <row r="32" spans="1:10" s="14" customFormat="1" ht="19.5" hidden="1">
      <c r="A32" s="77"/>
      <c r="B32" s="548" t="s">
        <v>2887</v>
      </c>
      <c r="C32" s="91" t="s">
        <v>3335</v>
      </c>
      <c r="D32" s="92">
        <v>44174</v>
      </c>
      <c r="E32" s="94">
        <f t="shared" si="25"/>
        <v>44187</v>
      </c>
      <c r="F32" s="94">
        <f t="shared" si="26"/>
        <v>44191</v>
      </c>
      <c r="G32" s="94">
        <f t="shared" si="27"/>
        <v>44195</v>
      </c>
      <c r="H32" s="94">
        <f t="shared" si="28"/>
        <v>44197</v>
      </c>
      <c r="I32" s="94">
        <f t="shared" si="29"/>
        <v>44203</v>
      </c>
      <c r="J32" s="5"/>
    </row>
    <row r="33" spans="1:10" s="14" customFormat="1" ht="19.5" hidden="1">
      <c r="A33" s="77"/>
      <c r="B33" s="548" t="s">
        <v>2879</v>
      </c>
      <c r="C33" s="91" t="s">
        <v>3336</v>
      </c>
      <c r="D33" s="92">
        <v>44181</v>
      </c>
      <c r="E33" s="94">
        <f t="shared" si="25"/>
        <v>44194</v>
      </c>
      <c r="F33" s="94">
        <f t="shared" si="26"/>
        <v>44198</v>
      </c>
      <c r="G33" s="94">
        <f t="shared" si="27"/>
        <v>44202</v>
      </c>
      <c r="H33" s="94">
        <f t="shared" si="28"/>
        <v>44204</v>
      </c>
      <c r="I33" s="94">
        <f t="shared" si="29"/>
        <v>44210</v>
      </c>
      <c r="J33" s="5"/>
    </row>
    <row r="34" spans="1:10" s="14" customFormat="1" ht="19.5" hidden="1">
      <c r="A34" s="77"/>
      <c r="B34" s="548" t="s">
        <v>2608</v>
      </c>
      <c r="C34" s="91" t="s">
        <v>3337</v>
      </c>
      <c r="D34" s="92">
        <v>44185</v>
      </c>
      <c r="E34" s="94">
        <f t="shared" si="25"/>
        <v>44198</v>
      </c>
      <c r="F34" s="94">
        <f t="shared" si="26"/>
        <v>44202</v>
      </c>
      <c r="G34" s="94">
        <f t="shared" si="27"/>
        <v>44206</v>
      </c>
      <c r="H34" s="94">
        <f t="shared" si="28"/>
        <v>44208</v>
      </c>
      <c r="I34" s="94">
        <f t="shared" si="29"/>
        <v>44214</v>
      </c>
      <c r="J34" s="5"/>
    </row>
    <row r="35" spans="1:10" s="14" customFormat="1" ht="19.5" hidden="1">
      <c r="A35" s="77"/>
      <c r="B35" s="548" t="s">
        <v>3184</v>
      </c>
      <c r="C35" s="91" t="s">
        <v>3338</v>
      </c>
      <c r="D35" s="92">
        <v>44189</v>
      </c>
      <c r="E35" s="94">
        <f t="shared" si="25"/>
        <v>44202</v>
      </c>
      <c r="F35" s="94">
        <f t="shared" si="26"/>
        <v>44206</v>
      </c>
      <c r="G35" s="94">
        <f t="shared" si="27"/>
        <v>44210</v>
      </c>
      <c r="H35" s="94">
        <f t="shared" si="28"/>
        <v>44212</v>
      </c>
      <c r="I35" s="94">
        <f t="shared" si="29"/>
        <v>44218</v>
      </c>
      <c r="J35" s="5"/>
    </row>
    <row r="36" spans="1:10" s="14" customFormat="1" ht="19.5" hidden="1">
      <c r="A36" s="77"/>
      <c r="B36" s="548" t="s">
        <v>3310</v>
      </c>
      <c r="C36" s="91" t="s">
        <v>3339</v>
      </c>
      <c r="D36" s="92">
        <v>44192</v>
      </c>
      <c r="E36" s="94">
        <f t="shared" si="25"/>
        <v>44205</v>
      </c>
      <c r="F36" s="94">
        <f t="shared" si="26"/>
        <v>44209</v>
      </c>
      <c r="G36" s="94">
        <f t="shared" si="27"/>
        <v>44213</v>
      </c>
      <c r="H36" s="94">
        <f t="shared" si="28"/>
        <v>44215</v>
      </c>
      <c r="I36" s="94">
        <f t="shared" si="29"/>
        <v>44221</v>
      </c>
      <c r="J36" s="5"/>
    </row>
    <row r="37" spans="1:10" s="14" customFormat="1" ht="20.25" hidden="1" thickTop="1">
      <c r="A37" s="77"/>
      <c r="B37" s="548" t="s">
        <v>2948</v>
      </c>
      <c r="C37" s="91" t="s">
        <v>3340</v>
      </c>
      <c r="D37" s="92">
        <v>43835</v>
      </c>
      <c r="E37" s="94">
        <f t="shared" ref="E37:E45" si="30">D37+13</f>
        <v>43848</v>
      </c>
      <c r="F37" s="94">
        <f t="shared" ref="F37:F45" si="31">D37+17</f>
        <v>43852</v>
      </c>
      <c r="G37" s="94">
        <f t="shared" ref="G37:G45" si="32">D37+21</f>
        <v>43856</v>
      </c>
      <c r="H37" s="94">
        <f t="shared" ref="H37:H45" si="33">D37+23</f>
        <v>43858</v>
      </c>
      <c r="I37" s="94">
        <f t="shared" ref="I37:I45" si="34">D37+29</f>
        <v>43864</v>
      </c>
      <c r="J37" s="5"/>
    </row>
    <row r="38" spans="1:10" s="14" customFormat="1" ht="19.5" hidden="1">
      <c r="A38" s="77"/>
      <c r="B38" s="548" t="s">
        <v>3313</v>
      </c>
      <c r="C38" s="91" t="s">
        <v>3341</v>
      </c>
      <c r="D38" s="92">
        <v>44218</v>
      </c>
      <c r="E38" s="94">
        <f t="shared" si="30"/>
        <v>44231</v>
      </c>
      <c r="F38" s="94">
        <f t="shared" si="31"/>
        <v>44235</v>
      </c>
      <c r="G38" s="94">
        <f t="shared" si="32"/>
        <v>44239</v>
      </c>
      <c r="H38" s="94">
        <f t="shared" si="33"/>
        <v>44241</v>
      </c>
      <c r="I38" s="94">
        <f t="shared" si="34"/>
        <v>44247</v>
      </c>
      <c r="J38" s="5"/>
    </row>
    <row r="39" spans="1:10" s="14" customFormat="1" ht="19.5" hidden="1">
      <c r="A39" s="77"/>
      <c r="B39" s="548" t="s">
        <v>2877</v>
      </c>
      <c r="C39" s="91" t="s">
        <v>3342</v>
      </c>
      <c r="D39" s="92">
        <v>44220</v>
      </c>
      <c r="E39" s="94">
        <f t="shared" si="30"/>
        <v>44233</v>
      </c>
      <c r="F39" s="94">
        <f t="shared" si="31"/>
        <v>44237</v>
      </c>
      <c r="G39" s="94">
        <f t="shared" si="32"/>
        <v>44241</v>
      </c>
      <c r="H39" s="94">
        <f t="shared" si="33"/>
        <v>44243</v>
      </c>
      <c r="I39" s="94">
        <f t="shared" si="34"/>
        <v>44249</v>
      </c>
      <c r="J39" s="5"/>
    </row>
    <row r="40" spans="1:10" s="14" customFormat="1" ht="20.25" hidden="1" thickTop="1">
      <c r="A40" s="77"/>
      <c r="B40" s="548" t="s">
        <v>3212</v>
      </c>
      <c r="C40" s="91" t="s">
        <v>3343</v>
      </c>
      <c r="D40" s="92">
        <v>44228</v>
      </c>
      <c r="E40" s="94">
        <f t="shared" si="30"/>
        <v>44241</v>
      </c>
      <c r="F40" s="94">
        <f t="shared" si="31"/>
        <v>44245</v>
      </c>
      <c r="G40" s="94">
        <f t="shared" si="32"/>
        <v>44249</v>
      </c>
      <c r="H40" s="94">
        <f t="shared" si="33"/>
        <v>44251</v>
      </c>
      <c r="I40" s="94">
        <f t="shared" si="34"/>
        <v>44257</v>
      </c>
      <c r="J40" s="5"/>
    </row>
    <row r="41" spans="1:10" s="14" customFormat="1" ht="19.5" hidden="1">
      <c r="A41" s="77"/>
      <c r="B41" s="548" t="s">
        <v>3317</v>
      </c>
      <c r="C41" s="91" t="s">
        <v>3344</v>
      </c>
      <c r="D41" s="92">
        <v>44243</v>
      </c>
      <c r="E41" s="94">
        <f t="shared" si="30"/>
        <v>44256</v>
      </c>
      <c r="F41" s="94">
        <f t="shared" si="31"/>
        <v>44260</v>
      </c>
      <c r="G41" s="94">
        <f t="shared" si="32"/>
        <v>44264</v>
      </c>
      <c r="H41" s="94">
        <f t="shared" si="33"/>
        <v>44266</v>
      </c>
      <c r="I41" s="94">
        <f t="shared" si="34"/>
        <v>44272</v>
      </c>
      <c r="J41" t="s">
        <v>3345</v>
      </c>
    </row>
    <row r="42" spans="1:10" s="14" customFormat="1" ht="19.5" hidden="1">
      <c r="A42" s="77"/>
      <c r="B42" s="548" t="s">
        <v>2331</v>
      </c>
      <c r="C42" s="91" t="s">
        <v>3346</v>
      </c>
      <c r="D42" s="92">
        <v>44249</v>
      </c>
      <c r="E42" s="94">
        <f t="shared" si="30"/>
        <v>44262</v>
      </c>
      <c r="F42" s="94">
        <f t="shared" si="31"/>
        <v>44266</v>
      </c>
      <c r="G42" s="94">
        <f t="shared" si="32"/>
        <v>44270</v>
      </c>
      <c r="H42" s="94">
        <f t="shared" si="33"/>
        <v>44272</v>
      </c>
      <c r="I42" s="94">
        <f t="shared" si="34"/>
        <v>44278</v>
      </c>
      <c r="J42" t="s">
        <v>3347</v>
      </c>
    </row>
    <row r="43" spans="1:10" s="14" customFormat="1" ht="19.5" hidden="1">
      <c r="A43" s="77"/>
      <c r="B43" s="548" t="s">
        <v>2335</v>
      </c>
      <c r="C43" s="91" t="s">
        <v>3348</v>
      </c>
      <c r="D43" s="92">
        <v>44254</v>
      </c>
      <c r="E43" s="94">
        <f t="shared" si="30"/>
        <v>44267</v>
      </c>
      <c r="F43" s="94">
        <f t="shared" si="31"/>
        <v>44271</v>
      </c>
      <c r="G43" s="94">
        <f t="shared" si="32"/>
        <v>44275</v>
      </c>
      <c r="H43" s="94">
        <f t="shared" si="33"/>
        <v>44277</v>
      </c>
      <c r="I43" s="94">
        <f t="shared" si="34"/>
        <v>44283</v>
      </c>
      <c r="J43" t="s">
        <v>3349</v>
      </c>
    </row>
    <row r="44" spans="1:10" s="14" customFormat="1" ht="19.5" hidden="1">
      <c r="A44" s="77" t="s">
        <v>2859</v>
      </c>
      <c r="B44" s="1049" t="s">
        <v>2182</v>
      </c>
      <c r="C44" s="91" t="s">
        <v>3350</v>
      </c>
      <c r="D44" s="92">
        <v>44247</v>
      </c>
      <c r="E44" s="94">
        <f t="shared" si="30"/>
        <v>44260</v>
      </c>
      <c r="F44" s="612"/>
      <c r="G44" s="612"/>
      <c r="H44" s="612"/>
      <c r="I44" s="612"/>
      <c r="J44" s="5"/>
    </row>
    <row r="45" spans="1:10" s="14" customFormat="1" ht="20.25" hidden="1" thickTop="1">
      <c r="A45" s="77"/>
      <c r="B45" s="548" t="s">
        <v>2859</v>
      </c>
      <c r="C45" s="91" t="s">
        <v>3351</v>
      </c>
      <c r="D45" s="92">
        <v>44256</v>
      </c>
      <c r="E45" s="94">
        <f t="shared" si="30"/>
        <v>44269</v>
      </c>
      <c r="F45" s="94">
        <f t="shared" si="31"/>
        <v>44273</v>
      </c>
      <c r="G45" s="94">
        <f t="shared" si="32"/>
        <v>44277</v>
      </c>
      <c r="H45" s="94">
        <f t="shared" si="33"/>
        <v>44279</v>
      </c>
      <c r="I45" s="94">
        <f t="shared" si="34"/>
        <v>44285</v>
      </c>
      <c r="J45" s="5"/>
    </row>
    <row r="46" spans="1:10" s="14" customFormat="1" ht="19.5" hidden="1">
      <c r="A46" s="77"/>
      <c r="B46" s="548" t="s">
        <v>2887</v>
      </c>
      <c r="C46" s="91" t="s">
        <v>3352</v>
      </c>
      <c r="D46" s="92">
        <v>44267</v>
      </c>
      <c r="E46" s="94">
        <f t="shared" ref="E46:E52" si="35">D46+13</f>
        <v>44280</v>
      </c>
      <c r="F46" s="94">
        <f t="shared" ref="F46:F52" si="36">D46+17</f>
        <v>44284</v>
      </c>
      <c r="G46" s="94">
        <f t="shared" ref="G46:G52" si="37">D46+21</f>
        <v>44288</v>
      </c>
      <c r="H46" s="94">
        <f t="shared" ref="H46:H52" si="38">D46+23</f>
        <v>44290</v>
      </c>
      <c r="I46" s="94">
        <f t="shared" ref="I46:I47" si="39">D46+29</f>
        <v>44296</v>
      </c>
      <c r="J46" s="5"/>
    </row>
    <row r="47" spans="1:10" s="14" customFormat="1" ht="19.5" hidden="1">
      <c r="A47" s="77"/>
      <c r="B47" s="548" t="s">
        <v>2608</v>
      </c>
      <c r="C47" s="91" t="s">
        <v>3353</v>
      </c>
      <c r="D47" s="92">
        <v>44274</v>
      </c>
      <c r="E47" s="94">
        <f t="shared" si="35"/>
        <v>44287</v>
      </c>
      <c r="F47" s="94">
        <f t="shared" si="36"/>
        <v>44291</v>
      </c>
      <c r="G47" s="94">
        <f t="shared" si="37"/>
        <v>44295</v>
      </c>
      <c r="H47" s="94">
        <f t="shared" si="38"/>
        <v>44297</v>
      </c>
      <c r="I47" s="94">
        <f t="shared" si="39"/>
        <v>44303</v>
      </c>
      <c r="J47" s="5"/>
    </row>
    <row r="49" spans="1:10" s="14" customFormat="1" ht="30" hidden="1">
      <c r="A49" s="77"/>
      <c r="B49" s="574"/>
      <c r="C49" s="575"/>
      <c r="D49" s="85" t="s">
        <v>2015</v>
      </c>
      <c r="E49" s="86" t="s">
        <v>1451</v>
      </c>
      <c r="F49" s="86" t="s">
        <v>414</v>
      </c>
      <c r="G49" s="86" t="s">
        <v>139</v>
      </c>
      <c r="H49" s="86" t="s">
        <v>1299</v>
      </c>
      <c r="I49" s="87"/>
      <c r="J49" s="5"/>
    </row>
    <row r="50" spans="1:10" s="14" customFormat="1" ht="20.25" hidden="1" thickBot="1">
      <c r="A50" s="384" t="s">
        <v>2020</v>
      </c>
      <c r="B50" s="576"/>
      <c r="C50" s="151" t="s">
        <v>3354</v>
      </c>
      <c r="D50" s="89"/>
      <c r="E50" s="90" t="s">
        <v>3299</v>
      </c>
      <c r="F50" s="90" t="s">
        <v>3300</v>
      </c>
      <c r="G50" s="90" t="s">
        <v>3301</v>
      </c>
      <c r="H50" s="90" t="s">
        <v>3302</v>
      </c>
      <c r="I50" s="1272" t="s">
        <v>2030</v>
      </c>
      <c r="J50" s="1292" t="s">
        <v>3355</v>
      </c>
    </row>
    <row r="51" spans="1:10" s="14" customFormat="1" ht="20.25" hidden="1" thickTop="1">
      <c r="A51" s="77"/>
      <c r="B51" s="548" t="s">
        <v>2879</v>
      </c>
      <c r="C51" s="91" t="s">
        <v>3356</v>
      </c>
      <c r="D51" s="92">
        <v>44281</v>
      </c>
      <c r="E51" s="94">
        <f t="shared" si="35"/>
        <v>44294</v>
      </c>
      <c r="F51" s="94">
        <f t="shared" si="36"/>
        <v>44298</v>
      </c>
      <c r="G51" s="94">
        <f t="shared" si="37"/>
        <v>44302</v>
      </c>
      <c r="H51" s="94">
        <f t="shared" si="38"/>
        <v>44304</v>
      </c>
      <c r="I51" s="487"/>
      <c r="J51" s="132"/>
    </row>
    <row r="52" spans="1:10" s="14" customFormat="1" ht="19.5" hidden="1">
      <c r="A52" s="77"/>
      <c r="B52" s="548" t="s">
        <v>3184</v>
      </c>
      <c r="C52" s="91" t="s">
        <v>3357</v>
      </c>
      <c r="D52" s="92">
        <v>44289</v>
      </c>
      <c r="E52" s="94">
        <f t="shared" si="35"/>
        <v>44302</v>
      </c>
      <c r="F52" s="94">
        <f t="shared" si="36"/>
        <v>44306</v>
      </c>
      <c r="G52" s="94">
        <f t="shared" si="37"/>
        <v>44310</v>
      </c>
      <c r="H52" s="94">
        <f t="shared" si="38"/>
        <v>44312</v>
      </c>
      <c r="I52" s="487"/>
      <c r="J52" s="132"/>
    </row>
    <row r="53" spans="1:10" s="14" customFormat="1" ht="19.5" hidden="1">
      <c r="A53" s="77"/>
      <c r="B53" s="548" t="s">
        <v>3310</v>
      </c>
      <c r="C53" s="91" t="s">
        <v>3358</v>
      </c>
      <c r="D53" s="92">
        <v>44297</v>
      </c>
      <c r="E53" s="94">
        <f t="shared" ref="E53:E61" si="40">D53+13</f>
        <v>44310</v>
      </c>
      <c r="F53" s="94">
        <f t="shared" ref="F53:F61" si="41">D53+17</f>
        <v>44314</v>
      </c>
      <c r="G53" s="94">
        <f t="shared" ref="G53:G61" si="42">D53+21</f>
        <v>44318</v>
      </c>
      <c r="H53" s="94">
        <f t="shared" ref="H53:H61" si="43">D53+23</f>
        <v>44320</v>
      </c>
      <c r="I53" s="487"/>
      <c r="J53" s="132"/>
    </row>
    <row r="54" spans="1:10" s="14" customFormat="1" ht="20.25" hidden="1" thickTop="1">
      <c r="A54" s="77"/>
      <c r="B54" s="548" t="s">
        <v>2948</v>
      </c>
      <c r="C54" s="91" t="s">
        <v>3359</v>
      </c>
      <c r="D54" s="92">
        <v>44305</v>
      </c>
      <c r="E54" s="94">
        <f t="shared" si="40"/>
        <v>44318</v>
      </c>
      <c r="F54" s="94">
        <f t="shared" si="41"/>
        <v>44322</v>
      </c>
      <c r="G54" s="94">
        <f t="shared" si="42"/>
        <v>44326</v>
      </c>
      <c r="H54" s="94">
        <f t="shared" si="43"/>
        <v>44328</v>
      </c>
      <c r="I54" s="487"/>
      <c r="J54" s="132"/>
    </row>
    <row r="55" spans="1:10" s="14" customFormat="1" ht="19.5" hidden="1">
      <c r="A55" s="77"/>
      <c r="B55" s="548" t="s">
        <v>3313</v>
      </c>
      <c r="C55" s="91" t="s">
        <v>3360</v>
      </c>
      <c r="D55" s="92">
        <v>44313</v>
      </c>
      <c r="E55" s="94">
        <f t="shared" si="40"/>
        <v>44326</v>
      </c>
      <c r="F55" s="94">
        <f t="shared" si="41"/>
        <v>44330</v>
      </c>
      <c r="G55" s="94">
        <f t="shared" si="42"/>
        <v>44334</v>
      </c>
      <c r="H55" s="94">
        <f t="shared" si="43"/>
        <v>44336</v>
      </c>
      <c r="I55" s="514" t="s">
        <v>3361</v>
      </c>
      <c r="J55" s="132"/>
    </row>
    <row r="56" spans="1:10" s="14" customFormat="1" ht="20.25" hidden="1" thickTop="1">
      <c r="A56" s="77"/>
      <c r="B56" s="548" t="s">
        <v>2877</v>
      </c>
      <c r="C56" s="91" t="s">
        <v>3362</v>
      </c>
      <c r="D56" s="92">
        <v>44319</v>
      </c>
      <c r="E56" s="94">
        <f t="shared" si="40"/>
        <v>44332</v>
      </c>
      <c r="F56" s="94">
        <f t="shared" si="41"/>
        <v>44336</v>
      </c>
      <c r="G56" s="94">
        <f t="shared" si="42"/>
        <v>44340</v>
      </c>
      <c r="H56" s="94">
        <f t="shared" si="43"/>
        <v>44342</v>
      </c>
      <c r="I56" s="514" t="s">
        <v>3363</v>
      </c>
      <c r="J56" s="132"/>
    </row>
    <row r="57" spans="1:10" s="14" customFormat="1" ht="19.5" hidden="1">
      <c r="A57" s="77"/>
      <c r="B57" s="548" t="s">
        <v>3212</v>
      </c>
      <c r="C57" s="91" t="s">
        <v>3364</v>
      </c>
      <c r="D57" s="92">
        <v>44327</v>
      </c>
      <c r="E57" s="94">
        <f t="shared" si="40"/>
        <v>44340</v>
      </c>
      <c r="F57" s="94">
        <f t="shared" si="41"/>
        <v>44344</v>
      </c>
      <c r="G57" s="94">
        <f t="shared" si="42"/>
        <v>44348</v>
      </c>
      <c r="H57" s="94">
        <f t="shared" si="43"/>
        <v>44350</v>
      </c>
      <c r="I57" s="487"/>
      <c r="J57" s="132"/>
    </row>
    <row r="58" spans="1:10" s="14" customFormat="1" ht="19.5" hidden="1">
      <c r="A58" s="77"/>
      <c r="B58" s="548" t="s">
        <v>3317</v>
      </c>
      <c r="C58" s="91" t="s">
        <v>3365</v>
      </c>
      <c r="D58" s="92">
        <v>44333</v>
      </c>
      <c r="E58" s="94">
        <f t="shared" si="40"/>
        <v>44346</v>
      </c>
      <c r="F58" s="94">
        <f t="shared" si="41"/>
        <v>44350</v>
      </c>
      <c r="G58" s="94">
        <f t="shared" si="42"/>
        <v>44354</v>
      </c>
      <c r="H58" s="94">
        <f t="shared" si="43"/>
        <v>44356</v>
      </c>
      <c r="I58" s="487"/>
      <c r="J58" s="132"/>
    </row>
    <row r="59" spans="1:10" s="14" customFormat="1" ht="20.25" hidden="1" thickTop="1">
      <c r="A59" s="77"/>
      <c r="B59" s="548" t="s">
        <v>2331</v>
      </c>
      <c r="C59" s="91" t="s">
        <v>3366</v>
      </c>
      <c r="D59" s="92">
        <v>44359</v>
      </c>
      <c r="E59" s="94">
        <f t="shared" si="40"/>
        <v>44372</v>
      </c>
      <c r="F59" s="94">
        <f t="shared" si="41"/>
        <v>44376</v>
      </c>
      <c r="G59" s="94">
        <f t="shared" si="42"/>
        <v>44380</v>
      </c>
      <c r="H59" s="94">
        <f t="shared" si="43"/>
        <v>44382</v>
      </c>
      <c r="I59" s="1271">
        <v>44337</v>
      </c>
      <c r="J59" s="1293">
        <v>44339</v>
      </c>
    </row>
    <row r="60" spans="1:10" s="14" customFormat="1" ht="19.5" hidden="1">
      <c r="A60" s="77" t="s">
        <v>2335</v>
      </c>
      <c r="B60" s="1275" t="s">
        <v>2859</v>
      </c>
      <c r="C60" s="91" t="s">
        <v>3367</v>
      </c>
      <c r="D60" s="92">
        <v>44351</v>
      </c>
      <c r="E60" s="94">
        <f t="shared" si="40"/>
        <v>44364</v>
      </c>
      <c r="F60" s="94">
        <f t="shared" si="41"/>
        <v>44368</v>
      </c>
      <c r="G60" s="94">
        <f t="shared" si="42"/>
        <v>44372</v>
      </c>
      <c r="H60" s="94">
        <f t="shared" si="43"/>
        <v>44374</v>
      </c>
      <c r="I60" s="1271">
        <v>44344</v>
      </c>
      <c r="J60" s="1293">
        <v>44346</v>
      </c>
    </row>
    <row r="61" spans="1:10" s="14" customFormat="1" ht="20.25" hidden="1" thickTop="1">
      <c r="A61" s="77" t="s">
        <v>2859</v>
      </c>
      <c r="B61" s="1275" t="s">
        <v>2335</v>
      </c>
      <c r="C61" s="91" t="s">
        <v>3368</v>
      </c>
      <c r="D61" s="92">
        <v>44375</v>
      </c>
      <c r="E61" s="94">
        <f t="shared" si="40"/>
        <v>44388</v>
      </c>
      <c r="F61" s="94">
        <f t="shared" si="41"/>
        <v>44392</v>
      </c>
      <c r="G61" s="94">
        <f t="shared" si="42"/>
        <v>44396</v>
      </c>
      <c r="H61" s="94">
        <f t="shared" si="43"/>
        <v>44398</v>
      </c>
      <c r="I61" s="1271">
        <f t="shared" ref="I61:I77" si="44">I60+7</f>
        <v>44351</v>
      </c>
      <c r="J61" s="1293">
        <v>44353</v>
      </c>
    </row>
    <row r="62" spans="1:10" s="14" customFormat="1" ht="19.5" hidden="1">
      <c r="A62" s="77"/>
      <c r="B62" s="1275" t="s">
        <v>2887</v>
      </c>
      <c r="C62" s="91" t="s">
        <v>3369</v>
      </c>
      <c r="D62" s="92">
        <v>44360</v>
      </c>
      <c r="E62" s="94">
        <f t="shared" ref="E62:E69" si="45">D62+13</f>
        <v>44373</v>
      </c>
      <c r="F62" s="94">
        <f t="shared" ref="F62:F69" si="46">D62+17</f>
        <v>44377</v>
      </c>
      <c r="G62" s="94">
        <f t="shared" ref="G62:G69" si="47">D62+21</f>
        <v>44381</v>
      </c>
      <c r="H62" s="94">
        <f t="shared" ref="H62:H69" si="48">D62+23</f>
        <v>44383</v>
      </c>
      <c r="I62" s="1271">
        <f t="shared" si="44"/>
        <v>44358</v>
      </c>
      <c r="J62" s="1293">
        <f t="shared" ref="J62:J77" si="49">J61+7</f>
        <v>44360</v>
      </c>
    </row>
    <row r="63" spans="1:10" s="14" customFormat="1" ht="19.5" hidden="1">
      <c r="A63" s="77"/>
      <c r="B63" s="1275" t="s">
        <v>2608</v>
      </c>
      <c r="C63" s="91" t="s">
        <v>3370</v>
      </c>
      <c r="D63" s="92">
        <v>44388</v>
      </c>
      <c r="E63" s="94">
        <f t="shared" si="45"/>
        <v>44401</v>
      </c>
      <c r="F63" s="94">
        <f t="shared" si="46"/>
        <v>44405</v>
      </c>
      <c r="G63" s="94">
        <f t="shared" si="47"/>
        <v>44409</v>
      </c>
      <c r="H63" s="94">
        <f t="shared" si="48"/>
        <v>44411</v>
      </c>
      <c r="I63" s="1271">
        <f t="shared" si="44"/>
        <v>44365</v>
      </c>
      <c r="J63" s="1293">
        <f t="shared" si="49"/>
        <v>44367</v>
      </c>
    </row>
    <row r="64" spans="1:10" s="14" customFormat="1" ht="19.5" hidden="1">
      <c r="A64" s="77" t="s">
        <v>3371</v>
      </c>
      <c r="B64" s="1275" t="s">
        <v>3310</v>
      </c>
      <c r="C64" s="91" t="s">
        <v>3372</v>
      </c>
      <c r="D64" s="92">
        <v>44390</v>
      </c>
      <c r="E64" s="94">
        <f t="shared" si="45"/>
        <v>44403</v>
      </c>
      <c r="F64" s="94">
        <f t="shared" si="46"/>
        <v>44407</v>
      </c>
      <c r="G64" s="94">
        <f t="shared" si="47"/>
        <v>44411</v>
      </c>
      <c r="H64" s="94">
        <f t="shared" si="48"/>
        <v>44413</v>
      </c>
      <c r="I64" s="1271">
        <f t="shared" si="44"/>
        <v>44372</v>
      </c>
      <c r="J64" s="1293">
        <f t="shared" si="49"/>
        <v>44374</v>
      </c>
    </row>
    <row r="65" spans="1:10" s="14" customFormat="1" ht="20.25" hidden="1" thickTop="1">
      <c r="A65" s="77" t="s">
        <v>3373</v>
      </c>
      <c r="B65" s="1275" t="s">
        <v>2879</v>
      </c>
      <c r="C65" s="91" t="s">
        <v>3374</v>
      </c>
      <c r="D65" s="92">
        <v>44403</v>
      </c>
      <c r="E65" s="94">
        <f t="shared" si="45"/>
        <v>44416</v>
      </c>
      <c r="F65" s="94">
        <f t="shared" si="46"/>
        <v>44420</v>
      </c>
      <c r="G65" s="94">
        <f t="shared" si="47"/>
        <v>44424</v>
      </c>
      <c r="H65" s="94">
        <f t="shared" si="48"/>
        <v>44426</v>
      </c>
      <c r="I65" s="1271">
        <f t="shared" si="44"/>
        <v>44379</v>
      </c>
      <c r="J65" s="1293">
        <f t="shared" si="49"/>
        <v>44381</v>
      </c>
    </row>
    <row r="66" spans="1:10" s="14" customFormat="1" ht="19.5" hidden="1">
      <c r="A66" s="77" t="s">
        <v>3375</v>
      </c>
      <c r="B66" s="1275" t="s">
        <v>2948</v>
      </c>
      <c r="C66" s="91" t="s">
        <v>3376</v>
      </c>
      <c r="D66" s="92">
        <v>44404</v>
      </c>
      <c r="E66" s="94">
        <f t="shared" si="45"/>
        <v>44417</v>
      </c>
      <c r="F66" s="94">
        <f t="shared" si="46"/>
        <v>44421</v>
      </c>
      <c r="G66" s="94">
        <f t="shared" si="47"/>
        <v>44425</v>
      </c>
      <c r="H66" s="94">
        <f t="shared" si="48"/>
        <v>44427</v>
      </c>
      <c r="I66" s="1271">
        <f t="shared" si="44"/>
        <v>44386</v>
      </c>
      <c r="J66" s="1293">
        <f t="shared" si="49"/>
        <v>44388</v>
      </c>
    </row>
    <row r="67" spans="1:10" s="14" customFormat="1" ht="19.5" hidden="1">
      <c r="A67" s="77" t="s">
        <v>3377</v>
      </c>
      <c r="B67" s="1275" t="s">
        <v>3184</v>
      </c>
      <c r="C67" s="91" t="s">
        <v>3378</v>
      </c>
      <c r="D67" s="92">
        <v>44400</v>
      </c>
      <c r="E67" s="94">
        <f t="shared" si="45"/>
        <v>44413</v>
      </c>
      <c r="F67" s="94">
        <f t="shared" si="46"/>
        <v>44417</v>
      </c>
      <c r="G67" s="94">
        <f t="shared" si="47"/>
        <v>44421</v>
      </c>
      <c r="H67" s="94">
        <f t="shared" si="48"/>
        <v>44423</v>
      </c>
      <c r="I67" s="1271">
        <f t="shared" si="44"/>
        <v>44393</v>
      </c>
      <c r="J67" s="1293">
        <f t="shared" si="49"/>
        <v>44395</v>
      </c>
    </row>
    <row r="68" spans="1:10" s="14" customFormat="1" ht="19.5" hidden="1">
      <c r="A68" s="77"/>
      <c r="B68" s="548" t="s">
        <v>3313</v>
      </c>
      <c r="C68" s="91" t="s">
        <v>3379</v>
      </c>
      <c r="D68" s="92">
        <v>44414</v>
      </c>
      <c r="E68" s="94">
        <f t="shared" si="45"/>
        <v>44427</v>
      </c>
      <c r="F68" s="94">
        <f t="shared" si="46"/>
        <v>44431</v>
      </c>
      <c r="G68" s="94">
        <f t="shared" si="47"/>
        <v>44435</v>
      </c>
      <c r="H68" s="94">
        <f t="shared" si="48"/>
        <v>44437</v>
      </c>
      <c r="I68" s="1271">
        <f t="shared" si="44"/>
        <v>44400</v>
      </c>
      <c r="J68" s="1293">
        <f t="shared" si="49"/>
        <v>44402</v>
      </c>
    </row>
    <row r="69" spans="1:10" s="14" customFormat="1" ht="19.5" hidden="1">
      <c r="A69" s="77"/>
      <c r="B69" s="548" t="s">
        <v>2877</v>
      </c>
      <c r="C69" s="91" t="s">
        <v>3380</v>
      </c>
      <c r="D69" s="92">
        <v>44419</v>
      </c>
      <c r="E69" s="94">
        <f t="shared" si="45"/>
        <v>44432</v>
      </c>
      <c r="F69" s="94">
        <f t="shared" si="46"/>
        <v>44436</v>
      </c>
      <c r="G69" s="94">
        <f t="shared" si="47"/>
        <v>44440</v>
      </c>
      <c r="H69" s="94">
        <f t="shared" si="48"/>
        <v>44442</v>
      </c>
      <c r="I69" s="1271">
        <f t="shared" si="44"/>
        <v>44407</v>
      </c>
      <c r="J69" s="1293">
        <f t="shared" si="49"/>
        <v>44409</v>
      </c>
    </row>
    <row r="70" spans="1:10" s="14" customFormat="1" ht="19.5" hidden="1">
      <c r="A70" s="77"/>
      <c r="B70" s="548" t="s">
        <v>3212</v>
      </c>
      <c r="C70" s="91" t="s">
        <v>3381</v>
      </c>
      <c r="D70" s="92">
        <v>44426</v>
      </c>
      <c r="E70" s="94">
        <f t="shared" ref="E70:E73" si="50">D70+13</f>
        <v>44439</v>
      </c>
      <c r="F70" s="94">
        <f t="shared" ref="F70:F73" si="51">D70+17</f>
        <v>44443</v>
      </c>
      <c r="G70" s="94">
        <f t="shared" ref="G70:G73" si="52">D70+21</f>
        <v>44447</v>
      </c>
      <c r="H70" s="94">
        <f t="shared" ref="H70:H73" si="53">D70+23</f>
        <v>44449</v>
      </c>
      <c r="I70" s="1271">
        <f t="shared" si="44"/>
        <v>44414</v>
      </c>
      <c r="J70" s="1293">
        <f t="shared" si="49"/>
        <v>44416</v>
      </c>
    </row>
    <row r="71" spans="1:10" s="14" customFormat="1" ht="19.5" hidden="1">
      <c r="A71" s="77"/>
      <c r="B71" s="548" t="s">
        <v>3317</v>
      </c>
      <c r="C71" s="91" t="s">
        <v>3382</v>
      </c>
      <c r="D71" s="92">
        <v>44433</v>
      </c>
      <c r="E71" s="94">
        <f t="shared" si="50"/>
        <v>44446</v>
      </c>
      <c r="F71" s="94">
        <f t="shared" si="51"/>
        <v>44450</v>
      </c>
      <c r="G71" s="94">
        <f t="shared" si="52"/>
        <v>44454</v>
      </c>
      <c r="H71" s="94">
        <f t="shared" si="53"/>
        <v>44456</v>
      </c>
      <c r="I71" s="1271">
        <f t="shared" si="44"/>
        <v>44421</v>
      </c>
      <c r="J71" s="1293">
        <f t="shared" si="49"/>
        <v>44423</v>
      </c>
    </row>
    <row r="72" spans="1:10" s="14" customFormat="1" ht="20.25" hidden="1" thickTop="1">
      <c r="A72" s="77"/>
      <c r="B72" s="548" t="s">
        <v>2859</v>
      </c>
      <c r="C72" s="91" t="s">
        <v>3383</v>
      </c>
      <c r="D72" s="92">
        <v>44445</v>
      </c>
      <c r="E72" s="94">
        <f t="shared" si="50"/>
        <v>44458</v>
      </c>
      <c r="F72" s="94">
        <f t="shared" si="51"/>
        <v>44462</v>
      </c>
      <c r="G72" s="94">
        <f t="shared" si="52"/>
        <v>44466</v>
      </c>
      <c r="H72" s="94">
        <f t="shared" si="53"/>
        <v>44468</v>
      </c>
      <c r="I72" s="1271">
        <f t="shared" si="44"/>
        <v>44428</v>
      </c>
      <c r="J72" s="1293">
        <f t="shared" si="49"/>
        <v>44430</v>
      </c>
    </row>
    <row r="73" spans="1:10" s="14" customFormat="1" ht="19.5" hidden="1">
      <c r="A73" s="77"/>
      <c r="B73" s="548" t="s">
        <v>2331</v>
      </c>
      <c r="C73" s="91" t="s">
        <v>3384</v>
      </c>
      <c r="D73" s="92">
        <v>44450</v>
      </c>
      <c r="E73" s="94">
        <f t="shared" si="50"/>
        <v>44463</v>
      </c>
      <c r="F73" s="94">
        <f t="shared" si="51"/>
        <v>44467</v>
      </c>
      <c r="G73" s="94">
        <f t="shared" si="52"/>
        <v>44471</v>
      </c>
      <c r="H73" s="94">
        <f t="shared" si="53"/>
        <v>44473</v>
      </c>
      <c r="I73" s="1271">
        <f t="shared" si="44"/>
        <v>44435</v>
      </c>
      <c r="J73" s="1293">
        <f t="shared" si="49"/>
        <v>44437</v>
      </c>
    </row>
    <row r="74" spans="1:10" s="14" customFormat="1" ht="19.5" hidden="1">
      <c r="A74" s="77"/>
      <c r="B74" s="1049" t="s">
        <v>2182</v>
      </c>
      <c r="C74" s="91" t="s">
        <v>3385</v>
      </c>
      <c r="D74" s="92">
        <v>44442</v>
      </c>
      <c r="E74" s="612"/>
      <c r="F74" s="612"/>
      <c r="G74" s="612"/>
      <c r="H74" s="612"/>
      <c r="I74" s="1271">
        <f t="shared" si="44"/>
        <v>44442</v>
      </c>
      <c r="J74" s="1293">
        <f t="shared" si="49"/>
        <v>44444</v>
      </c>
    </row>
    <row r="75" spans="1:10" s="14" customFormat="1" ht="19.5" hidden="1">
      <c r="A75" s="77"/>
      <c r="B75" s="548" t="s">
        <v>2887</v>
      </c>
      <c r="C75" s="91" t="s">
        <v>3386</v>
      </c>
      <c r="D75" s="92">
        <v>44482</v>
      </c>
      <c r="E75" s="94">
        <f>D75+13</f>
        <v>44495</v>
      </c>
      <c r="F75" s="94">
        <f>D75+17</f>
        <v>44499</v>
      </c>
      <c r="G75" s="94">
        <f>D75+21</f>
        <v>44503</v>
      </c>
      <c r="H75" s="94">
        <f>D75+23</f>
        <v>44505</v>
      </c>
      <c r="I75" s="1271">
        <f t="shared" si="44"/>
        <v>44449</v>
      </c>
      <c r="J75" s="1293">
        <f t="shared" si="49"/>
        <v>44451</v>
      </c>
    </row>
    <row r="76" spans="1:10" s="14" customFormat="1" ht="19.5" hidden="1">
      <c r="A76" s="77"/>
      <c r="B76" s="1049" t="s">
        <v>2182</v>
      </c>
      <c r="C76" s="91" t="s">
        <v>3387</v>
      </c>
      <c r="D76" s="92"/>
      <c r="E76" s="612"/>
      <c r="F76" s="612"/>
      <c r="G76" s="612"/>
      <c r="H76" s="612"/>
      <c r="I76" s="1271">
        <f t="shared" si="44"/>
        <v>44456</v>
      </c>
      <c r="J76" s="1293">
        <f t="shared" si="49"/>
        <v>44458</v>
      </c>
    </row>
    <row r="77" spans="1:10" s="14" customFormat="1" ht="20.25" hidden="1" thickTop="1">
      <c r="A77" s="77"/>
      <c r="B77" s="548" t="s">
        <v>2335</v>
      </c>
      <c r="C77" s="91" t="s">
        <v>3388</v>
      </c>
      <c r="D77" s="92">
        <v>44492</v>
      </c>
      <c r="E77" s="94">
        <f t="shared" ref="E77:E82" si="54">D77+13</f>
        <v>44505</v>
      </c>
      <c r="F77" s="94">
        <f t="shared" ref="F77:F82" si="55">D77+17</f>
        <v>44509</v>
      </c>
      <c r="G77" s="94">
        <f t="shared" ref="G77:G82" si="56">D77+21</f>
        <v>44513</v>
      </c>
      <c r="H77" s="94">
        <f t="shared" ref="H77:H82" si="57">D77+23</f>
        <v>44515</v>
      </c>
      <c r="I77" s="1271">
        <f t="shared" si="44"/>
        <v>44463</v>
      </c>
      <c r="J77" s="1293">
        <f t="shared" si="49"/>
        <v>44465</v>
      </c>
    </row>
    <row r="78" spans="1:10" s="14" customFormat="1" ht="19.5" hidden="1">
      <c r="A78" s="77"/>
      <c r="B78" s="548" t="s">
        <v>2608</v>
      </c>
      <c r="C78" s="91" t="s">
        <v>3389</v>
      </c>
      <c r="D78" s="92">
        <v>44490</v>
      </c>
      <c r="E78" s="94">
        <f t="shared" si="54"/>
        <v>44503</v>
      </c>
      <c r="F78" s="94">
        <f t="shared" si="55"/>
        <v>44507</v>
      </c>
      <c r="G78" s="94">
        <f t="shared" si="56"/>
        <v>44511</v>
      </c>
      <c r="H78" s="94">
        <f t="shared" si="57"/>
        <v>44513</v>
      </c>
      <c r="I78" s="1271">
        <f t="shared" ref="I78:J82" si="58">I77+7</f>
        <v>44470</v>
      </c>
      <c r="J78" s="1293">
        <f t="shared" si="58"/>
        <v>44472</v>
      </c>
    </row>
    <row r="79" spans="1:10" s="14" customFormat="1" ht="19.5" hidden="1">
      <c r="A79" s="77"/>
      <c r="B79" s="548" t="s">
        <v>3310</v>
      </c>
      <c r="C79" s="91" t="s">
        <v>3390</v>
      </c>
      <c r="D79" s="92">
        <v>44496</v>
      </c>
      <c r="E79" s="94">
        <f t="shared" si="54"/>
        <v>44509</v>
      </c>
      <c r="F79" s="94">
        <f t="shared" si="55"/>
        <v>44513</v>
      </c>
      <c r="G79" s="94">
        <f t="shared" si="56"/>
        <v>44517</v>
      </c>
      <c r="H79" s="94">
        <f t="shared" si="57"/>
        <v>44519</v>
      </c>
      <c r="I79" s="1271">
        <f t="shared" si="58"/>
        <v>44477</v>
      </c>
      <c r="J79" s="1293">
        <f t="shared" si="58"/>
        <v>44479</v>
      </c>
    </row>
    <row r="80" spans="1:10" s="14" customFormat="1" ht="19.5" hidden="1">
      <c r="A80" s="77"/>
      <c r="B80" s="548" t="s">
        <v>3184</v>
      </c>
      <c r="C80" s="91" t="s">
        <v>3391</v>
      </c>
      <c r="D80" s="92">
        <v>44500</v>
      </c>
      <c r="E80" s="94">
        <f t="shared" si="54"/>
        <v>44513</v>
      </c>
      <c r="F80" s="94">
        <f t="shared" si="55"/>
        <v>44517</v>
      </c>
      <c r="G80" s="94">
        <f t="shared" si="56"/>
        <v>44521</v>
      </c>
      <c r="H80" s="94">
        <f t="shared" si="57"/>
        <v>44523</v>
      </c>
      <c r="I80" s="1271">
        <f t="shared" si="58"/>
        <v>44484</v>
      </c>
      <c r="J80" s="1293">
        <f t="shared" si="58"/>
        <v>44486</v>
      </c>
    </row>
    <row r="81" spans="1:10" s="14" customFormat="1" ht="20.25" hidden="1" thickTop="1">
      <c r="A81" s="77"/>
      <c r="B81" s="548" t="s">
        <v>2948</v>
      </c>
      <c r="C81" s="91" t="s">
        <v>3392</v>
      </c>
      <c r="D81" s="92">
        <v>44507</v>
      </c>
      <c r="E81" s="94">
        <f t="shared" si="54"/>
        <v>44520</v>
      </c>
      <c r="F81" s="94">
        <f t="shared" si="55"/>
        <v>44524</v>
      </c>
      <c r="G81" s="94">
        <f t="shared" si="56"/>
        <v>44528</v>
      </c>
      <c r="H81" s="94">
        <f t="shared" si="57"/>
        <v>44530</v>
      </c>
      <c r="I81" s="1271">
        <f t="shared" si="58"/>
        <v>44491</v>
      </c>
      <c r="J81" s="1293">
        <f t="shared" si="58"/>
        <v>44493</v>
      </c>
    </row>
    <row r="82" spans="1:10" s="14" customFormat="1" ht="19.5" hidden="1">
      <c r="A82" s="77"/>
      <c r="B82" s="548" t="s">
        <v>2879</v>
      </c>
      <c r="C82" s="91" t="s">
        <v>3393</v>
      </c>
      <c r="D82" s="92">
        <v>44510</v>
      </c>
      <c r="E82" s="94">
        <f t="shared" si="54"/>
        <v>44523</v>
      </c>
      <c r="F82" s="94">
        <f t="shared" si="55"/>
        <v>44527</v>
      </c>
      <c r="G82" s="94">
        <f t="shared" si="56"/>
        <v>44531</v>
      </c>
      <c r="H82" s="94">
        <f t="shared" si="57"/>
        <v>44533</v>
      </c>
      <c r="I82" s="1271">
        <f t="shared" si="58"/>
        <v>44498</v>
      </c>
      <c r="J82" s="1293">
        <f t="shared" si="58"/>
        <v>44500</v>
      </c>
    </row>
    <row r="83" spans="1:10" s="14" customFormat="1" ht="19.5" hidden="1">
      <c r="A83" s="77"/>
      <c r="B83" s="548" t="s">
        <v>3313</v>
      </c>
      <c r="C83" s="91" t="s">
        <v>3394</v>
      </c>
      <c r="D83" s="92">
        <v>44516</v>
      </c>
      <c r="E83" s="94">
        <f t="shared" ref="E83:E86" si="59">D83+13</f>
        <v>44529</v>
      </c>
      <c r="F83" s="94">
        <f t="shared" ref="F83:F86" si="60">D83+17</f>
        <v>44533</v>
      </c>
      <c r="G83" s="94">
        <f t="shared" ref="G83:G86" si="61">D83+21</f>
        <v>44537</v>
      </c>
      <c r="H83" s="94">
        <f t="shared" ref="H83:H86" si="62">D83+23</f>
        <v>44539</v>
      </c>
      <c r="I83" s="1271">
        <f t="shared" ref="I83:J83" si="63">I82+7</f>
        <v>44505</v>
      </c>
      <c r="J83" s="1293">
        <f t="shared" si="63"/>
        <v>44507</v>
      </c>
    </row>
    <row r="84" spans="1:10" s="14" customFormat="1" ht="19.5" hidden="1">
      <c r="A84" s="77"/>
      <c r="B84" s="548" t="s">
        <v>2877</v>
      </c>
      <c r="C84" s="91" t="s">
        <v>3395</v>
      </c>
      <c r="D84" s="92">
        <v>44529</v>
      </c>
      <c r="E84" s="94">
        <f t="shared" si="59"/>
        <v>44542</v>
      </c>
      <c r="F84" s="94">
        <f t="shared" si="60"/>
        <v>44546</v>
      </c>
      <c r="G84" s="94">
        <f t="shared" si="61"/>
        <v>44550</v>
      </c>
      <c r="H84" s="94">
        <f t="shared" si="62"/>
        <v>44552</v>
      </c>
      <c r="I84" s="1271">
        <f t="shared" ref="I84:J84" si="64">I83+7</f>
        <v>44512</v>
      </c>
      <c r="J84" s="1293">
        <f t="shared" si="64"/>
        <v>44514</v>
      </c>
    </row>
    <row r="85" spans="1:10" s="14" customFormat="1" ht="19.5" hidden="1">
      <c r="A85" s="77"/>
      <c r="B85" s="548" t="s">
        <v>3212</v>
      </c>
      <c r="C85" s="91" t="s">
        <v>3396</v>
      </c>
      <c r="D85" s="92">
        <v>44531</v>
      </c>
      <c r="E85" s="94">
        <f t="shared" si="59"/>
        <v>44544</v>
      </c>
      <c r="F85" s="94">
        <f t="shared" si="60"/>
        <v>44548</v>
      </c>
      <c r="G85" s="94">
        <f t="shared" si="61"/>
        <v>44552</v>
      </c>
      <c r="H85" s="94">
        <f t="shared" si="62"/>
        <v>44554</v>
      </c>
      <c r="I85" s="1271">
        <f t="shared" ref="I85:J85" si="65">I84+7</f>
        <v>44519</v>
      </c>
      <c r="J85" s="1293">
        <f t="shared" si="65"/>
        <v>44521</v>
      </c>
    </row>
    <row r="86" spans="1:10" s="14" customFormat="1" ht="19.5" hidden="1">
      <c r="A86" s="77"/>
      <c r="B86" s="548" t="s">
        <v>3317</v>
      </c>
      <c r="C86" s="91" t="s">
        <v>3397</v>
      </c>
      <c r="D86" s="92">
        <v>44538</v>
      </c>
      <c r="E86" s="94">
        <f t="shared" si="59"/>
        <v>44551</v>
      </c>
      <c r="F86" s="94">
        <f t="shared" si="60"/>
        <v>44555</v>
      </c>
      <c r="G86" s="94">
        <f t="shared" si="61"/>
        <v>44559</v>
      </c>
      <c r="H86" s="94">
        <f t="shared" si="62"/>
        <v>44561</v>
      </c>
      <c r="I86" s="1271">
        <f t="shared" ref="I86:J86" si="66">I85+7</f>
        <v>44526</v>
      </c>
      <c r="J86" s="1293">
        <f t="shared" si="66"/>
        <v>44528</v>
      </c>
    </row>
    <row r="87" spans="1:10" s="14" customFormat="1" ht="20.25" hidden="1" thickTop="1">
      <c r="A87" s="77"/>
      <c r="B87" s="548" t="s">
        <v>2859</v>
      </c>
      <c r="C87" s="91" t="s">
        <v>3398</v>
      </c>
      <c r="D87" s="92">
        <v>44542</v>
      </c>
      <c r="E87" s="94">
        <f t="shared" ref="E87" si="67">D87+13</f>
        <v>44555</v>
      </c>
      <c r="F87" s="94">
        <f t="shared" ref="F87" si="68">D87+17</f>
        <v>44559</v>
      </c>
      <c r="G87" s="94">
        <f t="shared" ref="G87" si="69">D87+21</f>
        <v>44563</v>
      </c>
      <c r="H87" s="94">
        <f t="shared" ref="H87" si="70">D87+23</f>
        <v>44565</v>
      </c>
      <c r="I87" s="1271">
        <f t="shared" ref="I87:J87" si="71">I86+7</f>
        <v>44533</v>
      </c>
      <c r="J87" s="1293">
        <f t="shared" si="71"/>
        <v>44535</v>
      </c>
    </row>
    <row r="88" spans="1:10" s="14" customFormat="1" ht="19.5" hidden="1">
      <c r="A88" s="77"/>
      <c r="B88" s="548" t="s">
        <v>2331</v>
      </c>
      <c r="C88" s="91" t="s">
        <v>3399</v>
      </c>
      <c r="D88" s="92">
        <v>44550</v>
      </c>
      <c r="E88" s="94">
        <f t="shared" ref="E88:E93" si="72">D88+13</f>
        <v>44563</v>
      </c>
      <c r="F88" s="94">
        <f t="shared" ref="F88:F93" si="73">D88+17</f>
        <v>44567</v>
      </c>
      <c r="G88" s="94">
        <f t="shared" ref="G88:G93" si="74">D88+21</f>
        <v>44571</v>
      </c>
      <c r="H88" s="94">
        <f t="shared" ref="H88:H93" si="75">D88+23</f>
        <v>44573</v>
      </c>
      <c r="I88" s="1271">
        <f t="shared" ref="I88:J88" si="76">I87+7</f>
        <v>44540</v>
      </c>
      <c r="J88" s="1293">
        <f t="shared" si="76"/>
        <v>44542</v>
      </c>
    </row>
    <row r="89" spans="1:10" s="14" customFormat="1" ht="19.5" hidden="1">
      <c r="A89" s="77"/>
      <c r="B89" s="1049" t="s">
        <v>2182</v>
      </c>
      <c r="C89" s="91" t="s">
        <v>3400</v>
      </c>
      <c r="D89" s="92">
        <v>44547</v>
      </c>
      <c r="E89" s="612"/>
      <c r="F89" s="612"/>
      <c r="G89" s="612"/>
      <c r="H89" s="612"/>
      <c r="I89" s="1271">
        <f t="shared" ref="I89:J89" si="77">I88+7</f>
        <v>44547</v>
      </c>
      <c r="J89" s="1293">
        <f t="shared" si="77"/>
        <v>44549</v>
      </c>
    </row>
    <row r="90" spans="1:10" s="14" customFormat="1" ht="19.5" hidden="1">
      <c r="A90" s="77"/>
      <c r="B90" s="1049" t="s">
        <v>2182</v>
      </c>
      <c r="C90" s="91" t="s">
        <v>3401</v>
      </c>
      <c r="D90" s="92">
        <v>44554</v>
      </c>
      <c r="E90" s="612"/>
      <c r="F90" s="612"/>
      <c r="G90" s="612"/>
      <c r="H90" s="612"/>
      <c r="I90" s="1271">
        <f t="shared" ref="I90:J90" si="78">I89+7</f>
        <v>44554</v>
      </c>
      <c r="J90" s="1293">
        <f t="shared" si="78"/>
        <v>44556</v>
      </c>
    </row>
    <row r="91" spans="1:10" s="14" customFormat="1" ht="20.25" hidden="1" thickTop="1">
      <c r="A91" s="77"/>
      <c r="B91" s="548" t="s">
        <v>2887</v>
      </c>
      <c r="C91" s="91" t="s">
        <v>3402</v>
      </c>
      <c r="D91" s="92">
        <v>44577</v>
      </c>
      <c r="E91" s="94">
        <f t="shared" si="72"/>
        <v>44590</v>
      </c>
      <c r="F91" s="94">
        <f t="shared" si="73"/>
        <v>44594</v>
      </c>
      <c r="G91" s="94">
        <f t="shared" si="74"/>
        <v>44598</v>
      </c>
      <c r="H91" s="94">
        <f t="shared" si="75"/>
        <v>44600</v>
      </c>
      <c r="I91" s="1271">
        <f t="shared" ref="I91:J91" si="79">I90+7</f>
        <v>44561</v>
      </c>
      <c r="J91" s="1293">
        <f t="shared" si="79"/>
        <v>44563</v>
      </c>
    </row>
    <row r="92" spans="1:10" s="14" customFormat="1" ht="19.5" hidden="1">
      <c r="A92" s="77" t="s">
        <v>2608</v>
      </c>
      <c r="B92" s="548" t="s">
        <v>2492</v>
      </c>
      <c r="C92" s="91" t="s">
        <v>3403</v>
      </c>
      <c r="D92" s="92">
        <v>44581</v>
      </c>
      <c r="E92" s="94">
        <f t="shared" si="72"/>
        <v>44594</v>
      </c>
      <c r="F92" s="94">
        <f t="shared" si="73"/>
        <v>44598</v>
      </c>
      <c r="G92" s="94">
        <f t="shared" si="74"/>
        <v>44602</v>
      </c>
      <c r="H92" s="94">
        <f t="shared" si="75"/>
        <v>44604</v>
      </c>
      <c r="I92" s="1271">
        <f t="shared" ref="I92:J92" si="80">I91+7</f>
        <v>44568</v>
      </c>
      <c r="J92" s="1293">
        <f t="shared" si="80"/>
        <v>44570</v>
      </c>
    </row>
    <row r="93" spans="1:10" s="14" customFormat="1" ht="19.5" hidden="1">
      <c r="A93" s="77"/>
      <c r="B93" s="548" t="s">
        <v>2335</v>
      </c>
      <c r="C93" s="91" t="s">
        <v>3404</v>
      </c>
      <c r="D93" s="92">
        <v>44586</v>
      </c>
      <c r="E93" s="94">
        <f t="shared" si="72"/>
        <v>44599</v>
      </c>
      <c r="F93" s="94">
        <f t="shared" si="73"/>
        <v>44603</v>
      </c>
      <c r="G93" s="94">
        <f t="shared" si="74"/>
        <v>44607</v>
      </c>
      <c r="H93" s="94">
        <f t="shared" si="75"/>
        <v>44609</v>
      </c>
      <c r="I93" s="1271">
        <f t="shared" ref="I93:J93" si="81">I92+7</f>
        <v>44575</v>
      </c>
      <c r="J93" s="1293">
        <f t="shared" si="81"/>
        <v>44577</v>
      </c>
    </row>
    <row r="94" spans="1:10" s="14" customFormat="1" ht="20.25" hidden="1" thickTop="1">
      <c r="A94" s="77"/>
      <c r="B94" s="548" t="s">
        <v>3310</v>
      </c>
      <c r="C94" s="91" t="s">
        <v>3405</v>
      </c>
      <c r="D94" s="92">
        <v>44592</v>
      </c>
      <c r="E94" s="94">
        <f t="shared" ref="E94:E98" si="82">D94+13</f>
        <v>44605</v>
      </c>
      <c r="F94" s="94">
        <f t="shared" ref="F94:F98" si="83">D94+17</f>
        <v>44609</v>
      </c>
      <c r="G94" s="94">
        <f t="shared" ref="G94:G98" si="84">D94+21</f>
        <v>44613</v>
      </c>
      <c r="H94" s="94">
        <f t="shared" ref="H94:H98" si="85">D94+23</f>
        <v>44615</v>
      </c>
      <c r="I94" s="1271">
        <f t="shared" ref="I94:J94" si="86">I93+7</f>
        <v>44582</v>
      </c>
      <c r="J94" s="1293">
        <f t="shared" si="86"/>
        <v>44584</v>
      </c>
    </row>
    <row r="95" spans="1:10" s="14" customFormat="1" ht="19.5" hidden="1">
      <c r="A95" s="77"/>
      <c r="B95" s="548" t="s">
        <v>3184</v>
      </c>
      <c r="C95" s="91" t="s">
        <v>3406</v>
      </c>
      <c r="D95" s="92">
        <v>44597</v>
      </c>
      <c r="E95" s="94">
        <f t="shared" si="82"/>
        <v>44610</v>
      </c>
      <c r="F95" s="94">
        <f t="shared" si="83"/>
        <v>44614</v>
      </c>
      <c r="G95" s="94">
        <f t="shared" si="84"/>
        <v>44618</v>
      </c>
      <c r="H95" s="94">
        <f t="shared" si="85"/>
        <v>44620</v>
      </c>
      <c r="I95" s="1271">
        <f t="shared" ref="I95:J95" si="87">I94+7</f>
        <v>44589</v>
      </c>
      <c r="J95" s="1293">
        <f t="shared" si="87"/>
        <v>44591</v>
      </c>
    </row>
    <row r="96" spans="1:10" s="14" customFormat="1" ht="19.5" hidden="1">
      <c r="A96" s="77"/>
      <c r="B96" s="548" t="s">
        <v>2948</v>
      </c>
      <c r="C96" s="91" t="s">
        <v>3407</v>
      </c>
      <c r="D96" s="92">
        <v>44605</v>
      </c>
      <c r="E96" s="94">
        <f t="shared" si="82"/>
        <v>44618</v>
      </c>
      <c r="F96" s="94">
        <f t="shared" si="83"/>
        <v>44622</v>
      </c>
      <c r="G96" s="94">
        <f t="shared" si="84"/>
        <v>44626</v>
      </c>
      <c r="H96" s="94">
        <f t="shared" si="85"/>
        <v>44628</v>
      </c>
      <c r="I96" s="1271">
        <f t="shared" ref="I96:J96" si="88">I95+7</f>
        <v>44596</v>
      </c>
      <c r="J96" s="1293">
        <f t="shared" si="88"/>
        <v>44598</v>
      </c>
    </row>
    <row r="97" spans="1:10" s="14" customFormat="1" ht="19.5" hidden="1">
      <c r="A97" s="77"/>
      <c r="B97" s="1049" t="s">
        <v>2182</v>
      </c>
      <c r="C97" s="91" t="s">
        <v>3408</v>
      </c>
      <c r="D97" s="1441"/>
      <c r="E97" s="612"/>
      <c r="F97" s="612"/>
      <c r="G97" s="612"/>
      <c r="H97" s="612"/>
      <c r="I97" s="1271">
        <f t="shared" ref="I97:J99" si="89">I96+7</f>
        <v>44603</v>
      </c>
      <c r="J97" s="1293">
        <f t="shared" si="89"/>
        <v>44605</v>
      </c>
    </row>
    <row r="98" spans="1:10" s="14" customFormat="1" ht="19.5" hidden="1">
      <c r="A98" s="77"/>
      <c r="B98" s="548" t="s">
        <v>2879</v>
      </c>
      <c r="C98" s="91" t="s">
        <v>3409</v>
      </c>
      <c r="D98" s="92">
        <v>44611</v>
      </c>
      <c r="E98" s="94">
        <f t="shared" si="82"/>
        <v>44624</v>
      </c>
      <c r="F98" s="94">
        <f t="shared" si="83"/>
        <v>44628</v>
      </c>
      <c r="G98" s="94">
        <f t="shared" si="84"/>
        <v>44632</v>
      </c>
      <c r="H98" s="94">
        <f t="shared" si="85"/>
        <v>44634</v>
      </c>
      <c r="I98" s="1271">
        <f t="shared" ref="I98:J98" si="90">I97+7</f>
        <v>44610</v>
      </c>
      <c r="J98" s="1293">
        <f t="shared" si="90"/>
        <v>44612</v>
      </c>
    </row>
    <row r="99" spans="1:10" s="14" customFormat="1" ht="20.25" hidden="1" thickTop="1">
      <c r="A99" s="77"/>
      <c r="B99" s="548" t="s">
        <v>3313</v>
      </c>
      <c r="C99" s="91" t="s">
        <v>3410</v>
      </c>
      <c r="D99" s="92">
        <v>44620</v>
      </c>
      <c r="E99" s="94">
        <f t="shared" ref="E99" si="91">D99+13</f>
        <v>44633</v>
      </c>
      <c r="F99" s="94">
        <f t="shared" ref="F99" si="92">D99+17</f>
        <v>44637</v>
      </c>
      <c r="G99" s="94">
        <f t="shared" ref="G99" si="93">D99+21</f>
        <v>44641</v>
      </c>
      <c r="H99" s="94">
        <f t="shared" ref="H99" si="94">D99+23</f>
        <v>44643</v>
      </c>
      <c r="I99" s="1271">
        <f t="shared" si="89"/>
        <v>44617</v>
      </c>
      <c r="J99" s="1293">
        <f t="shared" si="89"/>
        <v>44619</v>
      </c>
    </row>
    <row r="100" spans="1:10" s="14" customFormat="1" ht="19.5" hidden="1">
      <c r="A100" s="77"/>
      <c r="B100" s="1049" t="s">
        <v>2182</v>
      </c>
      <c r="C100" s="91" t="s">
        <v>3411</v>
      </c>
      <c r="D100" s="1441"/>
      <c r="E100" s="612"/>
      <c r="F100" s="612"/>
      <c r="G100" s="612"/>
      <c r="H100" s="612"/>
      <c r="I100" s="1271">
        <f t="shared" ref="I100:J100" si="95">I99+7</f>
        <v>44624</v>
      </c>
      <c r="J100" s="1293">
        <f t="shared" si="95"/>
        <v>44626</v>
      </c>
    </row>
    <row r="101" spans="1:10" s="14" customFormat="1" ht="19.5" hidden="1">
      <c r="A101" s="77"/>
      <c r="B101" s="548" t="s">
        <v>2877</v>
      </c>
      <c r="C101" s="91" t="s">
        <v>3412</v>
      </c>
      <c r="D101" s="92">
        <v>44631</v>
      </c>
      <c r="E101" s="94">
        <f t="shared" ref="E101:E103" si="96">D101+13</f>
        <v>44644</v>
      </c>
      <c r="F101" s="94">
        <f t="shared" ref="F101:F103" si="97">D101+17</f>
        <v>44648</v>
      </c>
      <c r="G101" s="94">
        <f t="shared" ref="G101:G103" si="98">D101+21</f>
        <v>44652</v>
      </c>
      <c r="H101" s="94">
        <f t="shared" ref="H101:H103" si="99">D101+23</f>
        <v>44654</v>
      </c>
      <c r="I101" s="1271">
        <f t="shared" ref="I101:J101" si="100">I100+7</f>
        <v>44631</v>
      </c>
      <c r="J101" s="1293">
        <f t="shared" si="100"/>
        <v>44633</v>
      </c>
    </row>
    <row r="102" spans="1:10" s="14" customFormat="1" ht="20.25" hidden="1" thickTop="1">
      <c r="A102" s="77"/>
      <c r="B102" s="548" t="s">
        <v>3212</v>
      </c>
      <c r="C102" s="91" t="s">
        <v>3413</v>
      </c>
      <c r="D102" s="92">
        <v>44639</v>
      </c>
      <c r="E102" s="94">
        <f t="shared" si="96"/>
        <v>44652</v>
      </c>
      <c r="F102" s="94">
        <f t="shared" si="97"/>
        <v>44656</v>
      </c>
      <c r="G102" s="94">
        <f t="shared" si="98"/>
        <v>44660</v>
      </c>
      <c r="H102" s="94">
        <f t="shared" si="99"/>
        <v>44662</v>
      </c>
      <c r="I102" s="1271">
        <f t="shared" ref="I102:J102" si="101">I101+7</f>
        <v>44638</v>
      </c>
      <c r="J102" s="1293">
        <f t="shared" si="101"/>
        <v>44640</v>
      </c>
    </row>
    <row r="103" spans="1:10" s="14" customFormat="1" ht="19.5" hidden="1">
      <c r="A103" s="77"/>
      <c r="B103" s="548" t="s">
        <v>3317</v>
      </c>
      <c r="C103" s="91" t="s">
        <v>3414</v>
      </c>
      <c r="D103" s="92">
        <v>44280</v>
      </c>
      <c r="E103" s="94">
        <f t="shared" si="96"/>
        <v>44293</v>
      </c>
      <c r="F103" s="94">
        <f t="shared" si="97"/>
        <v>44297</v>
      </c>
      <c r="G103" s="94">
        <f t="shared" si="98"/>
        <v>44301</v>
      </c>
      <c r="H103" s="94">
        <f t="shared" si="99"/>
        <v>44303</v>
      </c>
      <c r="I103" s="1271">
        <f t="shared" ref="I103:J103" si="102">I102+7</f>
        <v>44645</v>
      </c>
      <c r="J103" s="1293">
        <f t="shared" si="102"/>
        <v>44647</v>
      </c>
    </row>
    <row r="104" spans="1:10" s="14" customFormat="1" ht="19.5" hidden="1">
      <c r="A104" s="77"/>
      <c r="B104" s="548" t="s">
        <v>2859</v>
      </c>
      <c r="C104" s="91" t="s">
        <v>3415</v>
      </c>
      <c r="D104" s="92">
        <v>44654</v>
      </c>
      <c r="E104" s="94">
        <f t="shared" ref="E104:E108" si="103">D104+13</f>
        <v>44667</v>
      </c>
      <c r="F104" s="94">
        <f t="shared" ref="F104:F108" si="104">D104+17</f>
        <v>44671</v>
      </c>
      <c r="G104" s="94">
        <f t="shared" ref="G104:G108" si="105">D104+21</f>
        <v>44675</v>
      </c>
      <c r="H104" s="94">
        <f t="shared" ref="H104:H108" si="106">D104+23</f>
        <v>44677</v>
      </c>
      <c r="I104" s="1271">
        <f t="shared" ref="I104:J104" si="107">I103+7</f>
        <v>44652</v>
      </c>
      <c r="J104" s="1293">
        <f t="shared" si="107"/>
        <v>44654</v>
      </c>
    </row>
    <row r="105" spans="1:10" s="14" customFormat="1" ht="19.5" hidden="1">
      <c r="A105" s="77"/>
      <c r="B105" s="548" t="s">
        <v>2331</v>
      </c>
      <c r="C105" s="91" t="s">
        <v>3416</v>
      </c>
      <c r="D105" s="92">
        <v>44662</v>
      </c>
      <c r="E105" s="94">
        <f t="shared" si="103"/>
        <v>44675</v>
      </c>
      <c r="F105" s="94">
        <f t="shared" si="104"/>
        <v>44679</v>
      </c>
      <c r="G105" s="94">
        <f t="shared" si="105"/>
        <v>44683</v>
      </c>
      <c r="H105" s="94">
        <f t="shared" si="106"/>
        <v>44685</v>
      </c>
      <c r="I105" s="1271">
        <f t="shared" ref="I105:J105" si="108">I104+7</f>
        <v>44659</v>
      </c>
      <c r="J105" s="1293">
        <f t="shared" si="108"/>
        <v>44661</v>
      </c>
    </row>
    <row r="106" spans="1:10" s="14" customFormat="1" ht="20.25" hidden="1" thickTop="1">
      <c r="A106" s="77"/>
      <c r="B106" s="548" t="s">
        <v>2887</v>
      </c>
      <c r="C106" s="91" t="s">
        <v>3417</v>
      </c>
      <c r="D106" s="92">
        <v>44670</v>
      </c>
      <c r="E106" s="94">
        <f t="shared" si="103"/>
        <v>44683</v>
      </c>
      <c r="F106" s="94">
        <f t="shared" si="104"/>
        <v>44687</v>
      </c>
      <c r="G106" s="94">
        <f t="shared" si="105"/>
        <v>44691</v>
      </c>
      <c r="H106" s="94">
        <f t="shared" si="106"/>
        <v>44693</v>
      </c>
      <c r="I106" s="1271">
        <f t="shared" ref="I106:J106" si="109">I105+7</f>
        <v>44666</v>
      </c>
      <c r="J106" s="1293">
        <f t="shared" si="109"/>
        <v>44668</v>
      </c>
    </row>
    <row r="107" spans="1:10" s="14" customFormat="1" ht="19.5" hidden="1">
      <c r="A107" s="77"/>
      <c r="B107" s="548" t="s">
        <v>2492</v>
      </c>
      <c r="C107" s="91" t="s">
        <v>3418</v>
      </c>
      <c r="D107" s="92">
        <v>44679</v>
      </c>
      <c r="E107" s="94">
        <f t="shared" si="103"/>
        <v>44692</v>
      </c>
      <c r="F107" s="94">
        <f t="shared" si="104"/>
        <v>44696</v>
      </c>
      <c r="G107" s="94">
        <f t="shared" si="105"/>
        <v>44700</v>
      </c>
      <c r="H107" s="94">
        <f t="shared" si="106"/>
        <v>44702</v>
      </c>
      <c r="I107" s="1271">
        <f t="shared" ref="I107:J107" si="110">I106+7</f>
        <v>44673</v>
      </c>
      <c r="J107" s="1293">
        <f t="shared" si="110"/>
        <v>44675</v>
      </c>
    </row>
    <row r="108" spans="1:10" s="14" customFormat="1" ht="19.5" hidden="1">
      <c r="A108" s="77"/>
      <c r="B108" s="548" t="s">
        <v>2335</v>
      </c>
      <c r="C108" s="91" t="s">
        <v>3419</v>
      </c>
      <c r="D108" s="92">
        <v>44683</v>
      </c>
      <c r="E108" s="94">
        <f t="shared" si="103"/>
        <v>44696</v>
      </c>
      <c r="F108" s="94">
        <f t="shared" si="104"/>
        <v>44700</v>
      </c>
      <c r="G108" s="94">
        <f t="shared" si="105"/>
        <v>44704</v>
      </c>
      <c r="H108" s="94">
        <f t="shared" si="106"/>
        <v>44706</v>
      </c>
      <c r="I108" s="1271">
        <f t="shared" ref="I108:J108" si="111">I107+7</f>
        <v>44680</v>
      </c>
      <c r="J108" s="1293">
        <f t="shared" si="111"/>
        <v>44682</v>
      </c>
    </row>
    <row r="109" spans="1:10" s="14" customFormat="1" ht="19.5" hidden="1">
      <c r="A109" s="77"/>
      <c r="B109" s="548" t="s">
        <v>3310</v>
      </c>
      <c r="C109" s="91" t="s">
        <v>3420</v>
      </c>
      <c r="D109" s="92">
        <v>44322</v>
      </c>
      <c r="E109" s="94">
        <f t="shared" ref="E109:E112" si="112">D109+13</f>
        <v>44335</v>
      </c>
      <c r="F109" s="94">
        <f t="shared" ref="F109:F112" si="113">D109+17</f>
        <v>44339</v>
      </c>
      <c r="G109" s="94">
        <f t="shared" ref="G109:G112" si="114">D109+21</f>
        <v>44343</v>
      </c>
      <c r="H109" s="94">
        <f t="shared" ref="H109:H112" si="115">D109+23</f>
        <v>44345</v>
      </c>
      <c r="I109" s="1271">
        <f t="shared" ref="I109:J109" si="116">I108+7</f>
        <v>44687</v>
      </c>
      <c r="J109" s="1293">
        <f t="shared" si="116"/>
        <v>44689</v>
      </c>
    </row>
    <row r="110" spans="1:10" s="14" customFormat="1" ht="19.5" hidden="1">
      <c r="A110" s="77"/>
      <c r="B110" s="548" t="s">
        <v>3184</v>
      </c>
      <c r="C110" s="91" t="s">
        <v>3421</v>
      </c>
      <c r="D110" s="92">
        <v>44696</v>
      </c>
      <c r="E110" s="94">
        <f t="shared" si="112"/>
        <v>44709</v>
      </c>
      <c r="F110" s="94">
        <f t="shared" si="113"/>
        <v>44713</v>
      </c>
      <c r="G110" s="94">
        <f t="shared" si="114"/>
        <v>44717</v>
      </c>
      <c r="H110" s="94">
        <f t="shared" si="115"/>
        <v>44719</v>
      </c>
      <c r="I110" s="1271">
        <f t="shared" ref="I110:J110" si="117">I109+7</f>
        <v>44694</v>
      </c>
      <c r="J110" s="1293">
        <f t="shared" si="117"/>
        <v>44696</v>
      </c>
    </row>
    <row r="111" spans="1:10" s="14" customFormat="1" ht="19.5" hidden="1">
      <c r="A111" s="77" t="s">
        <v>2948</v>
      </c>
      <c r="B111" s="1049" t="s">
        <v>2182</v>
      </c>
      <c r="C111" s="91" t="s">
        <v>3422</v>
      </c>
      <c r="D111" s="92">
        <v>44336</v>
      </c>
      <c r="E111" s="612"/>
      <c r="F111" s="612"/>
      <c r="G111" s="612"/>
      <c r="H111" s="612"/>
      <c r="I111" s="1271">
        <f t="shared" ref="I111:J111" si="118">I110+7</f>
        <v>44701</v>
      </c>
      <c r="J111" s="1293">
        <f t="shared" si="118"/>
        <v>44703</v>
      </c>
    </row>
    <row r="112" spans="1:10" s="14" customFormat="1" ht="20.25" hidden="1" thickTop="1">
      <c r="A112" s="77"/>
      <c r="B112" s="548" t="s">
        <v>2948</v>
      </c>
      <c r="C112" s="91" t="s">
        <v>3423</v>
      </c>
      <c r="D112" s="92">
        <v>44709</v>
      </c>
      <c r="E112" s="94">
        <f t="shared" si="112"/>
        <v>44722</v>
      </c>
      <c r="F112" s="94">
        <f t="shared" si="113"/>
        <v>44726</v>
      </c>
      <c r="G112" s="94">
        <f t="shared" si="114"/>
        <v>44730</v>
      </c>
      <c r="H112" s="94">
        <f t="shared" si="115"/>
        <v>44732</v>
      </c>
      <c r="I112" s="1271">
        <f t="shared" ref="I112:J112" si="119">I111+7</f>
        <v>44708</v>
      </c>
      <c r="J112" s="1293">
        <f t="shared" si="119"/>
        <v>44710</v>
      </c>
    </row>
    <row r="113" spans="1:10" s="14" customFormat="1" ht="19.5" hidden="1">
      <c r="A113" s="77"/>
      <c r="B113" s="548" t="s">
        <v>2879</v>
      </c>
      <c r="C113" s="91" t="s">
        <v>3424</v>
      </c>
      <c r="D113" s="92">
        <v>44719</v>
      </c>
      <c r="E113" s="94">
        <f t="shared" ref="E113:E117" si="120">D113+13</f>
        <v>44732</v>
      </c>
      <c r="F113" s="94">
        <f t="shared" ref="F113:F117" si="121">D113+17</f>
        <v>44736</v>
      </c>
      <c r="G113" s="94">
        <f t="shared" ref="G113:G117" si="122">D113+21</f>
        <v>44740</v>
      </c>
      <c r="H113" s="94">
        <f t="shared" ref="H113:H117" si="123">D113+23</f>
        <v>44742</v>
      </c>
      <c r="I113" s="1271">
        <f t="shared" ref="I113:J113" si="124">I112+7</f>
        <v>44715</v>
      </c>
      <c r="J113" s="1293">
        <f t="shared" si="124"/>
        <v>44717</v>
      </c>
    </row>
    <row r="114" spans="1:10" s="14" customFormat="1" ht="20.25" hidden="1" thickTop="1">
      <c r="A114" s="77"/>
      <c r="B114" s="548" t="s">
        <v>3313</v>
      </c>
      <c r="C114" s="91" t="s">
        <v>3425</v>
      </c>
      <c r="D114" s="92">
        <v>44728</v>
      </c>
      <c r="E114" s="94">
        <f t="shared" si="120"/>
        <v>44741</v>
      </c>
      <c r="F114" s="94">
        <f t="shared" si="121"/>
        <v>44745</v>
      </c>
      <c r="G114" s="94">
        <f t="shared" si="122"/>
        <v>44749</v>
      </c>
      <c r="H114" s="94">
        <f t="shared" si="123"/>
        <v>44751</v>
      </c>
      <c r="I114" s="1271">
        <f t="shared" ref="I114:J114" si="125">I113+7</f>
        <v>44722</v>
      </c>
      <c r="J114" s="1293">
        <f t="shared" si="125"/>
        <v>44724</v>
      </c>
    </row>
    <row r="115" spans="1:10" s="14" customFormat="1" ht="19.5" hidden="1">
      <c r="A115" s="77"/>
      <c r="B115" s="548" t="s">
        <v>2877</v>
      </c>
      <c r="C115" s="91" t="s">
        <v>3426</v>
      </c>
      <c r="D115" s="92">
        <v>44734</v>
      </c>
      <c r="E115" s="94">
        <f t="shared" si="120"/>
        <v>44747</v>
      </c>
      <c r="F115" s="94">
        <f t="shared" si="121"/>
        <v>44751</v>
      </c>
      <c r="G115" s="94">
        <f t="shared" si="122"/>
        <v>44755</v>
      </c>
      <c r="H115" s="94">
        <f t="shared" si="123"/>
        <v>44757</v>
      </c>
      <c r="I115" s="1271">
        <f t="shared" ref="I115:J115" si="126">I114+7</f>
        <v>44729</v>
      </c>
      <c r="J115" s="1293">
        <f t="shared" si="126"/>
        <v>44731</v>
      </c>
    </row>
    <row r="116" spans="1:10" s="14" customFormat="1" ht="19.5" hidden="1">
      <c r="A116" s="77"/>
      <c r="B116" s="548" t="s">
        <v>3212</v>
      </c>
      <c r="C116" s="91" t="s">
        <v>3427</v>
      </c>
      <c r="D116" s="92">
        <v>44740</v>
      </c>
      <c r="E116" s="94">
        <f t="shared" si="120"/>
        <v>44753</v>
      </c>
      <c r="F116" s="94">
        <f t="shared" si="121"/>
        <v>44757</v>
      </c>
      <c r="G116" s="94">
        <f t="shared" si="122"/>
        <v>44761</v>
      </c>
      <c r="H116" s="94">
        <f t="shared" si="123"/>
        <v>44763</v>
      </c>
      <c r="I116" s="1271">
        <f t="shared" ref="I116:J117" si="127">I115+7</f>
        <v>44736</v>
      </c>
      <c r="J116" s="1293">
        <f t="shared" si="127"/>
        <v>44738</v>
      </c>
    </row>
    <row r="117" spans="1:10" s="14" customFormat="1" ht="20.25" hidden="1" thickTop="1">
      <c r="A117" s="77"/>
      <c r="B117" s="548" t="s">
        <v>3317</v>
      </c>
      <c r="C117" s="91" t="s">
        <v>3428</v>
      </c>
      <c r="D117" s="92">
        <v>44757</v>
      </c>
      <c r="E117" s="94">
        <f t="shared" si="120"/>
        <v>44770</v>
      </c>
      <c r="F117" s="94">
        <f t="shared" si="121"/>
        <v>44774</v>
      </c>
      <c r="G117" s="94">
        <f t="shared" si="122"/>
        <v>44778</v>
      </c>
      <c r="H117" s="94">
        <f t="shared" si="123"/>
        <v>44780</v>
      </c>
      <c r="I117" s="1271">
        <f t="shared" si="127"/>
        <v>44743</v>
      </c>
      <c r="J117" s="1293">
        <f t="shared" si="127"/>
        <v>44745</v>
      </c>
    </row>
    <row r="118" spans="1:10" s="14" customFormat="1" ht="19.5" hidden="1">
      <c r="A118" s="77"/>
      <c r="B118" s="548" t="s">
        <v>2859</v>
      </c>
      <c r="C118" s="91" t="s">
        <v>3429</v>
      </c>
      <c r="D118" s="92">
        <v>44760</v>
      </c>
      <c r="E118" s="94">
        <f t="shared" ref="E118:E126" si="128">D118+13</f>
        <v>44773</v>
      </c>
      <c r="F118" s="94">
        <f t="shared" ref="F118:F126" si="129">D118+17</f>
        <v>44777</v>
      </c>
      <c r="G118" s="94">
        <f t="shared" ref="G118:G126" si="130">D118+21</f>
        <v>44781</v>
      </c>
      <c r="H118" s="94">
        <f t="shared" ref="H118:H126" si="131">D118+23</f>
        <v>44783</v>
      </c>
      <c r="I118" s="1271">
        <f t="shared" ref="I118:J118" si="132">I117+7</f>
        <v>44750</v>
      </c>
      <c r="J118" s="1293">
        <f t="shared" si="132"/>
        <v>44752</v>
      </c>
    </row>
    <row r="119" spans="1:10" s="14" customFormat="1" ht="19.5" hidden="1">
      <c r="A119" s="77"/>
      <c r="B119" s="548" t="s">
        <v>2331</v>
      </c>
      <c r="C119" s="91" t="s">
        <v>3430</v>
      </c>
      <c r="D119" s="92">
        <v>44767</v>
      </c>
      <c r="E119" s="94">
        <f t="shared" si="128"/>
        <v>44780</v>
      </c>
      <c r="F119" s="94">
        <f t="shared" si="129"/>
        <v>44784</v>
      </c>
      <c r="G119" s="94">
        <f t="shared" si="130"/>
        <v>44788</v>
      </c>
      <c r="H119" s="94">
        <f t="shared" si="131"/>
        <v>44790</v>
      </c>
      <c r="I119" s="1271">
        <f t="shared" ref="I119:J119" si="133">I118+7</f>
        <v>44757</v>
      </c>
      <c r="J119" s="1293">
        <f t="shared" si="133"/>
        <v>44759</v>
      </c>
    </row>
    <row r="120" spans="1:10" s="14" customFormat="1" ht="19.5" hidden="1">
      <c r="A120" s="77"/>
      <c r="B120" s="548" t="s">
        <v>2887</v>
      </c>
      <c r="C120" s="91" t="s">
        <v>3431</v>
      </c>
      <c r="D120" s="92">
        <v>44771</v>
      </c>
      <c r="E120" s="94">
        <f t="shared" si="128"/>
        <v>44784</v>
      </c>
      <c r="F120" s="94">
        <f t="shared" si="129"/>
        <v>44788</v>
      </c>
      <c r="G120" s="94">
        <f t="shared" si="130"/>
        <v>44792</v>
      </c>
      <c r="H120" s="94">
        <f t="shared" si="131"/>
        <v>44794</v>
      </c>
      <c r="I120" s="1271">
        <f t="shared" ref="I120:J120" si="134">I119+7</f>
        <v>44764</v>
      </c>
      <c r="J120" s="1293">
        <f t="shared" si="134"/>
        <v>44766</v>
      </c>
    </row>
    <row r="121" spans="1:10" s="14" customFormat="1" ht="20.25" hidden="1" thickTop="1">
      <c r="A121" s="77"/>
      <c r="B121" s="548" t="s">
        <v>2492</v>
      </c>
      <c r="C121" s="91" t="s">
        <v>3432</v>
      </c>
      <c r="D121" s="92">
        <v>44777</v>
      </c>
      <c r="E121" s="94">
        <f t="shared" si="128"/>
        <v>44790</v>
      </c>
      <c r="F121" s="94">
        <f t="shared" si="129"/>
        <v>44794</v>
      </c>
      <c r="G121" s="94">
        <f t="shared" si="130"/>
        <v>44798</v>
      </c>
      <c r="H121" s="94">
        <f t="shared" si="131"/>
        <v>44800</v>
      </c>
      <c r="I121" s="1271">
        <f t="shared" ref="I121:J121" si="135">I120+7</f>
        <v>44771</v>
      </c>
      <c r="J121" s="1293">
        <f t="shared" si="135"/>
        <v>44773</v>
      </c>
    </row>
    <row r="122" spans="1:10" s="14" customFormat="1" ht="19.5" hidden="1">
      <c r="A122" s="77" t="s">
        <v>2335</v>
      </c>
      <c r="B122" s="548" t="s">
        <v>2889</v>
      </c>
      <c r="C122" s="91" t="s">
        <v>3433</v>
      </c>
      <c r="D122" s="92">
        <v>44781</v>
      </c>
      <c r="E122" s="94">
        <f t="shared" si="128"/>
        <v>44794</v>
      </c>
      <c r="F122" s="94">
        <f t="shared" si="129"/>
        <v>44798</v>
      </c>
      <c r="G122" s="94">
        <f t="shared" si="130"/>
        <v>44802</v>
      </c>
      <c r="H122" s="94">
        <f t="shared" si="131"/>
        <v>44804</v>
      </c>
      <c r="I122" s="1271">
        <f t="shared" ref="I122:J122" si="136">I121+7</f>
        <v>44778</v>
      </c>
      <c r="J122" s="1293">
        <f t="shared" si="136"/>
        <v>44780</v>
      </c>
    </row>
    <row r="123" spans="1:10" s="14" customFormat="1" ht="19.5" hidden="1">
      <c r="A123" s="77"/>
      <c r="B123" s="548" t="s">
        <v>3310</v>
      </c>
      <c r="C123" s="91" t="s">
        <v>3434</v>
      </c>
      <c r="D123" s="92">
        <v>44786</v>
      </c>
      <c r="E123" s="94">
        <f t="shared" si="128"/>
        <v>44799</v>
      </c>
      <c r="F123" s="94">
        <f t="shared" si="129"/>
        <v>44803</v>
      </c>
      <c r="G123" s="94">
        <f t="shared" si="130"/>
        <v>44807</v>
      </c>
      <c r="H123" s="94">
        <f t="shared" si="131"/>
        <v>44809</v>
      </c>
      <c r="I123" s="1271">
        <f t="shared" ref="I123:J123" si="137">I122+7</f>
        <v>44785</v>
      </c>
      <c r="J123" s="1293">
        <f t="shared" si="137"/>
        <v>44787</v>
      </c>
    </row>
    <row r="124" spans="1:10" s="14" customFormat="1" ht="19.5" hidden="1">
      <c r="A124" s="77"/>
      <c r="B124" s="548" t="s">
        <v>3184</v>
      </c>
      <c r="C124" s="91" t="s">
        <v>3435</v>
      </c>
      <c r="D124" s="92">
        <v>44795</v>
      </c>
      <c r="E124" s="94">
        <f t="shared" si="128"/>
        <v>44808</v>
      </c>
      <c r="F124" s="94">
        <f t="shared" si="129"/>
        <v>44812</v>
      </c>
      <c r="G124" s="94">
        <f t="shared" si="130"/>
        <v>44816</v>
      </c>
      <c r="H124" s="94">
        <f t="shared" si="131"/>
        <v>44818</v>
      </c>
      <c r="I124" s="1271">
        <f t="shared" ref="I124:J124" si="138">I123+7</f>
        <v>44792</v>
      </c>
      <c r="J124" s="1293">
        <f t="shared" si="138"/>
        <v>44794</v>
      </c>
    </row>
    <row r="125" spans="1:10" s="14" customFormat="1" ht="19.5" hidden="1">
      <c r="A125" s="77"/>
      <c r="B125" s="1049" t="s">
        <v>3436</v>
      </c>
      <c r="C125" s="91" t="s">
        <v>3437</v>
      </c>
      <c r="D125" s="1441"/>
      <c r="E125" s="612"/>
      <c r="F125" s="612"/>
      <c r="G125" s="612"/>
      <c r="H125" s="612"/>
      <c r="I125" s="1271">
        <v>44799</v>
      </c>
      <c r="J125" s="1293">
        <v>44801</v>
      </c>
    </row>
    <row r="126" spans="1:10" s="14" customFormat="1" ht="20.25" hidden="1" thickTop="1">
      <c r="A126" s="77"/>
      <c r="B126" s="548" t="s">
        <v>2948</v>
      </c>
      <c r="C126" s="91" t="s">
        <v>3438</v>
      </c>
      <c r="D126" s="92">
        <v>44807</v>
      </c>
      <c r="E126" s="94">
        <f t="shared" si="128"/>
        <v>44820</v>
      </c>
      <c r="F126" s="94">
        <f t="shared" si="129"/>
        <v>44824</v>
      </c>
      <c r="G126" s="94">
        <f t="shared" si="130"/>
        <v>44828</v>
      </c>
      <c r="H126" s="94">
        <f t="shared" si="131"/>
        <v>44830</v>
      </c>
      <c r="I126" s="1271">
        <f t="shared" ref="I126:J126" si="139">I125+7</f>
        <v>44806</v>
      </c>
      <c r="J126" s="1293">
        <f t="shared" si="139"/>
        <v>44808</v>
      </c>
    </row>
    <row r="127" spans="1:10" s="14" customFormat="1" ht="19.5" hidden="1">
      <c r="A127" s="77"/>
      <c r="B127" s="548" t="s">
        <v>2879</v>
      </c>
      <c r="C127" s="91" t="s">
        <v>3439</v>
      </c>
      <c r="D127" s="92">
        <v>44815</v>
      </c>
      <c r="E127" s="94">
        <f>D127+13</f>
        <v>44828</v>
      </c>
      <c r="F127" s="94">
        <f>D127+17</f>
        <v>44832</v>
      </c>
      <c r="G127" s="94">
        <f>D127+21</f>
        <v>44836</v>
      </c>
      <c r="H127" s="94">
        <f>D127+23</f>
        <v>44838</v>
      </c>
      <c r="I127" s="1271">
        <f t="shared" ref="I127:J127" si="140">I126+7</f>
        <v>44813</v>
      </c>
      <c r="J127" s="1293">
        <f t="shared" si="140"/>
        <v>44815</v>
      </c>
    </row>
    <row r="128" spans="1:10" s="14" customFormat="1" ht="19.5" hidden="1">
      <c r="A128" s="77"/>
      <c r="B128" s="548" t="s">
        <v>3313</v>
      </c>
      <c r="C128" s="91" t="s">
        <v>3440</v>
      </c>
      <c r="D128" s="92">
        <v>44824</v>
      </c>
      <c r="E128" s="94">
        <f>D128+13</f>
        <v>44837</v>
      </c>
      <c r="F128" s="94">
        <f>D128+17</f>
        <v>44841</v>
      </c>
      <c r="G128" s="94">
        <f>D128+21</f>
        <v>44845</v>
      </c>
      <c r="H128" s="94">
        <f>D128+23</f>
        <v>44847</v>
      </c>
      <c r="I128" s="1271">
        <f t="shared" ref="I128:J128" si="141">I127+7</f>
        <v>44820</v>
      </c>
      <c r="J128" s="1293">
        <f t="shared" si="141"/>
        <v>44822</v>
      </c>
    </row>
    <row r="129" spans="1:10" s="14" customFormat="1" ht="20.25" hidden="1" thickTop="1">
      <c r="A129" s="77"/>
      <c r="B129" s="548" t="s">
        <v>2877</v>
      </c>
      <c r="C129" s="91" t="s">
        <v>3441</v>
      </c>
      <c r="D129" s="92">
        <v>44835</v>
      </c>
      <c r="E129" s="94">
        <f>D129+13</f>
        <v>44848</v>
      </c>
      <c r="F129" s="94">
        <f>D129+17</f>
        <v>44852</v>
      </c>
      <c r="G129" s="94">
        <f>D129+21</f>
        <v>44856</v>
      </c>
      <c r="H129" s="94">
        <f>D129+23</f>
        <v>44858</v>
      </c>
      <c r="I129" s="1271">
        <f t="shared" ref="I129:J129" si="142">I128+7</f>
        <v>44827</v>
      </c>
      <c r="J129" s="1293">
        <f t="shared" si="142"/>
        <v>44829</v>
      </c>
    </row>
    <row r="130" spans="1:10" s="14" customFormat="1" ht="19.5" hidden="1">
      <c r="A130" s="77"/>
      <c r="B130" s="548" t="s">
        <v>3212</v>
      </c>
      <c r="C130" s="91" t="s">
        <v>3442</v>
      </c>
      <c r="D130" s="92">
        <v>44838</v>
      </c>
      <c r="E130" s="94">
        <f>D130+13</f>
        <v>44851</v>
      </c>
      <c r="F130" s="94">
        <f>D130+17</f>
        <v>44855</v>
      </c>
      <c r="G130" s="94">
        <f>D130+21</f>
        <v>44859</v>
      </c>
      <c r="H130" s="94">
        <f>D130+23</f>
        <v>44861</v>
      </c>
      <c r="I130" s="1271">
        <f t="shared" ref="I130:J130" si="143">I129+7</f>
        <v>44834</v>
      </c>
      <c r="J130" s="1293">
        <f t="shared" si="143"/>
        <v>44836</v>
      </c>
    </row>
    <row r="131" spans="1:10" s="14" customFormat="1" ht="19.5" hidden="1">
      <c r="A131" s="77"/>
      <c r="B131" s="548" t="s">
        <v>3317</v>
      </c>
      <c r="C131" s="91" t="s">
        <v>3443</v>
      </c>
      <c r="D131" s="92">
        <v>44846</v>
      </c>
      <c r="E131" s="94">
        <f>D131+13</f>
        <v>44859</v>
      </c>
      <c r="F131" s="94">
        <f>D131+17</f>
        <v>44863</v>
      </c>
      <c r="G131" s="94">
        <f>D131+21</f>
        <v>44867</v>
      </c>
      <c r="H131" s="94">
        <f>D131+23</f>
        <v>44869</v>
      </c>
      <c r="I131" s="1271">
        <f t="shared" ref="I131:J131" si="144">I130+7</f>
        <v>44841</v>
      </c>
      <c r="J131" s="1293">
        <f t="shared" si="144"/>
        <v>44843</v>
      </c>
    </row>
    <row r="132" spans="1:10" s="14" customFormat="1" ht="19.5" hidden="1">
      <c r="A132" s="77"/>
      <c r="B132" s="1049" t="s">
        <v>2182</v>
      </c>
      <c r="C132" s="91" t="s">
        <v>3444</v>
      </c>
      <c r="D132" s="92">
        <v>44848</v>
      </c>
      <c r="E132" s="612"/>
      <c r="F132" s="612"/>
      <c r="G132" s="612"/>
      <c r="H132" s="612"/>
      <c r="I132" s="1271">
        <f t="shared" ref="I132:J132" si="145">I131+7</f>
        <v>44848</v>
      </c>
      <c r="J132" s="1293">
        <f t="shared" si="145"/>
        <v>44850</v>
      </c>
    </row>
    <row r="133" spans="1:10" s="14" customFormat="1" ht="20.25" hidden="1" thickTop="1">
      <c r="A133" s="77"/>
      <c r="B133" s="1049" t="s">
        <v>2182</v>
      </c>
      <c r="C133" s="91" t="s">
        <v>3445</v>
      </c>
      <c r="D133" s="92">
        <v>44855</v>
      </c>
      <c r="E133" s="1655"/>
      <c r="F133" s="1655"/>
      <c r="G133" s="1655"/>
      <c r="H133" s="1655"/>
      <c r="I133" s="1271">
        <f t="shared" ref="I133:J133" si="146">I132+7</f>
        <v>44855</v>
      </c>
      <c r="J133" s="1293">
        <f t="shared" si="146"/>
        <v>44857</v>
      </c>
    </row>
    <row r="134" spans="1:10" s="14" customFormat="1" ht="19.5" hidden="1">
      <c r="A134" s="77"/>
      <c r="B134" s="548" t="s">
        <v>2331</v>
      </c>
      <c r="C134" s="91" t="s">
        <v>3446</v>
      </c>
      <c r="D134" s="92">
        <v>44865</v>
      </c>
      <c r="E134" s="94">
        <f t="shared" ref="E134:E137" si="147">D134+13</f>
        <v>44878</v>
      </c>
      <c r="F134" s="94">
        <f t="shared" ref="F134:F137" si="148">D134+17</f>
        <v>44882</v>
      </c>
      <c r="G134" s="94">
        <f t="shared" ref="G134:G137" si="149">D134+21</f>
        <v>44886</v>
      </c>
      <c r="H134" s="94">
        <f t="shared" ref="H134:H137" si="150">D134+23</f>
        <v>44888</v>
      </c>
      <c r="I134" s="1271">
        <f t="shared" ref="I134:J134" si="151">I133+7</f>
        <v>44862</v>
      </c>
      <c r="J134" s="1293">
        <f t="shared" si="151"/>
        <v>44864</v>
      </c>
    </row>
    <row r="135" spans="1:10" s="14" customFormat="1" ht="20.25" hidden="1" thickTop="1">
      <c r="A135" s="77"/>
      <c r="B135" s="548" t="s">
        <v>2887</v>
      </c>
      <c r="C135" s="91" t="s">
        <v>3447</v>
      </c>
      <c r="D135" s="92">
        <v>44874</v>
      </c>
      <c r="E135" s="94">
        <f t="shared" si="147"/>
        <v>44887</v>
      </c>
      <c r="F135" s="94">
        <f t="shared" si="148"/>
        <v>44891</v>
      </c>
      <c r="G135" s="94">
        <f t="shared" si="149"/>
        <v>44895</v>
      </c>
      <c r="H135" s="94">
        <f t="shared" si="150"/>
        <v>44897</v>
      </c>
      <c r="I135" s="1271">
        <f t="shared" ref="I135:J135" si="152">I134+7</f>
        <v>44869</v>
      </c>
      <c r="J135" s="1293">
        <f t="shared" si="152"/>
        <v>44871</v>
      </c>
    </row>
    <row r="136" spans="1:10" s="14" customFormat="1" ht="19.5" hidden="1">
      <c r="A136" s="77" t="s">
        <v>2492</v>
      </c>
      <c r="B136" s="548" t="s">
        <v>3448</v>
      </c>
      <c r="C136" s="91" t="s">
        <v>3449</v>
      </c>
      <c r="D136" s="92">
        <v>44878</v>
      </c>
      <c r="E136" s="94">
        <f t="shared" si="147"/>
        <v>44891</v>
      </c>
      <c r="F136" s="94">
        <f t="shared" si="148"/>
        <v>44895</v>
      </c>
      <c r="G136" s="94">
        <f t="shared" si="149"/>
        <v>44899</v>
      </c>
      <c r="H136" s="94">
        <f t="shared" si="150"/>
        <v>44901</v>
      </c>
      <c r="I136" s="1271">
        <f t="shared" ref="I136:J136" si="153">I135+7</f>
        <v>44876</v>
      </c>
      <c r="J136" s="1293">
        <f t="shared" si="153"/>
        <v>44878</v>
      </c>
    </row>
    <row r="137" spans="1:10" s="14" customFormat="1" ht="19.5" hidden="1">
      <c r="A137" s="77" t="s">
        <v>3450</v>
      </c>
      <c r="B137" s="548" t="s">
        <v>3451</v>
      </c>
      <c r="C137" s="91" t="s">
        <v>3452</v>
      </c>
      <c r="D137" s="92">
        <v>44884</v>
      </c>
      <c r="E137" s="94">
        <f t="shared" si="147"/>
        <v>44897</v>
      </c>
      <c r="F137" s="94">
        <f t="shared" si="148"/>
        <v>44901</v>
      </c>
      <c r="G137" s="94">
        <f t="shared" si="149"/>
        <v>44905</v>
      </c>
      <c r="H137" s="94">
        <f t="shared" si="150"/>
        <v>44907</v>
      </c>
      <c r="I137" s="1271">
        <f t="shared" ref="I137:J137" si="154">I136+7</f>
        <v>44883</v>
      </c>
      <c r="J137" s="1293">
        <f t="shared" si="154"/>
        <v>44885</v>
      </c>
    </row>
    <row r="138" spans="1:10" s="14" customFormat="1" ht="19.5" hidden="1">
      <c r="A138" s="77" t="s">
        <v>3310</v>
      </c>
      <c r="B138" s="1049" t="s">
        <v>2182</v>
      </c>
      <c r="C138" s="91" t="s">
        <v>3453</v>
      </c>
      <c r="D138" s="92">
        <v>44890</v>
      </c>
      <c r="E138" s="612"/>
      <c r="F138" s="612"/>
      <c r="G138" s="612"/>
      <c r="H138" s="612"/>
      <c r="I138" s="1271">
        <f t="shared" ref="I138:J138" si="155">I137+7</f>
        <v>44890</v>
      </c>
      <c r="J138" s="1293">
        <f t="shared" si="155"/>
        <v>44892</v>
      </c>
    </row>
    <row r="139" spans="1:10" s="14" customFormat="1" ht="19.5" hidden="1">
      <c r="A139" s="77"/>
      <c r="B139" s="548" t="s">
        <v>3188</v>
      </c>
      <c r="C139" s="91" t="s">
        <v>3454</v>
      </c>
      <c r="D139" s="92">
        <v>44897</v>
      </c>
      <c r="E139" s="94">
        <f t="shared" ref="E139:E147" si="156">D139+13</f>
        <v>44910</v>
      </c>
      <c r="F139" s="94">
        <f t="shared" ref="F139:F147" si="157">D139+17</f>
        <v>44914</v>
      </c>
      <c r="G139" s="94">
        <f t="shared" ref="G139:G147" si="158">D139+21</f>
        <v>44918</v>
      </c>
      <c r="H139" s="94">
        <f t="shared" ref="H139:H147" si="159">D139+23</f>
        <v>44920</v>
      </c>
      <c r="I139" s="1271">
        <f t="shared" ref="I139:J143" si="160">I138+7</f>
        <v>44897</v>
      </c>
      <c r="J139" s="1293">
        <f t="shared" si="160"/>
        <v>44899</v>
      </c>
    </row>
    <row r="140" spans="1:10" s="14" customFormat="1" ht="19.5" hidden="1">
      <c r="A140" s="77"/>
      <c r="B140" s="548" t="s">
        <v>2948</v>
      </c>
      <c r="C140" s="91" t="s">
        <v>3455</v>
      </c>
      <c r="D140" s="92">
        <v>44907</v>
      </c>
      <c r="E140" s="94">
        <f t="shared" si="156"/>
        <v>44920</v>
      </c>
      <c r="F140" s="94">
        <f t="shared" si="157"/>
        <v>44924</v>
      </c>
      <c r="G140" s="94">
        <f t="shared" si="158"/>
        <v>44928</v>
      </c>
      <c r="H140" s="94">
        <f t="shared" si="159"/>
        <v>44930</v>
      </c>
      <c r="I140" s="1271">
        <f t="shared" si="160"/>
        <v>44904</v>
      </c>
      <c r="J140" s="1293">
        <f t="shared" si="160"/>
        <v>44906</v>
      </c>
    </row>
    <row r="141" spans="1:10" s="14" customFormat="1" ht="20.25" hidden="1" thickTop="1">
      <c r="A141" s="77" t="s">
        <v>3456</v>
      </c>
      <c r="B141" s="548" t="s">
        <v>3310</v>
      </c>
      <c r="C141" s="91" t="s">
        <v>3457</v>
      </c>
      <c r="D141" s="92">
        <v>44913</v>
      </c>
      <c r="E141" s="94">
        <f t="shared" si="156"/>
        <v>44926</v>
      </c>
      <c r="F141" s="94">
        <f t="shared" si="157"/>
        <v>44930</v>
      </c>
      <c r="G141" s="94">
        <f t="shared" si="158"/>
        <v>44934</v>
      </c>
      <c r="H141" s="94">
        <f t="shared" si="159"/>
        <v>44936</v>
      </c>
      <c r="I141" s="1271">
        <f t="shared" si="160"/>
        <v>44911</v>
      </c>
      <c r="J141" s="1293">
        <f t="shared" si="160"/>
        <v>44913</v>
      </c>
    </row>
    <row r="142" spans="1:10" s="14" customFormat="1" ht="19.5" hidden="1">
      <c r="A142" s="77" t="s">
        <v>3458</v>
      </c>
      <c r="B142" s="548" t="s">
        <v>3313</v>
      </c>
      <c r="C142" s="91" t="s">
        <v>3459</v>
      </c>
      <c r="D142" s="92">
        <v>44918</v>
      </c>
      <c r="E142" s="94">
        <f t="shared" si="156"/>
        <v>44931</v>
      </c>
      <c r="F142" s="94">
        <f t="shared" si="157"/>
        <v>44935</v>
      </c>
      <c r="G142" s="94">
        <f t="shared" si="158"/>
        <v>44939</v>
      </c>
      <c r="H142" s="94">
        <f t="shared" si="159"/>
        <v>44941</v>
      </c>
      <c r="I142" s="1271">
        <f t="shared" si="160"/>
        <v>44918</v>
      </c>
      <c r="J142" s="1293">
        <f t="shared" si="160"/>
        <v>44920</v>
      </c>
    </row>
    <row r="143" spans="1:10" s="14" customFormat="1" ht="19.5" hidden="1">
      <c r="A143" s="77"/>
      <c r="B143" s="548" t="s">
        <v>2877</v>
      </c>
      <c r="C143" s="91" t="s">
        <v>3460</v>
      </c>
      <c r="D143" s="92">
        <v>44925</v>
      </c>
      <c r="E143" s="94">
        <f t="shared" si="156"/>
        <v>44938</v>
      </c>
      <c r="F143" s="94">
        <f t="shared" si="157"/>
        <v>44942</v>
      </c>
      <c r="G143" s="94">
        <f t="shared" si="158"/>
        <v>44946</v>
      </c>
      <c r="H143" s="94">
        <f t="shared" si="159"/>
        <v>44948</v>
      </c>
      <c r="I143" s="1271">
        <f t="shared" si="160"/>
        <v>44925</v>
      </c>
      <c r="J143" s="1293">
        <f t="shared" si="160"/>
        <v>44927</v>
      </c>
    </row>
    <row r="144" spans="1:10" s="14" customFormat="1" ht="20.25" hidden="1" thickTop="1">
      <c r="A144" s="77"/>
      <c r="B144" s="548" t="s">
        <v>3212</v>
      </c>
      <c r="C144" s="91" t="s">
        <v>3461</v>
      </c>
      <c r="D144" s="92">
        <v>44940</v>
      </c>
      <c r="E144" s="94">
        <f t="shared" si="156"/>
        <v>44953</v>
      </c>
      <c r="F144" s="94">
        <f t="shared" si="157"/>
        <v>44957</v>
      </c>
      <c r="G144" s="94">
        <f t="shared" si="158"/>
        <v>44961</v>
      </c>
      <c r="H144" s="94">
        <f t="shared" si="159"/>
        <v>44963</v>
      </c>
      <c r="I144" s="1271">
        <f t="shared" ref="I144:J147" si="161">I143+7</f>
        <v>44932</v>
      </c>
      <c r="J144" s="1293">
        <f t="shared" si="161"/>
        <v>44934</v>
      </c>
    </row>
    <row r="145" spans="1:10" s="14" customFormat="1" ht="19.5" hidden="1">
      <c r="A145" s="77"/>
      <c r="B145" s="548" t="s">
        <v>3317</v>
      </c>
      <c r="C145" s="91" t="s">
        <v>3462</v>
      </c>
      <c r="D145" s="92">
        <v>44947</v>
      </c>
      <c r="E145" s="94">
        <f t="shared" si="156"/>
        <v>44960</v>
      </c>
      <c r="F145" s="94">
        <f t="shared" si="157"/>
        <v>44964</v>
      </c>
      <c r="G145" s="94">
        <f t="shared" si="158"/>
        <v>44968</v>
      </c>
      <c r="H145" s="94">
        <f t="shared" si="159"/>
        <v>44970</v>
      </c>
      <c r="I145" s="1271">
        <f t="shared" si="161"/>
        <v>44939</v>
      </c>
      <c r="J145" s="1293">
        <f t="shared" si="161"/>
        <v>44941</v>
      </c>
    </row>
    <row r="146" spans="1:10" s="14" customFormat="1" ht="19.5" hidden="1">
      <c r="A146" s="77"/>
      <c r="B146" s="548" t="s">
        <v>2958</v>
      </c>
      <c r="C146" s="91" t="s">
        <v>3463</v>
      </c>
      <c r="D146" s="92">
        <v>44953</v>
      </c>
      <c r="E146" s="94">
        <f t="shared" si="156"/>
        <v>44966</v>
      </c>
      <c r="F146" s="94">
        <f t="shared" si="157"/>
        <v>44970</v>
      </c>
      <c r="G146" s="94">
        <f t="shared" si="158"/>
        <v>44974</v>
      </c>
      <c r="H146" s="94">
        <f t="shared" si="159"/>
        <v>44976</v>
      </c>
      <c r="I146" s="1271">
        <f t="shared" si="161"/>
        <v>44946</v>
      </c>
      <c r="J146" s="1293">
        <f t="shared" si="161"/>
        <v>44948</v>
      </c>
    </row>
    <row r="147" spans="1:10" s="14" customFormat="1" ht="20.25" hidden="1" thickTop="1">
      <c r="A147" s="77"/>
      <c r="B147" s="548" t="s">
        <v>2331</v>
      </c>
      <c r="C147" s="91" t="s">
        <v>3464</v>
      </c>
      <c r="D147" s="92">
        <v>44958</v>
      </c>
      <c r="E147" s="94">
        <f t="shared" si="156"/>
        <v>44971</v>
      </c>
      <c r="F147" s="94">
        <f t="shared" si="157"/>
        <v>44975</v>
      </c>
      <c r="G147" s="94">
        <f t="shared" si="158"/>
        <v>44979</v>
      </c>
      <c r="H147" s="94">
        <f t="shared" si="159"/>
        <v>44981</v>
      </c>
      <c r="I147" s="1271">
        <f t="shared" si="161"/>
        <v>44953</v>
      </c>
      <c r="J147" s="1293">
        <f t="shared" si="161"/>
        <v>44955</v>
      </c>
    </row>
    <row r="148" spans="1:10" s="14" customFormat="1" ht="19.5" hidden="1">
      <c r="A148" s="77"/>
      <c r="B148" s="1049" t="s">
        <v>3465</v>
      </c>
      <c r="C148" s="91" t="s">
        <v>3466</v>
      </c>
      <c r="D148" s="92">
        <v>44962</v>
      </c>
      <c r="E148" s="94">
        <f t="shared" ref="E148" si="162">D148+13</f>
        <v>44975</v>
      </c>
      <c r="F148" s="94">
        <f t="shared" ref="F148" si="163">D148+17</f>
        <v>44979</v>
      </c>
      <c r="G148" s="94">
        <f t="shared" ref="G148" si="164">D148+21</f>
        <v>44983</v>
      </c>
      <c r="H148" s="94">
        <f t="shared" ref="H148" si="165">D148+23</f>
        <v>44985</v>
      </c>
      <c r="I148" s="1271">
        <f t="shared" ref="I148:J148" si="166">I147+7</f>
        <v>44960</v>
      </c>
      <c r="J148" s="1293">
        <f t="shared" si="166"/>
        <v>44962</v>
      </c>
    </row>
    <row r="149" spans="1:10" s="14" customFormat="1" ht="19.5" hidden="1">
      <c r="A149" s="77"/>
      <c r="B149" s="548" t="s">
        <v>2887</v>
      </c>
      <c r="C149" s="91" t="s">
        <v>3467</v>
      </c>
      <c r="D149" s="92">
        <v>44969</v>
      </c>
      <c r="E149" s="94">
        <f t="shared" ref="E149:E152" si="167">D149+13</f>
        <v>44982</v>
      </c>
      <c r="F149" s="94">
        <f t="shared" ref="F149:F152" si="168">D149+17</f>
        <v>44986</v>
      </c>
      <c r="G149" s="94">
        <f t="shared" ref="G149:G152" si="169">D149+21</f>
        <v>44990</v>
      </c>
      <c r="H149" s="94">
        <f t="shared" ref="H149:H152" si="170">D149+23</f>
        <v>44992</v>
      </c>
      <c r="I149" s="1271">
        <f t="shared" ref="I149:J149" si="171">I148+7</f>
        <v>44967</v>
      </c>
      <c r="J149" s="1293">
        <f t="shared" si="171"/>
        <v>44969</v>
      </c>
    </row>
    <row r="150" spans="1:10" s="14" customFormat="1" ht="19.5" hidden="1">
      <c r="A150" s="77"/>
      <c r="B150" s="548" t="s">
        <v>2367</v>
      </c>
      <c r="C150" s="91" t="s">
        <v>3468</v>
      </c>
      <c r="D150" s="92">
        <v>44976</v>
      </c>
      <c r="E150" s="94">
        <f t="shared" si="167"/>
        <v>44989</v>
      </c>
      <c r="F150" s="94">
        <f t="shared" si="168"/>
        <v>44993</v>
      </c>
      <c r="G150" s="94">
        <f t="shared" si="169"/>
        <v>44997</v>
      </c>
      <c r="H150" s="94">
        <f t="shared" si="170"/>
        <v>44999</v>
      </c>
      <c r="I150" s="1271">
        <f t="shared" ref="I150:J150" si="172">I149+7</f>
        <v>44974</v>
      </c>
      <c r="J150" s="1293">
        <f t="shared" si="172"/>
        <v>44976</v>
      </c>
    </row>
    <row r="151" spans="1:10" s="14" customFormat="1" ht="20.25" hidden="1" thickTop="1">
      <c r="A151" s="77"/>
      <c r="B151" s="548" t="s">
        <v>3469</v>
      </c>
      <c r="C151" s="91" t="s">
        <v>3470</v>
      </c>
      <c r="D151" s="92">
        <v>44982</v>
      </c>
      <c r="E151" s="94">
        <f t="shared" si="167"/>
        <v>44995</v>
      </c>
      <c r="F151" s="94">
        <f t="shared" si="168"/>
        <v>44999</v>
      </c>
      <c r="G151" s="94">
        <f t="shared" si="169"/>
        <v>45003</v>
      </c>
      <c r="H151" s="94">
        <f t="shared" si="170"/>
        <v>45005</v>
      </c>
      <c r="I151" s="1271">
        <f t="shared" ref="I151:J151" si="173">I150+7</f>
        <v>44981</v>
      </c>
      <c r="J151" s="1293">
        <f t="shared" si="173"/>
        <v>44983</v>
      </c>
    </row>
    <row r="152" spans="1:10" s="14" customFormat="1" ht="19.5" hidden="1">
      <c r="A152" s="77"/>
      <c r="B152" s="548" t="s">
        <v>3188</v>
      </c>
      <c r="C152" s="91" t="s">
        <v>3471</v>
      </c>
      <c r="D152" s="92">
        <v>44988</v>
      </c>
      <c r="E152" s="94">
        <f t="shared" si="167"/>
        <v>45001</v>
      </c>
      <c r="F152" s="94">
        <f t="shared" si="168"/>
        <v>45005</v>
      </c>
      <c r="G152" s="94">
        <f t="shared" si="169"/>
        <v>45009</v>
      </c>
      <c r="H152" s="94">
        <f t="shared" si="170"/>
        <v>45011</v>
      </c>
      <c r="I152" s="1271">
        <f t="shared" ref="I152:J152" si="174">I151+7</f>
        <v>44988</v>
      </c>
      <c r="J152" s="1293">
        <f t="shared" si="174"/>
        <v>44990</v>
      </c>
    </row>
    <row r="153" spans="1:10" s="14" customFormat="1" ht="19.5" hidden="1">
      <c r="A153" s="77"/>
      <c r="B153" s="548" t="s">
        <v>2948</v>
      </c>
      <c r="C153" s="91" t="s">
        <v>3472</v>
      </c>
      <c r="D153" s="92">
        <v>44998</v>
      </c>
      <c r="E153" s="94">
        <f t="shared" ref="E153:E160" si="175">D153+13</f>
        <v>45011</v>
      </c>
      <c r="F153" s="94">
        <f t="shared" ref="F153:F160" si="176">D153+17</f>
        <v>45015</v>
      </c>
      <c r="G153" s="94">
        <f t="shared" ref="G153:G160" si="177">D153+21</f>
        <v>45019</v>
      </c>
      <c r="H153" s="94">
        <f t="shared" ref="H153:H160" si="178">D153+23</f>
        <v>45021</v>
      </c>
      <c r="I153" s="1271">
        <f t="shared" ref="I153:J160" si="179">I152+7</f>
        <v>44995</v>
      </c>
      <c r="J153" s="1293">
        <f t="shared" si="179"/>
        <v>44997</v>
      </c>
    </row>
    <row r="154" spans="1:10" s="14" customFormat="1" ht="19.5" hidden="1">
      <c r="A154" s="77"/>
      <c r="B154" s="548" t="s">
        <v>2335</v>
      </c>
      <c r="C154" s="91" t="s">
        <v>3473</v>
      </c>
      <c r="D154" s="92">
        <v>45002</v>
      </c>
      <c r="E154" s="94">
        <f t="shared" si="175"/>
        <v>45015</v>
      </c>
      <c r="F154" s="94">
        <f t="shared" si="176"/>
        <v>45019</v>
      </c>
      <c r="G154" s="94">
        <f t="shared" si="177"/>
        <v>45023</v>
      </c>
      <c r="H154" s="94">
        <f t="shared" si="178"/>
        <v>45025</v>
      </c>
      <c r="I154" s="1271">
        <f t="shared" si="179"/>
        <v>45002</v>
      </c>
      <c r="J154" s="1293">
        <f t="shared" si="179"/>
        <v>45004</v>
      </c>
    </row>
    <row r="155" spans="1:10" s="14" customFormat="1" ht="19.5" hidden="1">
      <c r="A155" s="77"/>
      <c r="B155" s="548" t="s">
        <v>3310</v>
      </c>
      <c r="C155" s="91" t="s">
        <v>3474</v>
      </c>
      <c r="D155" s="92">
        <v>45009</v>
      </c>
      <c r="E155" s="94">
        <f t="shared" si="175"/>
        <v>45022</v>
      </c>
      <c r="F155" s="94">
        <f t="shared" si="176"/>
        <v>45026</v>
      </c>
      <c r="G155" s="94">
        <f t="shared" si="177"/>
        <v>45030</v>
      </c>
      <c r="H155" s="94">
        <f t="shared" si="178"/>
        <v>45032</v>
      </c>
      <c r="I155" s="1271">
        <f t="shared" si="179"/>
        <v>45009</v>
      </c>
      <c r="J155" s="1293">
        <f t="shared" si="179"/>
        <v>45011</v>
      </c>
    </row>
    <row r="156" spans="1:10" s="14" customFormat="1" ht="20.25" hidden="1" thickTop="1">
      <c r="A156" s="77" t="s">
        <v>3313</v>
      </c>
      <c r="B156" s="1888" t="s">
        <v>2877</v>
      </c>
      <c r="C156" s="91" t="s">
        <v>3475</v>
      </c>
      <c r="D156" s="92">
        <v>45018</v>
      </c>
      <c r="E156" s="94">
        <f t="shared" si="175"/>
        <v>45031</v>
      </c>
      <c r="F156" s="94">
        <f t="shared" si="176"/>
        <v>45035</v>
      </c>
      <c r="G156" s="94">
        <f t="shared" si="177"/>
        <v>45039</v>
      </c>
      <c r="H156" s="94">
        <f t="shared" si="178"/>
        <v>45041</v>
      </c>
      <c r="I156" s="1271">
        <f t="shared" si="179"/>
        <v>45016</v>
      </c>
      <c r="J156" s="1293">
        <f t="shared" si="179"/>
        <v>45018</v>
      </c>
    </row>
    <row r="157" spans="1:10" s="14" customFormat="1" ht="19.5" hidden="1">
      <c r="A157" s="77" t="s">
        <v>2877</v>
      </c>
      <c r="B157" s="1888" t="s">
        <v>3313</v>
      </c>
      <c r="C157" s="91" t="s">
        <v>3476</v>
      </c>
      <c r="D157" s="92">
        <v>45024</v>
      </c>
      <c r="E157" s="94">
        <f t="shared" si="175"/>
        <v>45037</v>
      </c>
      <c r="F157" s="94">
        <f t="shared" si="176"/>
        <v>45041</v>
      </c>
      <c r="G157" s="94">
        <f t="shared" si="177"/>
        <v>45045</v>
      </c>
      <c r="H157" s="94">
        <f t="shared" si="178"/>
        <v>45047</v>
      </c>
      <c r="I157" s="1271">
        <f t="shared" si="179"/>
        <v>45023</v>
      </c>
      <c r="J157" s="1293">
        <f t="shared" si="179"/>
        <v>45025</v>
      </c>
    </row>
    <row r="158" spans="1:10" s="14" customFormat="1" ht="19.5" hidden="1">
      <c r="A158" s="77"/>
      <c r="B158" s="548" t="s">
        <v>3477</v>
      </c>
      <c r="C158" s="91" t="s">
        <v>3478</v>
      </c>
      <c r="D158" s="92">
        <v>45031</v>
      </c>
      <c r="E158" s="94">
        <f t="shared" si="175"/>
        <v>45044</v>
      </c>
      <c r="F158" s="94">
        <f t="shared" si="176"/>
        <v>45048</v>
      </c>
      <c r="G158" s="94">
        <f t="shared" si="177"/>
        <v>45052</v>
      </c>
      <c r="H158" s="94">
        <f t="shared" si="178"/>
        <v>45054</v>
      </c>
      <c r="I158" s="1271">
        <f t="shared" si="179"/>
        <v>45030</v>
      </c>
      <c r="J158" s="1293">
        <f t="shared" si="179"/>
        <v>45032</v>
      </c>
    </row>
    <row r="159" spans="1:10" s="14" customFormat="1" ht="20.25" hidden="1" thickTop="1">
      <c r="A159" s="77"/>
      <c r="B159" s="548" t="s">
        <v>3212</v>
      </c>
      <c r="C159" s="91" t="s">
        <v>3479</v>
      </c>
      <c r="D159" s="92">
        <v>45040</v>
      </c>
      <c r="E159" s="94">
        <f t="shared" si="175"/>
        <v>45053</v>
      </c>
      <c r="F159" s="94">
        <f t="shared" si="176"/>
        <v>45057</v>
      </c>
      <c r="G159" s="94">
        <f t="shared" si="177"/>
        <v>45061</v>
      </c>
      <c r="H159" s="94">
        <f t="shared" si="178"/>
        <v>45063</v>
      </c>
      <c r="I159" s="1271">
        <f t="shared" si="179"/>
        <v>45037</v>
      </c>
      <c r="J159" s="1293">
        <f t="shared" si="179"/>
        <v>45039</v>
      </c>
    </row>
    <row r="160" spans="1:10" s="14" customFormat="1" ht="19.5" hidden="1">
      <c r="A160" s="77"/>
      <c r="B160" s="548" t="s">
        <v>3317</v>
      </c>
      <c r="C160" s="91" t="s">
        <v>3480</v>
      </c>
      <c r="D160" s="92">
        <v>45046</v>
      </c>
      <c r="E160" s="94">
        <f t="shared" si="175"/>
        <v>45059</v>
      </c>
      <c r="F160" s="94">
        <f t="shared" si="176"/>
        <v>45063</v>
      </c>
      <c r="G160" s="94">
        <f t="shared" si="177"/>
        <v>45067</v>
      </c>
      <c r="H160" s="94">
        <f t="shared" si="178"/>
        <v>45069</v>
      </c>
      <c r="I160" s="1271">
        <f t="shared" si="179"/>
        <v>45044</v>
      </c>
      <c r="J160" s="1293">
        <f t="shared" si="179"/>
        <v>45046</v>
      </c>
    </row>
    <row r="161" spans="1:10" s="14" customFormat="1" ht="19.5" hidden="1">
      <c r="A161" s="77"/>
      <c r="B161" s="548" t="s">
        <v>2958</v>
      </c>
      <c r="C161" s="91" t="s">
        <v>3481</v>
      </c>
      <c r="D161" s="92">
        <v>45052</v>
      </c>
      <c r="E161" s="94">
        <f>D161+13</f>
        <v>45065</v>
      </c>
      <c r="F161" s="94">
        <f>D161+17</f>
        <v>45069</v>
      </c>
      <c r="G161" s="94">
        <f>D161+21</f>
        <v>45073</v>
      </c>
      <c r="H161" s="94">
        <f>D161+23</f>
        <v>45075</v>
      </c>
      <c r="I161" s="1271">
        <f t="shared" ref="I161:J164" si="180">I160+7</f>
        <v>45051</v>
      </c>
      <c r="J161" s="1293">
        <f t="shared" si="180"/>
        <v>45053</v>
      </c>
    </row>
    <row r="162" spans="1:10" s="14" customFormat="1" ht="19.5" hidden="1">
      <c r="A162" s="77"/>
      <c r="B162" s="548" t="s">
        <v>2331</v>
      </c>
      <c r="C162" s="91" t="s">
        <v>3482</v>
      </c>
      <c r="D162" s="92">
        <v>45060</v>
      </c>
      <c r="E162" s="94">
        <f>D162+13</f>
        <v>45073</v>
      </c>
      <c r="F162" s="94">
        <f>D162+17</f>
        <v>45077</v>
      </c>
      <c r="G162" s="94">
        <f>D162+21</f>
        <v>45081</v>
      </c>
      <c r="H162" s="94">
        <f>D162+23</f>
        <v>45083</v>
      </c>
      <c r="I162" s="1271">
        <f t="shared" si="180"/>
        <v>45058</v>
      </c>
      <c r="J162" s="1293">
        <f t="shared" si="180"/>
        <v>45060</v>
      </c>
    </row>
    <row r="163" spans="1:10" s="14" customFormat="1" ht="20.25" hidden="1" thickTop="1">
      <c r="A163" s="77"/>
      <c r="B163" s="548" t="s">
        <v>3465</v>
      </c>
      <c r="C163" s="91" t="s">
        <v>3483</v>
      </c>
      <c r="D163" s="92">
        <v>45067</v>
      </c>
      <c r="E163" s="94">
        <f>D163+13</f>
        <v>45080</v>
      </c>
      <c r="F163" s="94">
        <f>D163+17</f>
        <v>45084</v>
      </c>
      <c r="G163" s="94">
        <f>D163+21</f>
        <v>45088</v>
      </c>
      <c r="H163" s="94">
        <f>D163+23</f>
        <v>45090</v>
      </c>
      <c r="I163" s="1271">
        <f t="shared" si="180"/>
        <v>45065</v>
      </c>
      <c r="J163" s="1293">
        <f t="shared" si="180"/>
        <v>45067</v>
      </c>
    </row>
    <row r="164" spans="1:10" s="14" customFormat="1" ht="19.5" hidden="1">
      <c r="A164" s="77"/>
      <c r="B164" s="548" t="s">
        <v>2367</v>
      </c>
      <c r="C164" s="91" t="s">
        <v>3484</v>
      </c>
      <c r="D164" s="92">
        <v>45074</v>
      </c>
      <c r="E164" s="94">
        <f>D164+13</f>
        <v>45087</v>
      </c>
      <c r="F164" s="94">
        <f>D164+17</f>
        <v>45091</v>
      </c>
      <c r="G164" s="94">
        <f>D164+21</f>
        <v>45095</v>
      </c>
      <c r="H164" s="94">
        <f>D164+23</f>
        <v>45097</v>
      </c>
      <c r="I164" s="1271">
        <f t="shared" si="180"/>
        <v>45072</v>
      </c>
      <c r="J164" s="1293">
        <f t="shared" si="180"/>
        <v>45074</v>
      </c>
    </row>
    <row r="165" spans="1:10" s="14" customFormat="1" ht="19.5" hidden="1">
      <c r="A165" s="77"/>
      <c r="B165" s="548" t="s">
        <v>3469</v>
      </c>
      <c r="C165" s="91" t="s">
        <v>3485</v>
      </c>
      <c r="D165" s="92">
        <v>45084</v>
      </c>
      <c r="E165" s="94">
        <f t="shared" ref="E165:E173" si="181">D165+13</f>
        <v>45097</v>
      </c>
      <c r="F165" s="94">
        <f t="shared" ref="F165:F173" si="182">D165+17</f>
        <v>45101</v>
      </c>
      <c r="G165" s="94">
        <f t="shared" ref="G165:G173" si="183">D165+21</f>
        <v>45105</v>
      </c>
      <c r="H165" s="94">
        <f t="shared" ref="H165:H173" si="184">D165+23</f>
        <v>45107</v>
      </c>
      <c r="I165" s="1271">
        <f t="shared" ref="I165:J165" si="185">I164+7</f>
        <v>45079</v>
      </c>
      <c r="J165" s="1293">
        <f t="shared" si="185"/>
        <v>45081</v>
      </c>
    </row>
    <row r="166" spans="1:10" s="14" customFormat="1" ht="20.25" hidden="1" thickTop="1">
      <c r="A166" s="77"/>
      <c r="B166" s="548" t="s">
        <v>2948</v>
      </c>
      <c r="C166" s="91" t="s">
        <v>3486</v>
      </c>
      <c r="D166" s="92">
        <v>45091</v>
      </c>
      <c r="E166" s="94">
        <f t="shared" si="181"/>
        <v>45104</v>
      </c>
      <c r="F166" s="94">
        <f t="shared" si="182"/>
        <v>45108</v>
      </c>
      <c r="G166" s="94">
        <f t="shared" si="183"/>
        <v>45112</v>
      </c>
      <c r="H166" s="94">
        <f t="shared" si="184"/>
        <v>45114</v>
      </c>
      <c r="I166" s="1271">
        <f t="shared" ref="I166:J166" si="186">I165+7</f>
        <v>45086</v>
      </c>
      <c r="J166" s="1293">
        <f t="shared" si="186"/>
        <v>45088</v>
      </c>
    </row>
    <row r="167" spans="1:10" s="14" customFormat="1" ht="19.5" hidden="1">
      <c r="A167" s="77"/>
      <c r="B167" s="548" t="s">
        <v>2335</v>
      </c>
      <c r="C167" s="91" t="s">
        <v>3487</v>
      </c>
      <c r="D167" s="92">
        <v>45095</v>
      </c>
      <c r="E167" s="94">
        <f t="shared" si="181"/>
        <v>45108</v>
      </c>
      <c r="F167" s="94">
        <f t="shared" si="182"/>
        <v>45112</v>
      </c>
      <c r="G167" s="94">
        <f t="shared" si="183"/>
        <v>45116</v>
      </c>
      <c r="H167" s="94">
        <f t="shared" si="184"/>
        <v>45118</v>
      </c>
      <c r="I167" s="1271">
        <f t="shared" ref="I167:J167" si="187">I166+7</f>
        <v>45093</v>
      </c>
      <c r="J167" s="1293">
        <f t="shared" si="187"/>
        <v>45095</v>
      </c>
    </row>
    <row r="168" spans="1:10" s="14" customFormat="1" ht="19.5" hidden="1">
      <c r="A168" s="77"/>
      <c r="B168" s="548" t="s">
        <v>2927</v>
      </c>
      <c r="C168" s="91" t="s">
        <v>3488</v>
      </c>
      <c r="D168" s="92">
        <v>45102</v>
      </c>
      <c r="E168" s="94">
        <f t="shared" si="181"/>
        <v>45115</v>
      </c>
      <c r="F168" s="94">
        <f t="shared" si="182"/>
        <v>45119</v>
      </c>
      <c r="G168" s="94">
        <f t="shared" si="183"/>
        <v>45123</v>
      </c>
      <c r="H168" s="94">
        <f t="shared" si="184"/>
        <v>45125</v>
      </c>
      <c r="I168" s="1271">
        <f t="shared" ref="I168:J168" si="188">I167+7</f>
        <v>45100</v>
      </c>
      <c r="J168" s="1293">
        <f t="shared" si="188"/>
        <v>45102</v>
      </c>
    </row>
    <row r="169" spans="1:10" s="14" customFormat="1" ht="20.25" hidden="1" thickTop="1">
      <c r="A169" s="77"/>
      <c r="B169" s="548" t="s">
        <v>3310</v>
      </c>
      <c r="C169" s="91" t="s">
        <v>3489</v>
      </c>
      <c r="D169" s="92">
        <v>45109</v>
      </c>
      <c r="E169" s="94">
        <f t="shared" si="181"/>
        <v>45122</v>
      </c>
      <c r="F169" s="94">
        <f t="shared" si="182"/>
        <v>45126</v>
      </c>
      <c r="G169" s="94">
        <f t="shared" si="183"/>
        <v>45130</v>
      </c>
      <c r="H169" s="94">
        <f t="shared" si="184"/>
        <v>45132</v>
      </c>
      <c r="I169" s="1271">
        <f t="shared" ref="I169:J169" si="189">I168+7</f>
        <v>45107</v>
      </c>
      <c r="J169" s="1293">
        <f t="shared" si="189"/>
        <v>45109</v>
      </c>
    </row>
    <row r="170" spans="1:10" s="14" customFormat="1" ht="19.5" hidden="1">
      <c r="A170" s="77"/>
      <c r="B170" s="548" t="s">
        <v>3490</v>
      </c>
      <c r="C170" s="91" t="s">
        <v>3491</v>
      </c>
      <c r="D170" s="92">
        <v>45114</v>
      </c>
      <c r="E170" s="94">
        <f t="shared" si="181"/>
        <v>45127</v>
      </c>
      <c r="F170" s="94">
        <f t="shared" si="182"/>
        <v>45131</v>
      </c>
      <c r="G170" s="94">
        <f t="shared" si="183"/>
        <v>45135</v>
      </c>
      <c r="H170" s="94">
        <f t="shared" si="184"/>
        <v>45137</v>
      </c>
      <c r="I170" s="1271">
        <f t="shared" ref="I170:J170" si="190">I169+7</f>
        <v>45114</v>
      </c>
      <c r="J170" s="1293">
        <f t="shared" si="190"/>
        <v>45116</v>
      </c>
    </row>
    <row r="171" spans="1:10" s="14" customFormat="1" ht="20.25" hidden="1" thickTop="1">
      <c r="A171" s="77"/>
      <c r="B171" s="548" t="s">
        <v>3313</v>
      </c>
      <c r="C171" s="91" t="s">
        <v>3492</v>
      </c>
      <c r="D171" s="92">
        <v>45121</v>
      </c>
      <c r="E171" s="94">
        <f t="shared" si="181"/>
        <v>45134</v>
      </c>
      <c r="F171" s="94">
        <f t="shared" si="182"/>
        <v>45138</v>
      </c>
      <c r="G171" s="94">
        <f t="shared" si="183"/>
        <v>45142</v>
      </c>
      <c r="H171" s="94">
        <f t="shared" si="184"/>
        <v>45144</v>
      </c>
      <c r="I171" s="1271">
        <f t="shared" ref="I171:J171" si="191">I170+7</f>
        <v>45121</v>
      </c>
      <c r="J171" s="1293">
        <f t="shared" si="191"/>
        <v>45123</v>
      </c>
    </row>
    <row r="172" spans="1:10" s="14" customFormat="1" ht="19.5" hidden="1">
      <c r="A172" s="77"/>
      <c r="B172" s="548" t="s">
        <v>3477</v>
      </c>
      <c r="C172" s="91" t="s">
        <v>3493</v>
      </c>
      <c r="D172" s="92">
        <v>45130</v>
      </c>
      <c r="E172" s="94">
        <f t="shared" si="181"/>
        <v>45143</v>
      </c>
      <c r="F172" s="94">
        <f t="shared" si="182"/>
        <v>45147</v>
      </c>
      <c r="G172" s="94">
        <f t="shared" si="183"/>
        <v>45151</v>
      </c>
      <c r="H172" s="94">
        <f t="shared" si="184"/>
        <v>45153</v>
      </c>
      <c r="I172" s="1271">
        <f t="shared" ref="I172:J172" si="192">I171+7</f>
        <v>45128</v>
      </c>
      <c r="J172" s="1293">
        <f t="shared" si="192"/>
        <v>45130</v>
      </c>
    </row>
    <row r="173" spans="1:10" s="14" customFormat="1" ht="19.5" hidden="1">
      <c r="A173" s="77"/>
      <c r="B173" s="548" t="s">
        <v>3212</v>
      </c>
      <c r="C173" s="91" t="s">
        <v>3494</v>
      </c>
      <c r="D173" s="92">
        <v>45135</v>
      </c>
      <c r="E173" s="94">
        <f t="shared" si="181"/>
        <v>45148</v>
      </c>
      <c r="F173" s="94">
        <f t="shared" si="182"/>
        <v>45152</v>
      </c>
      <c r="G173" s="94">
        <f t="shared" si="183"/>
        <v>45156</v>
      </c>
      <c r="H173" s="94">
        <f t="shared" si="184"/>
        <v>45158</v>
      </c>
      <c r="I173" s="1271">
        <f t="shared" ref="I173:J173" si="193">I172+7</f>
        <v>45135</v>
      </c>
      <c r="J173" s="1293">
        <f t="shared" si="193"/>
        <v>45137</v>
      </c>
    </row>
    <row r="174" spans="1:10" s="14" customFormat="1" ht="20.25" hidden="1" thickTop="1">
      <c r="A174" s="77"/>
      <c r="B174" s="548" t="s">
        <v>3317</v>
      </c>
      <c r="C174" s="91" t="s">
        <v>3495</v>
      </c>
      <c r="D174" s="92">
        <v>45143</v>
      </c>
      <c r="E174" s="94">
        <f t="shared" ref="E174:E180" si="194">D174+13</f>
        <v>45156</v>
      </c>
      <c r="F174" s="94">
        <f t="shared" ref="F174:F180" si="195">D174+17</f>
        <v>45160</v>
      </c>
      <c r="G174" s="94">
        <f t="shared" ref="G174:G180" si="196">D174+21</f>
        <v>45164</v>
      </c>
      <c r="H174" s="94">
        <f t="shared" ref="H174:H180" si="197">D174+23</f>
        <v>45166</v>
      </c>
      <c r="I174" s="1271">
        <f t="shared" ref="I174:J180" si="198">I173+7</f>
        <v>45142</v>
      </c>
      <c r="J174" s="1293">
        <f t="shared" si="198"/>
        <v>45144</v>
      </c>
    </row>
    <row r="175" spans="1:10" s="14" customFormat="1" ht="19.5" hidden="1">
      <c r="A175" s="77"/>
      <c r="B175" s="548" t="s">
        <v>2958</v>
      </c>
      <c r="C175" s="91" t="s">
        <v>3496</v>
      </c>
      <c r="D175" s="92">
        <v>45153</v>
      </c>
      <c r="E175" s="94">
        <f t="shared" si="194"/>
        <v>45166</v>
      </c>
      <c r="F175" s="94">
        <f t="shared" si="195"/>
        <v>45170</v>
      </c>
      <c r="G175" s="94">
        <f t="shared" si="196"/>
        <v>45174</v>
      </c>
      <c r="H175" s="94">
        <f t="shared" si="197"/>
        <v>45176</v>
      </c>
      <c r="I175" s="1271">
        <f t="shared" si="198"/>
        <v>45149</v>
      </c>
      <c r="J175" s="1293">
        <f t="shared" si="198"/>
        <v>45151</v>
      </c>
    </row>
    <row r="176" spans="1:10" s="14" customFormat="1" ht="20.25" hidden="1" thickTop="1">
      <c r="A176" s="77"/>
      <c r="B176" s="548" t="s">
        <v>2331</v>
      </c>
      <c r="C176" s="91" t="s">
        <v>3497</v>
      </c>
      <c r="D176" s="92">
        <v>45159</v>
      </c>
      <c r="E176" s="94">
        <f t="shared" si="194"/>
        <v>45172</v>
      </c>
      <c r="F176" s="94">
        <f t="shared" si="195"/>
        <v>45176</v>
      </c>
      <c r="G176" s="94">
        <f t="shared" si="196"/>
        <v>45180</v>
      </c>
      <c r="H176" s="94">
        <f t="shared" si="197"/>
        <v>45182</v>
      </c>
      <c r="I176" s="1271">
        <f t="shared" si="198"/>
        <v>45156</v>
      </c>
      <c r="J176" s="1293">
        <f t="shared" si="198"/>
        <v>45158</v>
      </c>
    </row>
    <row r="177" spans="1:10" s="14" customFormat="1" ht="19.5" hidden="1">
      <c r="A177" s="77"/>
      <c r="B177" s="548" t="s">
        <v>3465</v>
      </c>
      <c r="C177" s="91" t="s">
        <v>3498</v>
      </c>
      <c r="D177" s="92">
        <v>45167</v>
      </c>
      <c r="E177" s="94">
        <f t="shared" si="194"/>
        <v>45180</v>
      </c>
      <c r="F177" s="94">
        <f t="shared" si="195"/>
        <v>45184</v>
      </c>
      <c r="G177" s="94">
        <f t="shared" si="196"/>
        <v>45188</v>
      </c>
      <c r="H177" s="94">
        <f t="shared" si="197"/>
        <v>45190</v>
      </c>
      <c r="I177" s="1271">
        <f t="shared" si="198"/>
        <v>45163</v>
      </c>
      <c r="J177" s="1293">
        <f t="shared" si="198"/>
        <v>45165</v>
      </c>
    </row>
    <row r="178" spans="1:10" s="14" customFormat="1" ht="19.5" hidden="1">
      <c r="A178" s="77"/>
      <c r="B178" s="548" t="s">
        <v>2367</v>
      </c>
      <c r="C178" s="91" t="s">
        <v>3499</v>
      </c>
      <c r="D178" s="92">
        <v>45172</v>
      </c>
      <c r="E178" s="94">
        <f t="shared" si="194"/>
        <v>45185</v>
      </c>
      <c r="F178" s="94">
        <f t="shared" si="195"/>
        <v>45189</v>
      </c>
      <c r="G178" s="94">
        <f t="shared" si="196"/>
        <v>45193</v>
      </c>
      <c r="H178" s="94">
        <f t="shared" si="197"/>
        <v>45195</v>
      </c>
      <c r="I178" s="1271">
        <f t="shared" si="198"/>
        <v>45170</v>
      </c>
      <c r="J178" s="1293">
        <f t="shared" si="198"/>
        <v>45172</v>
      </c>
    </row>
    <row r="179" spans="1:10" s="14" customFormat="1" ht="19.5" hidden="1">
      <c r="A179" s="77"/>
      <c r="B179" s="548" t="s">
        <v>3469</v>
      </c>
      <c r="C179" s="91" t="s">
        <v>3500</v>
      </c>
      <c r="D179" s="92">
        <v>45178</v>
      </c>
      <c r="E179" s="94">
        <f t="shared" si="194"/>
        <v>45191</v>
      </c>
      <c r="F179" s="94">
        <f t="shared" si="195"/>
        <v>45195</v>
      </c>
      <c r="G179" s="94">
        <f t="shared" si="196"/>
        <v>45199</v>
      </c>
      <c r="H179" s="94">
        <f t="shared" si="197"/>
        <v>45201</v>
      </c>
      <c r="I179" s="1271">
        <f t="shared" si="198"/>
        <v>45177</v>
      </c>
      <c r="J179" s="1293">
        <f t="shared" si="198"/>
        <v>45179</v>
      </c>
    </row>
    <row r="180" spans="1:10" s="14" customFormat="1" ht="20.25" hidden="1" thickTop="1">
      <c r="A180" s="77"/>
      <c r="B180" s="548" t="s">
        <v>2948</v>
      </c>
      <c r="C180" s="91" t="s">
        <v>3501</v>
      </c>
      <c r="D180" s="92">
        <v>45185</v>
      </c>
      <c r="E180" s="94">
        <f t="shared" si="194"/>
        <v>45198</v>
      </c>
      <c r="F180" s="94">
        <f t="shared" si="195"/>
        <v>45202</v>
      </c>
      <c r="G180" s="94">
        <f t="shared" si="196"/>
        <v>45206</v>
      </c>
      <c r="H180" s="94">
        <f t="shared" si="197"/>
        <v>45208</v>
      </c>
      <c r="I180" s="1271">
        <f t="shared" si="198"/>
        <v>45184</v>
      </c>
      <c r="J180" s="1293">
        <f t="shared" si="198"/>
        <v>45186</v>
      </c>
    </row>
    <row r="181" spans="1:10" s="14" customFormat="1" ht="19.5" hidden="1">
      <c r="A181" s="77"/>
      <c r="B181" s="548" t="s">
        <v>2335</v>
      </c>
      <c r="C181" s="91" t="s">
        <v>3502</v>
      </c>
      <c r="D181" s="92">
        <v>45191</v>
      </c>
      <c r="E181" s="94">
        <f t="shared" ref="E181:E186" si="199">D181+13</f>
        <v>45204</v>
      </c>
      <c r="F181" s="94">
        <f t="shared" ref="F181:F186" si="200">D181+17</f>
        <v>45208</v>
      </c>
      <c r="G181" s="94">
        <f t="shared" ref="G181:G186" si="201">D181+21</f>
        <v>45212</v>
      </c>
      <c r="H181" s="94">
        <f t="shared" ref="H181:H186" si="202">D181+23</f>
        <v>45214</v>
      </c>
      <c r="I181" s="1271">
        <f t="shared" ref="I181:J186" si="203">I180+7</f>
        <v>45191</v>
      </c>
      <c r="J181" s="1293">
        <f t="shared" si="203"/>
        <v>45193</v>
      </c>
    </row>
    <row r="182" spans="1:10" s="14" customFormat="1" ht="20.25" hidden="1" thickTop="1">
      <c r="A182" s="77"/>
      <c r="B182" s="548" t="s">
        <v>2927</v>
      </c>
      <c r="C182" s="91" t="s">
        <v>3503</v>
      </c>
      <c r="D182" s="92">
        <v>45199</v>
      </c>
      <c r="E182" s="94">
        <f t="shared" si="199"/>
        <v>45212</v>
      </c>
      <c r="F182" s="94">
        <f t="shared" si="200"/>
        <v>45216</v>
      </c>
      <c r="G182" s="94">
        <f t="shared" si="201"/>
        <v>45220</v>
      </c>
      <c r="H182" s="94">
        <f t="shared" si="202"/>
        <v>45222</v>
      </c>
      <c r="I182" s="1271">
        <f t="shared" si="203"/>
        <v>45198</v>
      </c>
      <c r="J182" s="1293">
        <f t="shared" si="203"/>
        <v>45200</v>
      </c>
    </row>
    <row r="183" spans="1:10" s="14" customFormat="1" ht="19.5" hidden="1">
      <c r="A183" s="77"/>
      <c r="B183" s="548" t="s">
        <v>3310</v>
      </c>
      <c r="C183" s="91" t="s">
        <v>3504</v>
      </c>
      <c r="D183" s="92">
        <v>45206</v>
      </c>
      <c r="E183" s="94">
        <f t="shared" si="199"/>
        <v>45219</v>
      </c>
      <c r="F183" s="94">
        <f t="shared" si="200"/>
        <v>45223</v>
      </c>
      <c r="G183" s="94">
        <f t="shared" si="201"/>
        <v>45227</v>
      </c>
      <c r="H183" s="94">
        <f t="shared" si="202"/>
        <v>45229</v>
      </c>
      <c r="I183" s="1271">
        <f t="shared" si="203"/>
        <v>45205</v>
      </c>
      <c r="J183" s="1293">
        <f t="shared" si="203"/>
        <v>45207</v>
      </c>
    </row>
    <row r="184" spans="1:10" s="14" customFormat="1" ht="19.5" hidden="1">
      <c r="A184" s="77"/>
      <c r="B184" s="548" t="s">
        <v>3490</v>
      </c>
      <c r="C184" s="91" t="s">
        <v>3505</v>
      </c>
      <c r="D184" s="92">
        <v>45215</v>
      </c>
      <c r="E184" s="94">
        <f t="shared" si="199"/>
        <v>45228</v>
      </c>
      <c r="F184" s="94">
        <f t="shared" si="200"/>
        <v>45232</v>
      </c>
      <c r="G184" s="94">
        <f t="shared" si="201"/>
        <v>45236</v>
      </c>
      <c r="H184" s="94">
        <f t="shared" si="202"/>
        <v>45238</v>
      </c>
      <c r="I184" s="1271">
        <f t="shared" si="203"/>
        <v>45212</v>
      </c>
      <c r="J184" s="1293">
        <f t="shared" si="203"/>
        <v>45214</v>
      </c>
    </row>
    <row r="185" spans="1:10" s="14" customFormat="1" ht="19.5" hidden="1">
      <c r="A185" s="77"/>
      <c r="B185" s="548" t="s">
        <v>3313</v>
      </c>
      <c r="C185" s="91" t="s">
        <v>3506</v>
      </c>
      <c r="D185" s="92">
        <v>45219</v>
      </c>
      <c r="E185" s="94">
        <f t="shared" si="199"/>
        <v>45232</v>
      </c>
      <c r="F185" s="94">
        <f t="shared" si="200"/>
        <v>45236</v>
      </c>
      <c r="G185" s="94">
        <f t="shared" si="201"/>
        <v>45240</v>
      </c>
      <c r="H185" s="94">
        <f t="shared" si="202"/>
        <v>45242</v>
      </c>
      <c r="I185" s="1271">
        <f t="shared" si="203"/>
        <v>45219</v>
      </c>
      <c r="J185" s="1293">
        <f t="shared" si="203"/>
        <v>45221</v>
      </c>
    </row>
    <row r="186" spans="1:10" s="14" customFormat="1" ht="20.25" hidden="1" thickTop="1">
      <c r="A186" s="77"/>
      <c r="B186" s="548" t="s">
        <v>3477</v>
      </c>
      <c r="C186" s="91" t="s">
        <v>3507</v>
      </c>
      <c r="D186" s="92">
        <v>45226</v>
      </c>
      <c r="E186" s="94">
        <f t="shared" si="199"/>
        <v>45239</v>
      </c>
      <c r="F186" s="94">
        <f t="shared" si="200"/>
        <v>45243</v>
      </c>
      <c r="G186" s="94">
        <f t="shared" si="201"/>
        <v>45247</v>
      </c>
      <c r="H186" s="94">
        <f t="shared" si="202"/>
        <v>45249</v>
      </c>
      <c r="I186" s="1271">
        <f t="shared" si="203"/>
        <v>45226</v>
      </c>
      <c r="J186" s="1293">
        <f t="shared" si="203"/>
        <v>45228</v>
      </c>
    </row>
    <row r="187" spans="1:10" s="14" customFormat="1" ht="19.5" hidden="1">
      <c r="A187" s="77"/>
      <c r="B187" s="1903" t="s">
        <v>3212</v>
      </c>
      <c r="C187" s="91" t="s">
        <v>3508</v>
      </c>
      <c r="D187" s="92">
        <v>45233</v>
      </c>
      <c r="E187" s="94">
        <f t="shared" ref="E187:E191" si="204">D187+13</f>
        <v>45246</v>
      </c>
      <c r="F187" s="94">
        <f t="shared" ref="F187:F191" si="205">D187+17</f>
        <v>45250</v>
      </c>
      <c r="G187" s="94">
        <f t="shared" ref="G187:G191" si="206">D187+21</f>
        <v>45254</v>
      </c>
      <c r="H187" s="94">
        <f t="shared" ref="H187:H191" si="207">D187+23</f>
        <v>45256</v>
      </c>
      <c r="I187" s="1271">
        <f t="shared" ref="I187:J187" si="208">I186+7</f>
        <v>45233</v>
      </c>
      <c r="J187" s="1293">
        <f t="shared" si="208"/>
        <v>45235</v>
      </c>
    </row>
    <row r="188" spans="1:10" s="14" customFormat="1" ht="19.5" hidden="1">
      <c r="A188" s="77"/>
      <c r="B188" s="1903" t="s">
        <v>3317</v>
      </c>
      <c r="C188" s="91" t="s">
        <v>3509</v>
      </c>
      <c r="D188" s="92">
        <v>45240</v>
      </c>
      <c r="E188" s="94">
        <f t="shared" si="204"/>
        <v>45253</v>
      </c>
      <c r="F188" s="94">
        <f t="shared" si="205"/>
        <v>45257</v>
      </c>
      <c r="G188" s="94">
        <f t="shared" si="206"/>
        <v>45261</v>
      </c>
      <c r="H188" s="94">
        <f t="shared" si="207"/>
        <v>45263</v>
      </c>
      <c r="I188" s="1271">
        <f t="shared" ref="I188:J188" si="209">I187+7</f>
        <v>45240</v>
      </c>
      <c r="J188" s="1293">
        <f t="shared" si="209"/>
        <v>45242</v>
      </c>
    </row>
    <row r="189" spans="1:10" s="14" customFormat="1" ht="19.5" hidden="1">
      <c r="A189" s="77"/>
      <c r="B189" s="1903" t="s">
        <v>2958</v>
      </c>
      <c r="C189" s="91" t="s">
        <v>3510</v>
      </c>
      <c r="D189" s="92">
        <v>45247</v>
      </c>
      <c r="E189" s="94">
        <f t="shared" si="204"/>
        <v>45260</v>
      </c>
      <c r="F189" s="94">
        <f t="shared" si="205"/>
        <v>45264</v>
      </c>
      <c r="G189" s="94">
        <f t="shared" si="206"/>
        <v>45268</v>
      </c>
      <c r="H189" s="94">
        <f t="shared" si="207"/>
        <v>45270</v>
      </c>
      <c r="I189" s="1271">
        <f t="shared" ref="I189:J189" si="210">I188+7</f>
        <v>45247</v>
      </c>
      <c r="J189" s="1293">
        <f t="shared" si="210"/>
        <v>45249</v>
      </c>
    </row>
    <row r="190" spans="1:10" s="14" customFormat="1" ht="20.25" hidden="1" thickTop="1">
      <c r="A190" s="77"/>
      <c r="B190" s="1903" t="s">
        <v>2331</v>
      </c>
      <c r="C190" s="91" t="s">
        <v>3511</v>
      </c>
      <c r="D190" s="92">
        <v>45255</v>
      </c>
      <c r="E190" s="94">
        <f t="shared" si="204"/>
        <v>45268</v>
      </c>
      <c r="F190" s="94">
        <f t="shared" si="205"/>
        <v>45272</v>
      </c>
      <c r="G190" s="94">
        <f t="shared" si="206"/>
        <v>45276</v>
      </c>
      <c r="H190" s="94">
        <f t="shared" si="207"/>
        <v>45278</v>
      </c>
      <c r="I190" s="1271">
        <f t="shared" ref="I190:J190" si="211">I189+7</f>
        <v>45254</v>
      </c>
      <c r="J190" s="1293">
        <f t="shared" si="211"/>
        <v>45256</v>
      </c>
    </row>
    <row r="191" spans="1:10" s="14" customFormat="1" ht="19.5" hidden="1">
      <c r="A191" s="77"/>
      <c r="B191" s="1903" t="s">
        <v>3465</v>
      </c>
      <c r="C191" s="91" t="s">
        <v>3512</v>
      </c>
      <c r="D191" s="92">
        <v>45262</v>
      </c>
      <c r="E191" s="94">
        <f t="shared" si="204"/>
        <v>45275</v>
      </c>
      <c r="F191" s="94">
        <f t="shared" si="205"/>
        <v>45279</v>
      </c>
      <c r="G191" s="94">
        <f t="shared" si="206"/>
        <v>45283</v>
      </c>
      <c r="H191" s="94">
        <f t="shared" si="207"/>
        <v>45285</v>
      </c>
      <c r="I191" s="1271">
        <f t="shared" ref="I191:J191" si="212">I190+7</f>
        <v>45261</v>
      </c>
      <c r="J191" s="1293">
        <f t="shared" si="212"/>
        <v>45263</v>
      </c>
    </row>
    <row r="192" spans="1:10" s="14" customFormat="1" ht="19.5" hidden="1">
      <c r="A192" s="77"/>
      <c r="B192" s="1892" t="s">
        <v>2367</v>
      </c>
      <c r="C192" s="91" t="s">
        <v>3513</v>
      </c>
      <c r="D192" s="92">
        <v>45268</v>
      </c>
      <c r="E192" s="94">
        <f t="shared" ref="E192:E199" si="213">D192+13</f>
        <v>45281</v>
      </c>
      <c r="F192" s="94">
        <f t="shared" ref="F192:F199" si="214">D192+17</f>
        <v>45285</v>
      </c>
      <c r="G192" s="94">
        <f t="shared" ref="G192:G199" si="215">D192+21</f>
        <v>45289</v>
      </c>
      <c r="H192" s="94">
        <f t="shared" ref="H192:H199" si="216">D192+23</f>
        <v>45291</v>
      </c>
      <c r="I192" s="1271">
        <f t="shared" ref="I192:J195" si="217">I191+7</f>
        <v>45268</v>
      </c>
      <c r="J192" s="1293">
        <f t="shared" si="217"/>
        <v>45270</v>
      </c>
    </row>
    <row r="193" spans="1:10" s="14" customFormat="1" ht="19.5" hidden="1">
      <c r="A193" s="77"/>
      <c r="B193" s="1892" t="s">
        <v>3469</v>
      </c>
      <c r="C193" s="91" t="s">
        <v>3514</v>
      </c>
      <c r="D193" s="2253">
        <v>45276</v>
      </c>
      <c r="E193" s="94">
        <f t="shared" si="213"/>
        <v>45289</v>
      </c>
      <c r="F193" s="94">
        <f t="shared" si="214"/>
        <v>45293</v>
      </c>
      <c r="G193" s="94">
        <f t="shared" si="215"/>
        <v>45297</v>
      </c>
      <c r="H193" s="94">
        <f t="shared" si="216"/>
        <v>45299</v>
      </c>
      <c r="I193" s="1271">
        <f t="shared" si="217"/>
        <v>45275</v>
      </c>
      <c r="J193" s="1293">
        <f t="shared" si="217"/>
        <v>45277</v>
      </c>
    </row>
    <row r="194" spans="1:10" s="14" customFormat="1" ht="20.25" hidden="1" thickTop="1">
      <c r="A194" s="77"/>
      <c r="B194" s="1892" t="s">
        <v>2948</v>
      </c>
      <c r="C194" s="91" t="s">
        <v>3515</v>
      </c>
      <c r="D194" s="92">
        <v>45283</v>
      </c>
      <c r="E194" s="94">
        <f t="shared" si="213"/>
        <v>45296</v>
      </c>
      <c r="F194" s="94">
        <f t="shared" si="214"/>
        <v>45300</v>
      </c>
      <c r="G194" s="94">
        <f t="shared" si="215"/>
        <v>45304</v>
      </c>
      <c r="H194" s="94">
        <f t="shared" si="216"/>
        <v>45306</v>
      </c>
      <c r="I194" s="1271">
        <f t="shared" si="217"/>
        <v>45282</v>
      </c>
      <c r="J194" s="1293">
        <f t="shared" si="217"/>
        <v>45284</v>
      </c>
    </row>
    <row r="195" spans="1:10" s="14" customFormat="1" ht="19.5" hidden="1">
      <c r="A195" s="77"/>
      <c r="B195" s="2156" t="s">
        <v>2335</v>
      </c>
      <c r="C195" s="91" t="s">
        <v>3516</v>
      </c>
      <c r="D195" s="92">
        <v>44928</v>
      </c>
      <c r="E195" s="94">
        <f t="shared" si="213"/>
        <v>44941</v>
      </c>
      <c r="F195" s="94">
        <f t="shared" si="214"/>
        <v>44945</v>
      </c>
      <c r="G195" s="94">
        <f t="shared" si="215"/>
        <v>44949</v>
      </c>
      <c r="H195" s="94">
        <f t="shared" si="216"/>
        <v>44951</v>
      </c>
      <c r="I195" s="1271">
        <f t="shared" si="217"/>
        <v>45289</v>
      </c>
      <c r="J195" s="1293">
        <f t="shared" si="217"/>
        <v>45291</v>
      </c>
    </row>
    <row r="196" spans="1:10" s="14" customFormat="1" ht="20.25" hidden="1" thickTop="1">
      <c r="A196" s="77"/>
      <c r="B196" s="1892" t="s">
        <v>2492</v>
      </c>
      <c r="C196" s="91" t="s">
        <v>3517</v>
      </c>
      <c r="D196" s="92">
        <v>45300</v>
      </c>
      <c r="E196" s="94" t="s">
        <v>2190</v>
      </c>
      <c r="F196" s="94">
        <f t="shared" si="214"/>
        <v>45317</v>
      </c>
      <c r="G196" s="94">
        <f t="shared" si="215"/>
        <v>45321</v>
      </c>
      <c r="H196" s="94">
        <f t="shared" si="216"/>
        <v>45323</v>
      </c>
      <c r="I196" s="1271">
        <f t="shared" ref="I196:J199" si="218">I195+7</f>
        <v>45296</v>
      </c>
      <c r="J196" s="1293">
        <f t="shared" si="218"/>
        <v>45298</v>
      </c>
    </row>
    <row r="197" spans="1:10" s="14" customFormat="1" ht="19.5" hidden="1">
      <c r="A197" s="77"/>
      <c r="B197" s="1892" t="s">
        <v>3310</v>
      </c>
      <c r="C197" s="91" t="s">
        <v>3518</v>
      </c>
      <c r="D197" s="92">
        <v>45305</v>
      </c>
      <c r="E197" s="94" t="s">
        <v>2190</v>
      </c>
      <c r="F197" s="94">
        <f t="shared" si="214"/>
        <v>45322</v>
      </c>
      <c r="G197" s="94">
        <f t="shared" si="215"/>
        <v>45326</v>
      </c>
      <c r="H197" s="94">
        <f t="shared" si="216"/>
        <v>45328</v>
      </c>
      <c r="I197" s="1271">
        <f t="shared" si="218"/>
        <v>45303</v>
      </c>
      <c r="J197" s="1293">
        <f t="shared" si="218"/>
        <v>45305</v>
      </c>
    </row>
    <row r="198" spans="1:10" s="14" customFormat="1" ht="19.5" hidden="1">
      <c r="A198" s="77"/>
      <c r="B198" s="1892" t="s">
        <v>3490</v>
      </c>
      <c r="C198" s="91" t="s">
        <v>3519</v>
      </c>
      <c r="D198" s="92">
        <v>45313</v>
      </c>
      <c r="E198" s="94">
        <f t="shared" si="213"/>
        <v>45326</v>
      </c>
      <c r="F198" s="94">
        <f t="shared" si="214"/>
        <v>45330</v>
      </c>
      <c r="G198" s="94">
        <f t="shared" si="215"/>
        <v>45334</v>
      </c>
      <c r="H198" s="94">
        <f t="shared" si="216"/>
        <v>45336</v>
      </c>
      <c r="I198" s="1271">
        <f t="shared" si="218"/>
        <v>45310</v>
      </c>
      <c r="J198" s="1293">
        <f t="shared" si="218"/>
        <v>45312</v>
      </c>
    </row>
    <row r="199" spans="1:10" s="14" customFormat="1" ht="19.5" hidden="1">
      <c r="A199" s="77"/>
      <c r="B199" s="1903" t="s">
        <v>3313</v>
      </c>
      <c r="C199" s="2162" t="s">
        <v>3520</v>
      </c>
      <c r="D199" s="92">
        <v>45318</v>
      </c>
      <c r="E199" s="94">
        <f t="shared" si="213"/>
        <v>45331</v>
      </c>
      <c r="F199" s="94">
        <f t="shared" si="214"/>
        <v>45335</v>
      </c>
      <c r="G199" s="94">
        <f t="shared" si="215"/>
        <v>45339</v>
      </c>
      <c r="H199" s="94">
        <f t="shared" si="216"/>
        <v>45341</v>
      </c>
      <c r="I199" s="1271">
        <f t="shared" si="218"/>
        <v>45317</v>
      </c>
      <c r="J199" s="1293">
        <f t="shared" si="218"/>
        <v>45319</v>
      </c>
    </row>
    <row r="200" spans="1:10" s="14" customFormat="1" ht="20.25" hidden="1" thickTop="1">
      <c r="A200" s="77"/>
      <c r="B200" s="1903" t="s">
        <v>3477</v>
      </c>
      <c r="C200" s="2162" t="s">
        <v>3521</v>
      </c>
      <c r="D200" s="92">
        <v>45327</v>
      </c>
      <c r="E200" s="94">
        <f t="shared" ref="E200:E202" si="219">D200+13</f>
        <v>45340</v>
      </c>
      <c r="F200" s="94">
        <f t="shared" ref="F200:F202" si="220">D200+17</f>
        <v>45344</v>
      </c>
      <c r="G200" s="94">
        <f t="shared" ref="G200:G202" si="221">D200+21</f>
        <v>45348</v>
      </c>
      <c r="H200" s="94">
        <f t="shared" ref="H200:H202" si="222">D200+23</f>
        <v>45350</v>
      </c>
      <c r="I200" s="1271">
        <f t="shared" ref="I200:J200" si="223">I199+7</f>
        <v>45324</v>
      </c>
      <c r="J200" s="1293">
        <f t="shared" si="223"/>
        <v>45326</v>
      </c>
    </row>
    <row r="201" spans="1:10" s="14" customFormat="1" ht="19.5" hidden="1">
      <c r="A201" s="77"/>
      <c r="B201" s="1903" t="s">
        <v>3212</v>
      </c>
      <c r="C201" s="2162" t="s">
        <v>3522</v>
      </c>
      <c r="D201" s="92">
        <v>45332</v>
      </c>
      <c r="E201" s="94">
        <f t="shared" si="219"/>
        <v>45345</v>
      </c>
      <c r="F201" s="94">
        <f t="shared" si="220"/>
        <v>45349</v>
      </c>
      <c r="G201" s="94">
        <f t="shared" si="221"/>
        <v>45353</v>
      </c>
      <c r="H201" s="94">
        <f t="shared" si="222"/>
        <v>45355</v>
      </c>
      <c r="I201" s="1271">
        <f t="shared" ref="I201:J201" si="224">I200+7</f>
        <v>45331</v>
      </c>
      <c r="J201" s="1293">
        <f t="shared" si="224"/>
        <v>45333</v>
      </c>
    </row>
    <row r="202" spans="1:10" s="14" customFormat="1" ht="20.25" hidden="1" thickTop="1">
      <c r="A202" s="77"/>
      <c r="B202" s="1910" t="s">
        <v>3317</v>
      </c>
      <c r="C202" s="2162" t="s">
        <v>3523</v>
      </c>
      <c r="D202" s="92">
        <v>45340</v>
      </c>
      <c r="E202" s="94">
        <f t="shared" si="219"/>
        <v>45353</v>
      </c>
      <c r="F202" s="94">
        <f t="shared" si="220"/>
        <v>45357</v>
      </c>
      <c r="G202" s="94">
        <f t="shared" si="221"/>
        <v>45361</v>
      </c>
      <c r="H202" s="94">
        <f t="shared" si="222"/>
        <v>45363</v>
      </c>
      <c r="I202" s="1271">
        <f t="shared" ref="I202:J202" si="225">I201+7</f>
        <v>45338</v>
      </c>
      <c r="J202" s="1293">
        <f t="shared" si="225"/>
        <v>45340</v>
      </c>
    </row>
    <row r="203" spans="1:10" s="14" customFormat="1" ht="19.5" hidden="1">
      <c r="A203" s="77"/>
      <c r="B203" s="2294" t="s">
        <v>2182</v>
      </c>
      <c r="C203" s="2162" t="s">
        <v>3524</v>
      </c>
      <c r="D203" s="92">
        <v>45345</v>
      </c>
      <c r="E203" s="612"/>
      <c r="F203" s="612"/>
      <c r="G203" s="612"/>
      <c r="H203" s="647"/>
      <c r="I203" s="1271">
        <f t="shared" ref="I203:J203" si="226">I202+7</f>
        <v>45345</v>
      </c>
      <c r="J203" s="1293">
        <f t="shared" si="226"/>
        <v>45347</v>
      </c>
    </row>
    <row r="204" spans="1:10" s="14" customFormat="1" ht="30">
      <c r="A204" s="77"/>
      <c r="B204" s="574"/>
      <c r="C204" s="575"/>
      <c r="D204" s="85" t="s">
        <v>2015</v>
      </c>
      <c r="E204" s="86" t="s">
        <v>1299</v>
      </c>
      <c r="F204" s="86" t="s">
        <v>139</v>
      </c>
      <c r="G204" s="86" t="s">
        <v>414</v>
      </c>
      <c r="H204" s="87"/>
      <c r="I204" s="87"/>
      <c r="J204" s="5"/>
    </row>
    <row r="205" spans="1:10" s="14" customFormat="1" ht="23.25" thickBot="1">
      <c r="A205" s="77"/>
      <c r="B205" s="576"/>
      <c r="C205" s="151" t="s">
        <v>3354</v>
      </c>
      <c r="D205" s="89"/>
      <c r="E205" s="90" t="s">
        <v>3525</v>
      </c>
      <c r="F205" s="90" t="s">
        <v>3526</v>
      </c>
      <c r="G205" s="90" t="s">
        <v>3527</v>
      </c>
      <c r="H205" s="43"/>
      <c r="I205" s="1887" t="s">
        <v>2030</v>
      </c>
      <c r="J205" s="1292" t="s">
        <v>2031</v>
      </c>
    </row>
    <row r="206" spans="1:10" s="14" customFormat="1" ht="20.25" hidden="1" thickTop="1">
      <c r="A206" s="77"/>
      <c r="B206" s="2161" t="s">
        <v>2887</v>
      </c>
      <c r="C206" s="2162" t="s">
        <v>3528</v>
      </c>
      <c r="D206" s="92">
        <v>45353</v>
      </c>
      <c r="E206" s="94">
        <f>D206+29</f>
        <v>45382</v>
      </c>
      <c r="F206" s="94">
        <f>D206+31</f>
        <v>45384</v>
      </c>
      <c r="G206" s="94">
        <f>D206+36</f>
        <v>45389</v>
      </c>
      <c r="H206" s="487"/>
      <c r="I206" s="1271">
        <f t="shared" ref="I206:J206" si="227">I203+7</f>
        <v>45352</v>
      </c>
      <c r="J206" s="1293">
        <f t="shared" si="227"/>
        <v>45354</v>
      </c>
    </row>
    <row r="207" spans="1:10" s="14" customFormat="1" ht="19.5" hidden="1">
      <c r="A207" s="77"/>
      <c r="B207" s="2161" t="s">
        <v>2958</v>
      </c>
      <c r="C207" s="2162" t="s">
        <v>3529</v>
      </c>
      <c r="D207" s="92">
        <v>45360</v>
      </c>
      <c r="E207" s="94">
        <f t="shared" ref="E207:E214" si="228">D207+29</f>
        <v>45389</v>
      </c>
      <c r="F207" s="94">
        <f t="shared" ref="F207:F214" si="229">D207+31</f>
        <v>45391</v>
      </c>
      <c r="G207" s="94">
        <f t="shared" ref="G207:G214" si="230">D207+36</f>
        <v>45396</v>
      </c>
      <c r="H207" s="487"/>
      <c r="I207" s="1271">
        <f t="shared" ref="I207:J214" si="231">I206+7</f>
        <v>45359</v>
      </c>
      <c r="J207" s="1293">
        <f t="shared" si="231"/>
        <v>45361</v>
      </c>
    </row>
    <row r="208" spans="1:10" s="14" customFormat="1" ht="19.5" hidden="1">
      <c r="A208" s="77"/>
      <c r="B208" s="2161" t="s">
        <v>2331</v>
      </c>
      <c r="C208" s="2162" t="s">
        <v>3530</v>
      </c>
      <c r="D208" s="92">
        <v>45367</v>
      </c>
      <c r="E208" s="94">
        <f t="shared" si="228"/>
        <v>45396</v>
      </c>
      <c r="F208" s="94">
        <f t="shared" si="229"/>
        <v>45398</v>
      </c>
      <c r="G208" s="94">
        <f t="shared" si="230"/>
        <v>45403</v>
      </c>
      <c r="H208" s="487"/>
      <c r="I208" s="1271">
        <f t="shared" si="231"/>
        <v>45366</v>
      </c>
      <c r="J208" s="1293">
        <f t="shared" si="231"/>
        <v>45368</v>
      </c>
    </row>
    <row r="209" spans="1:10" s="14" customFormat="1" ht="20.25" hidden="1" thickTop="1">
      <c r="A209" s="77"/>
      <c r="B209" s="2161" t="s">
        <v>2879</v>
      </c>
      <c r="C209" s="2162" t="s">
        <v>3531</v>
      </c>
      <c r="D209" s="92">
        <v>45376</v>
      </c>
      <c r="E209" s="94">
        <f t="shared" si="228"/>
        <v>45405</v>
      </c>
      <c r="F209" s="94">
        <f t="shared" si="229"/>
        <v>45407</v>
      </c>
      <c r="G209" s="94">
        <f t="shared" si="230"/>
        <v>45412</v>
      </c>
      <c r="H209" s="487"/>
      <c r="I209" s="1271">
        <f t="shared" si="231"/>
        <v>45373</v>
      </c>
      <c r="J209" s="1293">
        <f t="shared" si="231"/>
        <v>45375</v>
      </c>
    </row>
    <row r="210" spans="1:10" s="14" customFormat="1" ht="19.5" hidden="1">
      <c r="A210" s="77"/>
      <c r="B210" s="2161" t="s">
        <v>3465</v>
      </c>
      <c r="C210" s="2162" t="s">
        <v>3532</v>
      </c>
      <c r="D210" s="92">
        <v>45388</v>
      </c>
      <c r="E210" s="94">
        <f t="shared" si="228"/>
        <v>45417</v>
      </c>
      <c r="F210" s="94">
        <f t="shared" si="229"/>
        <v>45419</v>
      </c>
      <c r="G210" s="94">
        <f t="shared" si="230"/>
        <v>45424</v>
      </c>
      <c r="H210" s="487"/>
      <c r="I210" s="1271">
        <f t="shared" si="231"/>
        <v>45380</v>
      </c>
      <c r="J210" s="1293">
        <f t="shared" si="231"/>
        <v>45382</v>
      </c>
    </row>
    <row r="211" spans="1:10" s="14" customFormat="1" ht="19.5" hidden="1">
      <c r="A211" s="77"/>
      <c r="B211" s="2161" t="s">
        <v>3469</v>
      </c>
      <c r="C211" s="2162" t="s">
        <v>3533</v>
      </c>
      <c r="D211" s="92">
        <v>45395</v>
      </c>
      <c r="E211" s="94">
        <f t="shared" si="228"/>
        <v>45424</v>
      </c>
      <c r="F211" s="94">
        <f t="shared" si="229"/>
        <v>45426</v>
      </c>
      <c r="G211" s="94">
        <f t="shared" si="230"/>
        <v>45431</v>
      </c>
      <c r="H211" s="487"/>
      <c r="I211" s="1271">
        <f t="shared" si="231"/>
        <v>45387</v>
      </c>
      <c r="J211" s="1293">
        <f t="shared" si="231"/>
        <v>45389</v>
      </c>
    </row>
    <row r="212" spans="1:10" s="14" customFormat="1" ht="19.5" hidden="1">
      <c r="A212" s="77" t="s">
        <v>2367</v>
      </c>
      <c r="B212" s="2161" t="s">
        <v>2875</v>
      </c>
      <c r="C212" s="2162" t="s">
        <v>3534</v>
      </c>
      <c r="D212" s="92">
        <v>45405</v>
      </c>
      <c r="E212" s="94">
        <f t="shared" si="228"/>
        <v>45434</v>
      </c>
      <c r="F212" s="94">
        <f t="shared" si="229"/>
        <v>45436</v>
      </c>
      <c r="G212" s="94">
        <f t="shared" si="230"/>
        <v>45441</v>
      </c>
      <c r="H212" s="487"/>
      <c r="I212" s="1271">
        <f t="shared" si="231"/>
        <v>45394</v>
      </c>
      <c r="J212" s="1293">
        <f t="shared" si="231"/>
        <v>45396</v>
      </c>
    </row>
    <row r="213" spans="1:10" s="14" customFormat="1" ht="20.25" hidden="1" thickTop="1">
      <c r="A213" s="77" t="s">
        <v>2877</v>
      </c>
      <c r="B213" s="2161" t="s">
        <v>2925</v>
      </c>
      <c r="C213" s="2162" t="s">
        <v>3535</v>
      </c>
      <c r="D213" s="92">
        <v>45410</v>
      </c>
      <c r="E213" s="94">
        <f t="shared" si="228"/>
        <v>45439</v>
      </c>
      <c r="F213" s="94">
        <f t="shared" si="229"/>
        <v>45441</v>
      </c>
      <c r="G213" s="94">
        <f t="shared" si="230"/>
        <v>45446</v>
      </c>
      <c r="H213" s="487"/>
      <c r="I213" s="1271">
        <f t="shared" si="231"/>
        <v>45401</v>
      </c>
      <c r="J213" s="1293">
        <f t="shared" si="231"/>
        <v>45403</v>
      </c>
    </row>
    <row r="214" spans="1:10" s="14" customFormat="1" ht="19.5" hidden="1">
      <c r="A214" s="77"/>
      <c r="B214" s="2161" t="s">
        <v>2877</v>
      </c>
      <c r="C214" s="2162" t="s">
        <v>3536</v>
      </c>
      <c r="D214" s="92">
        <v>45419</v>
      </c>
      <c r="E214" s="94">
        <f t="shared" si="228"/>
        <v>45448</v>
      </c>
      <c r="F214" s="94">
        <f t="shared" si="229"/>
        <v>45450</v>
      </c>
      <c r="G214" s="94">
        <f t="shared" si="230"/>
        <v>45455</v>
      </c>
      <c r="H214" s="487"/>
      <c r="I214" s="1271">
        <f t="shared" si="231"/>
        <v>45408</v>
      </c>
      <c r="J214" s="1293">
        <f t="shared" si="231"/>
        <v>45410</v>
      </c>
    </row>
    <row r="215" spans="1:10" s="14" customFormat="1" ht="19.5" hidden="1">
      <c r="A215" s="77"/>
      <c r="B215" s="2161" t="s">
        <v>2492</v>
      </c>
      <c r="C215" s="2162" t="s">
        <v>3537</v>
      </c>
      <c r="D215" s="92">
        <v>45428</v>
      </c>
      <c r="E215" s="94">
        <f t="shared" ref="E215:E219" si="232">D215+29</f>
        <v>45457</v>
      </c>
      <c r="F215" s="94">
        <f t="shared" ref="F215:F219" si="233">D215+31</f>
        <v>45459</v>
      </c>
      <c r="G215" s="94">
        <f t="shared" ref="G215:G219" si="234">D215+36</f>
        <v>45464</v>
      </c>
      <c r="H215" s="487"/>
      <c r="I215" s="1271">
        <f t="shared" ref="I215:J215" si="235">I214+7</f>
        <v>45415</v>
      </c>
      <c r="J215" s="1293">
        <f t="shared" si="235"/>
        <v>45417</v>
      </c>
    </row>
    <row r="216" spans="1:10" s="14" customFormat="1" ht="19.5" hidden="1">
      <c r="A216" s="77"/>
      <c r="B216" s="2161" t="s">
        <v>2335</v>
      </c>
      <c r="C216" s="2162" t="s">
        <v>3538</v>
      </c>
      <c r="D216" s="92">
        <v>45432</v>
      </c>
      <c r="E216" s="94">
        <f t="shared" si="232"/>
        <v>45461</v>
      </c>
      <c r="F216" s="94">
        <f t="shared" si="233"/>
        <v>45463</v>
      </c>
      <c r="G216" s="94">
        <f t="shared" si="234"/>
        <v>45468</v>
      </c>
      <c r="H216" s="487"/>
      <c r="I216" s="1271">
        <f t="shared" ref="I216:J216" si="236">I215+7</f>
        <v>45422</v>
      </c>
      <c r="J216" s="1293">
        <f t="shared" si="236"/>
        <v>45424</v>
      </c>
    </row>
    <row r="217" spans="1:10" s="14" customFormat="1" ht="20.25" hidden="1" thickTop="1">
      <c r="A217" s="77"/>
      <c r="B217" s="2161" t="s">
        <v>3310</v>
      </c>
      <c r="C217" s="2162" t="s">
        <v>3539</v>
      </c>
      <c r="D217" s="92">
        <v>45442</v>
      </c>
      <c r="E217" s="94">
        <f t="shared" si="232"/>
        <v>45471</v>
      </c>
      <c r="F217" s="94">
        <f t="shared" si="233"/>
        <v>45473</v>
      </c>
      <c r="G217" s="94">
        <f t="shared" si="234"/>
        <v>45478</v>
      </c>
      <c r="H217" s="487"/>
      <c r="I217" s="1271">
        <f t="shared" ref="I217:J217" si="237">I216+7</f>
        <v>45429</v>
      </c>
      <c r="J217" s="1293">
        <f t="shared" si="237"/>
        <v>45431</v>
      </c>
    </row>
    <row r="218" spans="1:10" s="14" customFormat="1" ht="19.5" hidden="1">
      <c r="A218" s="77"/>
      <c r="B218" s="2161" t="s">
        <v>3490</v>
      </c>
      <c r="C218" s="2162" t="s">
        <v>3540</v>
      </c>
      <c r="D218" s="92">
        <v>45445</v>
      </c>
      <c r="E218" s="94">
        <f t="shared" si="232"/>
        <v>45474</v>
      </c>
      <c r="F218" s="94">
        <f t="shared" si="233"/>
        <v>45476</v>
      </c>
      <c r="G218" s="94">
        <f t="shared" si="234"/>
        <v>45481</v>
      </c>
      <c r="H218" s="487"/>
      <c r="I218" s="1271">
        <f t="shared" ref="I218:J218" si="238">I217+7</f>
        <v>45436</v>
      </c>
      <c r="J218" s="1293">
        <f t="shared" si="238"/>
        <v>45438</v>
      </c>
    </row>
    <row r="219" spans="1:10" s="14" customFormat="1" ht="20.25" hidden="1" thickTop="1">
      <c r="A219" s="77"/>
      <c r="B219" s="2161" t="s">
        <v>3313</v>
      </c>
      <c r="C219" s="2162" t="s">
        <v>3541</v>
      </c>
      <c r="D219" s="92">
        <v>45451</v>
      </c>
      <c r="E219" s="94">
        <f t="shared" si="232"/>
        <v>45480</v>
      </c>
      <c r="F219" s="94">
        <f t="shared" si="233"/>
        <v>45482</v>
      </c>
      <c r="G219" s="94">
        <f t="shared" si="234"/>
        <v>45487</v>
      </c>
      <c r="H219" s="487"/>
      <c r="I219" s="1271">
        <f t="shared" ref="I219:J219" si="239">I218+7</f>
        <v>45443</v>
      </c>
      <c r="J219" s="1293">
        <f t="shared" si="239"/>
        <v>45445</v>
      </c>
    </row>
    <row r="220" spans="1:10" s="14" customFormat="1" ht="19.5" hidden="1">
      <c r="A220" s="77"/>
      <c r="B220" s="2161" t="s">
        <v>3477</v>
      </c>
      <c r="C220" s="2162" t="s">
        <v>3542</v>
      </c>
      <c r="D220" s="92">
        <v>45457</v>
      </c>
      <c r="E220" s="94">
        <f t="shared" ref="E220:E224" si="240">D220+29</f>
        <v>45486</v>
      </c>
      <c r="F220" s="94">
        <f t="shared" ref="F220:F224" si="241">D220+31</f>
        <v>45488</v>
      </c>
      <c r="G220" s="94">
        <f t="shared" ref="G220:G224" si="242">D220+36</f>
        <v>45493</v>
      </c>
      <c r="H220" s="487"/>
      <c r="I220" s="1271">
        <f t="shared" ref="I220:J220" si="243">I219+7</f>
        <v>45450</v>
      </c>
      <c r="J220" s="1293">
        <f t="shared" si="243"/>
        <v>45452</v>
      </c>
    </row>
    <row r="221" spans="1:10" s="14" customFormat="1" ht="20.25" hidden="1" thickTop="1">
      <c r="A221" s="77"/>
      <c r="B221" s="2161" t="s">
        <v>2887</v>
      </c>
      <c r="C221" s="2162" t="s">
        <v>3543</v>
      </c>
      <c r="D221" s="92">
        <v>45463</v>
      </c>
      <c r="E221" s="94">
        <f t="shared" si="240"/>
        <v>45492</v>
      </c>
      <c r="F221" s="94">
        <f t="shared" si="241"/>
        <v>45494</v>
      </c>
      <c r="G221" s="94">
        <f t="shared" si="242"/>
        <v>45499</v>
      </c>
      <c r="H221" s="487"/>
      <c r="I221" s="1271">
        <f t="shared" ref="I221:J221" si="244">I220+7</f>
        <v>45457</v>
      </c>
      <c r="J221" s="1293">
        <f t="shared" si="244"/>
        <v>45459</v>
      </c>
    </row>
    <row r="222" spans="1:10" s="14" customFormat="1" ht="19.5" hidden="1">
      <c r="A222" s="2674" t="s">
        <v>2958</v>
      </c>
      <c r="B222" s="2161" t="s">
        <v>3317</v>
      </c>
      <c r="C222" s="2162" t="s">
        <v>3544</v>
      </c>
      <c r="D222" s="92">
        <v>45467</v>
      </c>
      <c r="E222" s="94">
        <f t="shared" si="240"/>
        <v>45496</v>
      </c>
      <c r="F222" s="94">
        <f t="shared" si="241"/>
        <v>45498</v>
      </c>
      <c r="G222" s="94">
        <f t="shared" si="242"/>
        <v>45503</v>
      </c>
      <c r="H222" s="487"/>
      <c r="I222" s="1271">
        <f t="shared" ref="I222:J222" si="245">I221+7</f>
        <v>45464</v>
      </c>
      <c r="J222" s="1293">
        <f t="shared" si="245"/>
        <v>45466</v>
      </c>
    </row>
    <row r="223" spans="1:10" s="14" customFormat="1" ht="19.5" hidden="1">
      <c r="A223" s="77"/>
      <c r="B223" s="2161" t="s">
        <v>2331</v>
      </c>
      <c r="C223" s="2162" t="s">
        <v>3545</v>
      </c>
      <c r="D223" s="92">
        <v>45481</v>
      </c>
      <c r="E223" s="94">
        <f t="shared" si="240"/>
        <v>45510</v>
      </c>
      <c r="F223" s="94">
        <f t="shared" si="241"/>
        <v>45512</v>
      </c>
      <c r="G223" s="94">
        <f t="shared" si="242"/>
        <v>45517</v>
      </c>
      <c r="H223" s="487"/>
      <c r="I223" s="1271">
        <f t="shared" ref="I223:J223" si="246">I222+7</f>
        <v>45471</v>
      </c>
      <c r="J223" s="1293">
        <f t="shared" si="246"/>
        <v>45473</v>
      </c>
    </row>
    <row r="224" spans="1:10" s="14" customFormat="1" ht="20.25" hidden="1" thickTop="1">
      <c r="A224" s="77"/>
      <c r="B224" s="2161" t="s">
        <v>2879</v>
      </c>
      <c r="C224" s="2162" t="s">
        <v>3546</v>
      </c>
      <c r="D224" s="92">
        <v>45488</v>
      </c>
      <c r="E224" s="94">
        <f t="shared" si="240"/>
        <v>45517</v>
      </c>
      <c r="F224" s="94">
        <f t="shared" si="241"/>
        <v>45519</v>
      </c>
      <c r="G224" s="94">
        <f t="shared" si="242"/>
        <v>45524</v>
      </c>
      <c r="H224" s="487"/>
      <c r="I224" s="1271">
        <f t="shared" ref="I224:J224" si="247">I223+7</f>
        <v>45478</v>
      </c>
      <c r="J224" s="1293">
        <f t="shared" si="247"/>
        <v>45480</v>
      </c>
    </row>
    <row r="225" spans="1:10" s="14" customFormat="1" ht="19.5" hidden="1">
      <c r="A225" s="77" t="s">
        <v>3465</v>
      </c>
      <c r="B225" s="2682" t="s">
        <v>2182</v>
      </c>
      <c r="C225" s="2162" t="s">
        <v>3547</v>
      </c>
      <c r="D225" s="92">
        <v>45485</v>
      </c>
      <c r="E225" s="612"/>
      <c r="F225" s="612"/>
      <c r="G225" s="612"/>
      <c r="H225" s="487"/>
      <c r="I225" s="1271">
        <f t="shared" ref="I225:J225" si="248">I224+7</f>
        <v>45485</v>
      </c>
      <c r="J225" s="1293">
        <f t="shared" si="248"/>
        <v>45487</v>
      </c>
    </row>
    <row r="226" spans="1:10" s="14" customFormat="1" ht="20.25" hidden="1" thickTop="1">
      <c r="A226" s="77"/>
      <c r="B226" s="2161" t="s">
        <v>3465</v>
      </c>
      <c r="C226" s="2162" t="s">
        <v>3548</v>
      </c>
      <c r="D226" s="92">
        <v>45498</v>
      </c>
      <c r="E226" s="94">
        <f t="shared" ref="E226:E228" si="249">D226+29</f>
        <v>45527</v>
      </c>
      <c r="F226" s="94">
        <f t="shared" ref="F226:F228" si="250">D226+31</f>
        <v>45529</v>
      </c>
      <c r="G226" s="94">
        <f t="shared" ref="G226:G228" si="251">D226+36</f>
        <v>45534</v>
      </c>
      <c r="H226" s="487"/>
      <c r="I226" s="1271">
        <f t="shared" ref="I226:J226" si="252">I225+7</f>
        <v>45492</v>
      </c>
      <c r="J226" s="1293">
        <f t="shared" si="252"/>
        <v>45494</v>
      </c>
    </row>
    <row r="227" spans="1:10" s="14" customFormat="1" ht="19.5" hidden="1">
      <c r="A227" s="77"/>
      <c r="B227" s="2161" t="s">
        <v>3469</v>
      </c>
      <c r="C227" s="2162" t="s">
        <v>3549</v>
      </c>
      <c r="D227" s="2253">
        <v>45510</v>
      </c>
      <c r="E227" s="94">
        <f t="shared" si="249"/>
        <v>45539</v>
      </c>
      <c r="F227" s="94">
        <f t="shared" si="250"/>
        <v>45541</v>
      </c>
      <c r="G227" s="94">
        <f t="shared" si="251"/>
        <v>45546</v>
      </c>
      <c r="H227" s="487"/>
      <c r="I227" s="1271">
        <f t="shared" ref="I227:J227" si="253">I226+7</f>
        <v>45499</v>
      </c>
      <c r="J227" s="1293">
        <f t="shared" si="253"/>
        <v>45501</v>
      </c>
    </row>
    <row r="228" spans="1:10" s="14" customFormat="1" ht="19.5" hidden="1">
      <c r="A228" s="77"/>
      <c r="B228" s="2161" t="s">
        <v>2875</v>
      </c>
      <c r="C228" s="2162" t="s">
        <v>3550</v>
      </c>
      <c r="D228" s="92">
        <v>45514</v>
      </c>
      <c r="E228" s="94">
        <f t="shared" si="249"/>
        <v>45543</v>
      </c>
      <c r="F228" s="94">
        <f t="shared" si="250"/>
        <v>45545</v>
      </c>
      <c r="G228" s="94">
        <f t="shared" si="251"/>
        <v>45550</v>
      </c>
      <c r="H228" s="487"/>
      <c r="I228" s="1271">
        <f t="shared" ref="I228:J228" si="254">I227+7</f>
        <v>45506</v>
      </c>
      <c r="J228" s="1293">
        <f t="shared" si="254"/>
        <v>45508</v>
      </c>
    </row>
    <row r="229" spans="1:10" s="14" customFormat="1" ht="19.5" hidden="1">
      <c r="A229" s="77"/>
      <c r="B229" s="2161" t="s">
        <v>2925</v>
      </c>
      <c r="C229" s="2162" t="s">
        <v>3551</v>
      </c>
      <c r="D229" s="92">
        <v>45521</v>
      </c>
      <c r="E229" s="94">
        <f t="shared" ref="E229:E237" si="255">D229+29</f>
        <v>45550</v>
      </c>
      <c r="F229" s="94">
        <f t="shared" ref="F229:F237" si="256">D229+31</f>
        <v>45552</v>
      </c>
      <c r="G229" s="94">
        <f t="shared" ref="G229:G237" si="257">D229+36</f>
        <v>45557</v>
      </c>
      <c r="H229" s="487"/>
      <c r="I229" s="1271">
        <f t="shared" ref="I229:J229" si="258">I228+7</f>
        <v>45513</v>
      </c>
      <c r="J229" s="1293">
        <f t="shared" si="258"/>
        <v>45515</v>
      </c>
    </row>
    <row r="230" spans="1:10" s="14" customFormat="1" ht="19.5" hidden="1">
      <c r="A230" s="77"/>
      <c r="B230" s="2161" t="s">
        <v>2877</v>
      </c>
      <c r="C230" s="2162" t="s">
        <v>3552</v>
      </c>
      <c r="D230" s="92">
        <v>45535</v>
      </c>
      <c r="E230" s="94">
        <f t="shared" si="255"/>
        <v>45564</v>
      </c>
      <c r="F230" s="94">
        <f t="shared" si="256"/>
        <v>45566</v>
      </c>
      <c r="G230" s="94">
        <f t="shared" si="257"/>
        <v>45571</v>
      </c>
      <c r="H230" s="487"/>
      <c r="I230" s="1271">
        <f t="shared" ref="I230:J230" si="259">I229+7</f>
        <v>45520</v>
      </c>
      <c r="J230" s="1293">
        <f t="shared" si="259"/>
        <v>45522</v>
      </c>
    </row>
    <row r="231" spans="1:10" s="14" customFormat="1" ht="19.5" hidden="1">
      <c r="A231" s="77"/>
      <c r="B231" s="2161" t="s">
        <v>2492</v>
      </c>
      <c r="C231" s="2162" t="s">
        <v>3553</v>
      </c>
      <c r="D231" s="92">
        <v>45538</v>
      </c>
      <c r="E231" s="94">
        <f t="shared" si="255"/>
        <v>45567</v>
      </c>
      <c r="F231" s="94">
        <f t="shared" si="256"/>
        <v>45569</v>
      </c>
      <c r="G231" s="94">
        <f t="shared" si="257"/>
        <v>45574</v>
      </c>
      <c r="H231" s="487"/>
      <c r="I231" s="1271">
        <f t="shared" ref="I231:J231" si="260">I230+7</f>
        <v>45527</v>
      </c>
      <c r="J231" s="1293">
        <f t="shared" si="260"/>
        <v>45529</v>
      </c>
    </row>
    <row r="232" spans="1:10" s="14" customFormat="1" ht="19.5" hidden="1">
      <c r="A232" s="77"/>
      <c r="B232" s="3168" t="s">
        <v>2182</v>
      </c>
      <c r="C232" s="3169" t="s">
        <v>3554</v>
      </c>
      <c r="D232" s="1441">
        <v>45534</v>
      </c>
      <c r="E232" s="612">
        <f t="shared" si="255"/>
        <v>45563</v>
      </c>
      <c r="F232" s="612">
        <f t="shared" si="256"/>
        <v>45565</v>
      </c>
      <c r="G232" s="612">
        <f t="shared" si="257"/>
        <v>45570</v>
      </c>
      <c r="H232" s="487"/>
      <c r="I232" s="1271">
        <f t="shared" ref="I232:J232" si="261">I231+7</f>
        <v>45534</v>
      </c>
      <c r="J232" s="1293">
        <f t="shared" si="261"/>
        <v>45536</v>
      </c>
    </row>
    <row r="233" spans="1:10" s="14" customFormat="1" ht="20.25" hidden="1" thickTop="1">
      <c r="A233" s="77"/>
      <c r="B233" s="2161" t="s">
        <v>2335</v>
      </c>
      <c r="C233" s="2162" t="s">
        <v>3555</v>
      </c>
      <c r="D233" s="92">
        <v>45550</v>
      </c>
      <c r="E233" s="94">
        <f t="shared" si="255"/>
        <v>45579</v>
      </c>
      <c r="F233" s="94">
        <f t="shared" si="256"/>
        <v>45581</v>
      </c>
      <c r="G233" s="94">
        <f t="shared" si="257"/>
        <v>45586</v>
      </c>
      <c r="H233" s="487"/>
      <c r="I233" s="1271">
        <f t="shared" ref="I233:J233" si="262">I232+7</f>
        <v>45541</v>
      </c>
      <c r="J233" s="1293">
        <f t="shared" si="262"/>
        <v>45543</v>
      </c>
    </row>
    <row r="234" spans="1:10" s="14" customFormat="1" ht="20.25" thickTop="1">
      <c r="A234" s="77" t="s">
        <v>3490</v>
      </c>
      <c r="B234" s="2161" t="s">
        <v>3310</v>
      </c>
      <c r="C234" s="2162" t="s">
        <v>3556</v>
      </c>
      <c r="D234" s="92">
        <v>45556</v>
      </c>
      <c r="E234" s="94">
        <f t="shared" si="255"/>
        <v>45585</v>
      </c>
      <c r="F234" s="94">
        <f t="shared" si="256"/>
        <v>45587</v>
      </c>
      <c r="G234" s="94">
        <f t="shared" si="257"/>
        <v>45592</v>
      </c>
      <c r="H234" s="487"/>
      <c r="I234" s="1271">
        <f t="shared" ref="I234:J234" si="263">I233+7</f>
        <v>45548</v>
      </c>
      <c r="J234" s="1293">
        <f t="shared" si="263"/>
        <v>45550</v>
      </c>
    </row>
    <row r="235" spans="1:10" s="14" customFormat="1" ht="19.5">
      <c r="A235" s="77" t="s">
        <v>3557</v>
      </c>
      <c r="B235" s="2161" t="s">
        <v>3477</v>
      </c>
      <c r="C235" s="2162" t="s">
        <v>3558</v>
      </c>
      <c r="D235" s="92">
        <v>45581</v>
      </c>
      <c r="E235" s="94">
        <f t="shared" si="255"/>
        <v>45610</v>
      </c>
      <c r="F235" s="94">
        <f t="shared" si="256"/>
        <v>45612</v>
      </c>
      <c r="G235" s="94">
        <f t="shared" si="257"/>
        <v>45617</v>
      </c>
      <c r="H235" s="487"/>
      <c r="I235" s="1271">
        <f t="shared" ref="I235:J235" si="264">I234+7</f>
        <v>45555</v>
      </c>
      <c r="J235" s="1293">
        <f t="shared" si="264"/>
        <v>45557</v>
      </c>
    </row>
    <row r="236" spans="1:10" s="14" customFormat="1" ht="19.5">
      <c r="A236" s="77"/>
      <c r="B236" s="2161" t="s">
        <v>3313</v>
      </c>
      <c r="C236" s="2162" t="s">
        <v>3559</v>
      </c>
      <c r="D236" s="92">
        <v>45570</v>
      </c>
      <c r="E236" s="94">
        <f t="shared" si="255"/>
        <v>45599</v>
      </c>
      <c r="F236" s="94">
        <f t="shared" si="256"/>
        <v>45601</v>
      </c>
      <c r="G236" s="94">
        <f t="shared" si="257"/>
        <v>45606</v>
      </c>
      <c r="H236" s="487"/>
      <c r="I236" s="1271">
        <f t="shared" ref="I236:J236" si="265">I235+7</f>
        <v>45562</v>
      </c>
      <c r="J236" s="1293">
        <f t="shared" si="265"/>
        <v>45564</v>
      </c>
    </row>
    <row r="237" spans="1:10" s="14" customFormat="1" ht="19.5">
      <c r="A237" s="77" t="s">
        <v>3477</v>
      </c>
      <c r="B237" s="3168" t="s">
        <v>2182</v>
      </c>
      <c r="C237" s="2162" t="s">
        <v>3560</v>
      </c>
      <c r="D237" s="92">
        <v>45569</v>
      </c>
      <c r="E237" s="612">
        <f t="shared" si="255"/>
        <v>45598</v>
      </c>
      <c r="F237" s="612">
        <f t="shared" si="256"/>
        <v>45600</v>
      </c>
      <c r="G237" s="612">
        <f t="shared" si="257"/>
        <v>45605</v>
      </c>
      <c r="H237" s="487"/>
      <c r="I237" s="1271">
        <f t="shared" ref="I237:J240" si="266">I236+7</f>
        <v>45569</v>
      </c>
      <c r="J237" s="1293">
        <f t="shared" si="266"/>
        <v>45571</v>
      </c>
    </row>
    <row r="238" spans="1:10" s="14" customFormat="1" ht="19.5">
      <c r="A238" s="77"/>
      <c r="B238" s="2161" t="s">
        <v>2887</v>
      </c>
      <c r="C238" s="2162" t="s">
        <v>3561</v>
      </c>
      <c r="D238" s="92">
        <v>45586</v>
      </c>
      <c r="E238" s="94">
        <f t="shared" ref="E238:E245" si="267">D238+29</f>
        <v>45615</v>
      </c>
      <c r="F238" s="94">
        <f t="shared" ref="F238:F245" si="268">D238+31</f>
        <v>45617</v>
      </c>
      <c r="G238" s="94">
        <f t="shared" ref="G238:G245" si="269">D238+36</f>
        <v>45622</v>
      </c>
      <c r="H238" s="487"/>
      <c r="I238" s="1271">
        <f t="shared" si="266"/>
        <v>45576</v>
      </c>
      <c r="J238" s="1293">
        <f t="shared" si="266"/>
        <v>45578</v>
      </c>
    </row>
    <row r="239" spans="1:10" s="14" customFormat="1" ht="19.5">
      <c r="A239" s="77" t="s">
        <v>3317</v>
      </c>
      <c r="B239" s="3168" t="s">
        <v>2182</v>
      </c>
      <c r="C239" s="2162" t="s">
        <v>3562</v>
      </c>
      <c r="D239" s="92">
        <v>45583</v>
      </c>
      <c r="E239" s="612">
        <f t="shared" si="267"/>
        <v>45612</v>
      </c>
      <c r="F239" s="612">
        <f t="shared" si="268"/>
        <v>45614</v>
      </c>
      <c r="G239" s="612">
        <f t="shared" si="269"/>
        <v>45619</v>
      </c>
      <c r="H239" s="487"/>
      <c r="I239" s="1271">
        <f t="shared" si="266"/>
        <v>45583</v>
      </c>
      <c r="J239" s="1293">
        <f t="shared" si="266"/>
        <v>45585</v>
      </c>
    </row>
    <row r="240" spans="1:10" s="14" customFormat="1" ht="19.5">
      <c r="A240" s="77"/>
      <c r="B240" s="2161" t="s">
        <v>3317</v>
      </c>
      <c r="C240" s="2162" t="s">
        <v>3563</v>
      </c>
      <c r="D240" s="92">
        <v>45590</v>
      </c>
      <c r="E240" s="94">
        <f t="shared" si="267"/>
        <v>45619</v>
      </c>
      <c r="F240" s="94">
        <f t="shared" si="268"/>
        <v>45621</v>
      </c>
      <c r="G240" s="94">
        <f t="shared" si="269"/>
        <v>45626</v>
      </c>
      <c r="H240" s="487"/>
      <c r="I240" s="1271">
        <f t="shared" si="266"/>
        <v>45590</v>
      </c>
      <c r="J240" s="1293">
        <f t="shared" si="266"/>
        <v>45592</v>
      </c>
    </row>
    <row r="241" spans="1:12" s="14" customFormat="1" ht="19.5">
      <c r="A241" s="77"/>
      <c r="B241" s="2161" t="s">
        <v>2331</v>
      </c>
      <c r="C241" s="2162" t="s">
        <v>3564</v>
      </c>
      <c r="D241" s="92">
        <v>45597</v>
      </c>
      <c r="E241" s="94">
        <f t="shared" si="267"/>
        <v>45626</v>
      </c>
      <c r="F241" s="94">
        <f t="shared" si="268"/>
        <v>45628</v>
      </c>
      <c r="G241" s="94">
        <f t="shared" si="269"/>
        <v>45633</v>
      </c>
      <c r="H241" s="487"/>
      <c r="I241" s="1271">
        <f t="shared" ref="I241:J245" si="270">I240+7</f>
        <v>45597</v>
      </c>
      <c r="J241" s="1293">
        <f t="shared" si="270"/>
        <v>45599</v>
      </c>
    </row>
    <row r="242" spans="1:12" s="14" customFormat="1" ht="19.5">
      <c r="A242" s="77"/>
      <c r="B242" s="2161" t="s">
        <v>2879</v>
      </c>
      <c r="C242" s="2162" t="s">
        <v>3565</v>
      </c>
      <c r="D242" s="92">
        <v>45604</v>
      </c>
      <c r="E242" s="94">
        <f t="shared" si="267"/>
        <v>45633</v>
      </c>
      <c r="F242" s="94">
        <f t="shared" si="268"/>
        <v>45635</v>
      </c>
      <c r="G242" s="94">
        <f t="shared" si="269"/>
        <v>45640</v>
      </c>
      <c r="H242" s="487"/>
      <c r="I242" s="1271">
        <f t="shared" si="270"/>
        <v>45604</v>
      </c>
      <c r="J242" s="1293">
        <f t="shared" si="270"/>
        <v>45606</v>
      </c>
    </row>
    <row r="243" spans="1:12" s="14" customFormat="1" ht="19.5">
      <c r="A243" s="77"/>
      <c r="B243" s="2161" t="s">
        <v>3465</v>
      </c>
      <c r="C243" s="2162" t="s">
        <v>3566</v>
      </c>
      <c r="D243" s="92">
        <v>45611</v>
      </c>
      <c r="E243" s="94">
        <f t="shared" si="267"/>
        <v>45640</v>
      </c>
      <c r="F243" s="94">
        <f t="shared" si="268"/>
        <v>45642</v>
      </c>
      <c r="G243" s="94">
        <f t="shared" si="269"/>
        <v>45647</v>
      </c>
      <c r="H243" s="487"/>
      <c r="I243" s="1271">
        <f t="shared" si="270"/>
        <v>45611</v>
      </c>
      <c r="J243" s="1293">
        <f t="shared" si="270"/>
        <v>45613</v>
      </c>
    </row>
    <row r="244" spans="1:12" s="14" customFormat="1" ht="19.5">
      <c r="A244" s="77"/>
      <c r="B244" s="2161" t="s">
        <v>3469</v>
      </c>
      <c r="C244" s="2162" t="s">
        <v>3567</v>
      </c>
      <c r="D244" s="92">
        <v>45618</v>
      </c>
      <c r="E244" s="94">
        <f t="shared" si="267"/>
        <v>45647</v>
      </c>
      <c r="F244" s="94">
        <f t="shared" si="268"/>
        <v>45649</v>
      </c>
      <c r="G244" s="94">
        <f t="shared" si="269"/>
        <v>45654</v>
      </c>
      <c r="H244" s="487"/>
      <c r="I244" s="1271">
        <f t="shared" si="270"/>
        <v>45618</v>
      </c>
      <c r="J244" s="1293">
        <f t="shared" si="270"/>
        <v>45620</v>
      </c>
    </row>
    <row r="245" spans="1:12" s="14" customFormat="1" ht="19.5">
      <c r="A245" s="77"/>
      <c r="B245" s="2161" t="s">
        <v>2875</v>
      </c>
      <c r="C245" s="2162" t="s">
        <v>3568</v>
      </c>
      <c r="D245" s="92">
        <v>45625</v>
      </c>
      <c r="E245" s="94">
        <f t="shared" si="267"/>
        <v>45654</v>
      </c>
      <c r="F245" s="94">
        <f t="shared" si="268"/>
        <v>45656</v>
      </c>
      <c r="G245" s="94">
        <f t="shared" si="269"/>
        <v>45661</v>
      </c>
      <c r="H245" s="487"/>
      <c r="I245" s="1271">
        <f t="shared" si="270"/>
        <v>45625</v>
      </c>
      <c r="J245" s="1293">
        <f t="shared" si="270"/>
        <v>45627</v>
      </c>
    </row>
    <row r="246" spans="1:12" s="14" customFormat="1" ht="19.5">
      <c r="A246" s="77"/>
      <c r="B246" s="2161" t="s">
        <v>2925</v>
      </c>
      <c r="C246" s="2162" t="s">
        <v>3569</v>
      </c>
      <c r="D246" s="92">
        <v>45632</v>
      </c>
      <c r="E246" s="94">
        <f t="shared" ref="E246:E250" si="271">D246+29</f>
        <v>45661</v>
      </c>
      <c r="F246" s="94">
        <f t="shared" ref="F246:F250" si="272">D246+31</f>
        <v>45663</v>
      </c>
      <c r="G246" s="94">
        <f t="shared" ref="G246:G250" si="273">D246+36</f>
        <v>45668</v>
      </c>
      <c r="H246" s="487"/>
      <c r="I246" s="1271">
        <f t="shared" ref="I246:J246" si="274">I245+7</f>
        <v>45632</v>
      </c>
      <c r="J246" s="1293">
        <f t="shared" si="274"/>
        <v>45634</v>
      </c>
    </row>
    <row r="247" spans="1:12" s="14" customFormat="1" ht="19.5">
      <c r="A247" s="77"/>
      <c r="B247" s="2161" t="s">
        <v>2877</v>
      </c>
      <c r="C247" s="2162" t="s">
        <v>3570</v>
      </c>
      <c r="D247" s="92">
        <v>45639</v>
      </c>
      <c r="E247" s="94">
        <f t="shared" si="271"/>
        <v>45668</v>
      </c>
      <c r="F247" s="94">
        <f t="shared" si="272"/>
        <v>45670</v>
      </c>
      <c r="G247" s="94">
        <f t="shared" si="273"/>
        <v>45675</v>
      </c>
      <c r="H247" s="487"/>
      <c r="I247" s="1271">
        <f t="shared" ref="I247:J247" si="275">I246+7</f>
        <v>45639</v>
      </c>
      <c r="J247" s="1293">
        <f t="shared" si="275"/>
        <v>45641</v>
      </c>
    </row>
    <row r="248" spans="1:12" s="14" customFormat="1" ht="19.5">
      <c r="A248" s="77"/>
      <c r="B248" s="2161" t="s">
        <v>2492</v>
      </c>
      <c r="C248" s="2162" t="s">
        <v>3571</v>
      </c>
      <c r="D248" s="92">
        <v>45646</v>
      </c>
      <c r="E248" s="94">
        <f t="shared" si="271"/>
        <v>45675</v>
      </c>
      <c r="F248" s="94">
        <f t="shared" si="272"/>
        <v>45677</v>
      </c>
      <c r="G248" s="94">
        <f t="shared" si="273"/>
        <v>45682</v>
      </c>
      <c r="H248" s="487"/>
      <c r="I248" s="1271">
        <f t="shared" ref="I248:J248" si="276">I247+7</f>
        <v>45646</v>
      </c>
      <c r="J248" s="1293">
        <f t="shared" si="276"/>
        <v>45648</v>
      </c>
    </row>
    <row r="249" spans="1:12" s="14" customFormat="1" ht="19.5">
      <c r="A249" s="77"/>
      <c r="B249" s="2161" t="s">
        <v>2335</v>
      </c>
      <c r="C249" s="2162" t="s">
        <v>3572</v>
      </c>
      <c r="D249" s="92">
        <v>45653</v>
      </c>
      <c r="E249" s="94">
        <f t="shared" si="271"/>
        <v>45682</v>
      </c>
      <c r="F249" s="94">
        <f t="shared" si="272"/>
        <v>45684</v>
      </c>
      <c r="G249" s="94">
        <f t="shared" si="273"/>
        <v>45689</v>
      </c>
      <c r="H249" s="487"/>
      <c r="I249" s="1271">
        <f t="shared" ref="I249:J249" si="277">I248+7</f>
        <v>45653</v>
      </c>
      <c r="J249" s="1293">
        <f t="shared" si="277"/>
        <v>45655</v>
      </c>
    </row>
    <row r="250" spans="1:12" s="14" customFormat="1" ht="19.5">
      <c r="A250" s="77"/>
      <c r="B250" s="2161" t="s">
        <v>3310</v>
      </c>
      <c r="C250" s="2162" t="s">
        <v>3573</v>
      </c>
      <c r="D250" s="92">
        <v>45660</v>
      </c>
      <c r="E250" s="94">
        <f t="shared" si="271"/>
        <v>45689</v>
      </c>
      <c r="F250" s="94">
        <f t="shared" si="272"/>
        <v>45691</v>
      </c>
      <c r="G250" s="94">
        <f t="shared" si="273"/>
        <v>45696</v>
      </c>
      <c r="H250" s="487"/>
      <c r="I250" s="1271">
        <f t="shared" ref="I250:J250" si="278">I249+7</f>
        <v>45660</v>
      </c>
      <c r="J250" s="1293">
        <f t="shared" si="278"/>
        <v>45662</v>
      </c>
    </row>
    <row r="254" spans="1:12" s="14" customFormat="1" ht="20.25">
      <c r="B254" s="17" t="s">
        <v>2303</v>
      </c>
      <c r="C254" s="5"/>
      <c r="D254" s="5"/>
      <c r="E254" s="5"/>
      <c r="F254" s="5"/>
      <c r="G254" s="5"/>
      <c r="H254" s="99"/>
      <c r="I254"/>
      <c r="J254" s="37"/>
      <c r="K254" s="29"/>
      <c r="L254" s="30"/>
    </row>
    <row r="255" spans="1:12" s="14" customFormat="1" ht="16.5" customHeight="1">
      <c r="B255" s="5"/>
      <c r="C255" s="5"/>
      <c r="D255" s="5"/>
      <c r="E255" s="5"/>
      <c r="F255" s="5"/>
      <c r="G255" s="5"/>
      <c r="H255" s="5"/>
      <c r="I255"/>
      <c r="J255" s="37"/>
      <c r="K255" s="29"/>
      <c r="L255" s="30"/>
    </row>
    <row r="256" spans="1:12" s="29" customFormat="1" ht="15">
      <c r="B256" s="52" t="s">
        <v>1920</v>
      </c>
      <c r="C256" s="30"/>
      <c r="D256" s="30"/>
      <c r="E256" s="53"/>
      <c r="F256" s="54" t="s">
        <v>1958</v>
      </c>
      <c r="G256" s="54"/>
      <c r="H256" s="30"/>
      <c r="I256" s="30"/>
      <c r="J256" s="54" t="s">
        <v>1982</v>
      </c>
      <c r="K256" s="54"/>
      <c r="L256" s="54"/>
    </row>
    <row r="257" spans="2:12" s="29" customFormat="1" ht="15">
      <c r="B257" s="55" t="s">
        <v>1921</v>
      </c>
      <c r="C257" s="30"/>
      <c r="D257" s="56" t="s">
        <v>2305</v>
      </c>
      <c r="E257" s="54"/>
      <c r="F257" s="30" t="s">
        <v>2306</v>
      </c>
      <c r="G257" s="30"/>
      <c r="H257" s="56" t="s">
        <v>1960</v>
      </c>
      <c r="I257" s="30"/>
      <c r="J257" s="30" t="s">
        <v>1984</v>
      </c>
      <c r="K257" s="30"/>
      <c r="L257" s="57" t="s">
        <v>1985</v>
      </c>
    </row>
    <row r="258" spans="2:12" s="29" customFormat="1" ht="7.5" customHeight="1">
      <c r="B258" s="55"/>
      <c r="C258" s="30"/>
      <c r="D258" s="56"/>
      <c r="E258" s="54"/>
      <c r="F258" s="30"/>
      <c r="G258" s="30"/>
      <c r="H258" s="56"/>
      <c r="I258" s="30"/>
      <c r="J258" s="30"/>
      <c r="K258" s="30"/>
      <c r="L258" s="57"/>
    </row>
    <row r="259" spans="2:12" s="29" customFormat="1" ht="14.25">
      <c r="B259" s="58" t="str">
        <f>HOME!A$600</f>
        <v>ZANT CHONG</v>
      </c>
      <c r="C259" s="58" t="str">
        <f>HOME!B$600</f>
        <v>6011 2429</v>
      </c>
      <c r="D259" s="38" t="str">
        <f>HOME!C$600</f>
        <v>zant.chong@msc.com</v>
      </c>
      <c r="F259" s="58" t="str">
        <f>HOME!A617</f>
        <v>ROBERT CHIA</v>
      </c>
      <c r="G259" s="58" t="str">
        <f>HOME!B617</f>
        <v>6011 0564</v>
      </c>
      <c r="H259" s="38" t="str">
        <f>HOME!C617</f>
        <v>robert.chia@msc.com</v>
      </c>
      <c r="J259" s="58" t="str">
        <f>HOME!A$632</f>
        <v>RAYNAR ANG</v>
      </c>
      <c r="K259" s="58" t="str">
        <f>HOME!B$632</f>
        <v>6011 2358</v>
      </c>
      <c r="L259" s="38" t="str">
        <f>HOME!C$632</f>
        <v>raynar.ang@msc.com</v>
      </c>
    </row>
    <row r="260" spans="2:12" ht="14.25">
      <c r="B260" s="58" t="str">
        <f>HOME!A$601</f>
        <v>PHOEBE HUANG</v>
      </c>
      <c r="C260" s="58" t="str">
        <f>HOME!B$601</f>
        <v>6011 0562</v>
      </c>
      <c r="D260" s="38" t="str">
        <f>HOME!C$601</f>
        <v>phoebe.huang@msc.com</v>
      </c>
      <c r="E260" s="29"/>
      <c r="F260" s="58" t="str">
        <f>HOME!A618</f>
        <v>S. Y. LIEW</v>
      </c>
      <c r="G260" s="58" t="str">
        <f>HOME!B618</f>
        <v>6011 2348</v>
      </c>
      <c r="H260" s="38" t="str">
        <f>HOME!C618</f>
        <v>seoyi.liew@msc.com</v>
      </c>
      <c r="I260" s="29"/>
      <c r="J260" s="58" t="str">
        <f>HOME!A$633</f>
        <v>KAI SIANG</v>
      </c>
      <c r="K260" s="58" t="str">
        <f>HOME!B$633</f>
        <v>6011 2356</v>
      </c>
      <c r="L260" s="38" t="str">
        <f>HOME!C$633</f>
        <v>kaisiang.lim@msc.com</v>
      </c>
    </row>
    <row r="261" spans="2:12" ht="14.25">
      <c r="B261" s="58" t="str">
        <f>HOME!A$602</f>
        <v>SHERWIN LIM</v>
      </c>
      <c r="C261" s="58" t="str">
        <f>HOME!B$602</f>
        <v>6011 2395</v>
      </c>
      <c r="D261" s="38" t="str">
        <f>HOME!C$602</f>
        <v>sherwin.lim@msc.com</v>
      </c>
      <c r="E261" s="29"/>
      <c r="F261" s="58" t="str">
        <f>HOME!A619</f>
        <v>SHARON KOH</v>
      </c>
      <c r="G261" s="58" t="str">
        <f>HOME!B619</f>
        <v>6011 2349</v>
      </c>
      <c r="H261" s="38" t="str">
        <f>HOME!C619</f>
        <v>sharon.koh@msc.com</v>
      </c>
      <c r="I261" s="29"/>
      <c r="J261" s="58" t="str">
        <f>HOME!A$634</f>
        <v>DEWI</v>
      </c>
      <c r="K261" s="58" t="str">
        <f>HOME!B$634</f>
        <v>6011 2354</v>
      </c>
      <c r="L261" s="38" t="str">
        <f>HOME!C$634</f>
        <v>dewi.ratnah@msc.com</v>
      </c>
    </row>
    <row r="262" spans="2:12" ht="14.25">
      <c r="B262" s="58" t="str">
        <f>HOME!A$603</f>
        <v>NATALIE LEW</v>
      </c>
      <c r="C262" s="58" t="str">
        <f>HOME!B$603</f>
        <v>6011 2399</v>
      </c>
      <c r="D262" s="38" t="str">
        <f>HOME!C$603</f>
        <v>natalie.lew@msc.com</v>
      </c>
      <c r="E262" s="29"/>
      <c r="F262" s="58" t="str">
        <f>HOME!A620</f>
        <v>ANGELIA LAU</v>
      </c>
      <c r="G262" s="58" t="str">
        <f>HOME!B620</f>
        <v>6011 2346</v>
      </c>
      <c r="H262" s="38" t="str">
        <f>HOME!C620</f>
        <v>angelia.lau@msc.com</v>
      </c>
      <c r="I262" s="29"/>
      <c r="J262" s="58" t="str">
        <f>HOME!A$635</f>
        <v>YU TING</v>
      </c>
      <c r="K262" s="58" t="str">
        <f>HOME!B$635</f>
        <v>6011 2359</v>
      </c>
      <c r="L262" s="38" t="str">
        <f>HOME!C$635</f>
        <v>yuting.luo@msc.com</v>
      </c>
    </row>
    <row r="263" spans="2:12" ht="14.25">
      <c r="B263" s="58" t="str">
        <f>HOME!A$604</f>
        <v xml:space="preserve">LIM LEE HLI </v>
      </c>
      <c r="C263" s="58" t="str">
        <f>HOME!B$604</f>
        <v>6011 2352</v>
      </c>
      <c r="D263" s="38" t="str">
        <f>HOME!C$604</f>
        <v>leehli.lim@msc.com</v>
      </c>
      <c r="E263" s="29"/>
      <c r="F263" s="58" t="str">
        <f>HOME!A621</f>
        <v>NOOR AFNINDAH</v>
      </c>
      <c r="G263" s="58" t="str">
        <f>HOME!B621</f>
        <v>6011 2347</v>
      </c>
      <c r="H263" s="38" t="str">
        <f>HOME!C621</f>
        <v>noor.afnindah@msc.com</v>
      </c>
      <c r="I263" s="29"/>
      <c r="J263" s="58" t="str">
        <f>HOME!A$636</f>
        <v>-</v>
      </c>
      <c r="K263" s="58" t="str">
        <f>HOME!B$636</f>
        <v>6011 0567</v>
      </c>
      <c r="L263" s="38" t="str">
        <f>HOME!C$636</f>
        <v>-</v>
      </c>
    </row>
    <row r="264" spans="2:12" ht="14.25">
      <c r="B264" s="58" t="str">
        <f>HOME!A$605</f>
        <v>LIM AI PHEN</v>
      </c>
      <c r="C264" s="58" t="str">
        <f>HOME!B$605</f>
        <v>6011 9646</v>
      </c>
      <c r="D264" s="38" t="str">
        <f>HOME!C$605</f>
        <v>aiphen.lim@msc.com</v>
      </c>
      <c r="E264" s="29"/>
      <c r="F264" s="58" t="str">
        <f>HOME!A622</f>
        <v>NG CHING WEI</v>
      </c>
      <c r="G264" s="58" t="str">
        <f>HOME!B622</f>
        <v>6011 2404</v>
      </c>
      <c r="H264" s="38" t="str">
        <f>HOME!C622</f>
        <v>chingwei.ng@msc.com</v>
      </c>
      <c r="I264" s="29"/>
      <c r="J264" s="58" t="str">
        <f>HOME!A$637</f>
        <v>SHAN SHAN</v>
      </c>
      <c r="K264" s="58" t="str">
        <f>HOME!B$637</f>
        <v>6011 2353</v>
      </c>
      <c r="L264" s="38" t="str">
        <f>HOME!C$637</f>
        <v>shanshan.chin@msc.com</v>
      </c>
    </row>
    <row r="265" spans="2:12" ht="14.25">
      <c r="B265" s="58" t="str">
        <f>HOME!A$606</f>
        <v>DARIUS ONG</v>
      </c>
      <c r="C265" s="58" t="str">
        <f>HOME!B$606</f>
        <v>6011 2396</v>
      </c>
      <c r="D265" s="38" t="str">
        <f>HOME!C$606</f>
        <v>darius.ong@msc.com</v>
      </c>
      <c r="E265" s="29"/>
      <c r="F265" s="58">
        <f>HOME!A623</f>
        <v>0</v>
      </c>
      <c r="G265" s="58">
        <f>HOME!B623</f>
        <v>0</v>
      </c>
      <c r="H265" s="38">
        <f>HOME!C623</f>
        <v>0</v>
      </c>
      <c r="I265" s="29"/>
      <c r="J265" s="58" t="str">
        <f>HOME!A$638</f>
        <v>EUNICE</v>
      </c>
      <c r="K265" s="58" t="str">
        <f>HOME!B$638</f>
        <v>6011 2355</v>
      </c>
      <c r="L265" s="38" t="str">
        <f>HOME!C$638</f>
        <v>eunice.chan@msc.com</v>
      </c>
    </row>
    <row r="266" spans="2:12" ht="14.25">
      <c r="B266" s="58" t="str">
        <f>HOME!A$607</f>
        <v>LAWRENCE ANG (CROSS-TRADE)</v>
      </c>
      <c r="C266" s="58" t="str">
        <f>HOME!B$607</f>
        <v>6011 2400</v>
      </c>
      <c r="D266" s="38" t="str">
        <f>HOME!C$607</f>
        <v>lawrence.ang@msc.com</v>
      </c>
      <c r="E266" s="29"/>
      <c r="F266" s="58" t="str">
        <f>HOME!A624</f>
        <v>.</v>
      </c>
      <c r="G266" s="58" t="str">
        <f>HOME!B624</f>
        <v>.</v>
      </c>
      <c r="H266" s="38" t="str">
        <f>HOME!C624</f>
        <v>.</v>
      </c>
      <c r="I266" s="29"/>
      <c r="J266" s="58" t="str">
        <f>HOME!A$639</f>
        <v>HAZEL</v>
      </c>
      <c r="K266" s="58" t="str">
        <f>HOME!B$639</f>
        <v>6011 2435</v>
      </c>
      <c r="L266" s="38" t="str">
        <f>HOME!C$639</f>
        <v>hazel.toh@msc.com</v>
      </c>
    </row>
    <row r="267" spans="2:12" ht="14.25">
      <c r="B267" s="58" t="str">
        <f>HOME!A608</f>
        <v>ASHTON YAN</v>
      </c>
      <c r="C267" s="58" t="str">
        <f>HOME!B608</f>
        <v>6011 2398</v>
      </c>
      <c r="D267" s="38" t="str">
        <f>HOME!C608</f>
        <v>ashton.yan@msc.com</v>
      </c>
      <c r="E267" s="29"/>
      <c r="F267" s="29"/>
      <c r="G267" s="59"/>
    </row>
    <row r="268" spans="2:12" ht="14.25">
      <c r="B268" s="58" t="str">
        <f>HOME!A609</f>
        <v>JUN YUAN (IMP)</v>
      </c>
      <c r="C268" s="58" t="str">
        <f>HOME!B609</f>
        <v>6011 2402</v>
      </c>
      <c r="D268" s="38" t="str">
        <f>HOME!C609</f>
        <v>junyuan.kwa@msc.com</v>
      </c>
      <c r="E268" s="29"/>
      <c r="F268" s="29"/>
      <c r="G268" s="59"/>
    </row>
    <row r="269" spans="2:12" ht="14.25">
      <c r="B269" s="58" t="str">
        <f>HOME!A610</f>
        <v>KARTHI</v>
      </c>
      <c r="C269" s="58" t="str">
        <f>HOME!B610</f>
        <v>6011 2397</v>
      </c>
      <c r="D269" s="38" t="str">
        <f>HOME!C610</f>
        <v>karthigayan.velu@msc.com</v>
      </c>
      <c r="E269" s="29"/>
      <c r="F269" s="29"/>
      <c r="G269" s="59"/>
    </row>
    <row r="270" spans="2:12" ht="14.25">
      <c r="B270" s="58">
        <f>HOME!A611</f>
        <v>0</v>
      </c>
      <c r="C270" s="58">
        <f>HOME!B611</f>
        <v>0</v>
      </c>
      <c r="D270" s="38">
        <f>HOME!C611</f>
        <v>0</v>
      </c>
    </row>
    <row r="271" spans="2:12" ht="14.25">
      <c r="B271" s="58" t="str">
        <f>HOME!A612</f>
        <v xml:space="preserve">MAIN LINE  </v>
      </c>
      <c r="C271" s="58" t="str">
        <f>HOME!B612</f>
        <v>6011 2424</v>
      </c>
      <c r="D271" s="38">
        <f>HOME!C612</f>
        <v>0</v>
      </c>
    </row>
    <row r="272" spans="2:12" ht="14.25">
      <c r="B272" s="58"/>
      <c r="C272" s="58"/>
      <c r="D272" s="38"/>
    </row>
    <row r="273" spans="2:7" ht="14.25">
      <c r="B273" s="58"/>
      <c r="C273" s="58"/>
      <c r="D273" s="38"/>
    </row>
    <row r="281" spans="2:7">
      <c r="F281" s="296">
        <v>44918</v>
      </c>
      <c r="G281" s="296">
        <f>F281+26</f>
        <v>44944</v>
      </c>
    </row>
    <row r="282" spans="2:7">
      <c r="G282" s="296">
        <f>F281+17</f>
        <v>44935</v>
      </c>
    </row>
  </sheetData>
  <customSheetViews>
    <customSheetView guid="{25211047-2AA7-431D-8637-AA6183637E8E}"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3"/>
      <headerFooter>
        <oddFooter>&amp;RLast update : &amp;D   &amp;T&amp;L&amp;1#&amp;"Calibri"&amp;10 Sensitivity: Internal</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4"/>
      <headerFooter>
        <oddFooter>&amp;RLast update : &amp;D   &amp;T&amp;L&amp;1#&amp;"Calibri"&amp;10 Sensitivity: Internal</oddFooter>
      </headerFooter>
    </customSheetView>
    <customSheetView guid="{9C701732-F58F-4708-A15C-976D1C40D46C}" scale="85" fitToPage="1">
      <selection activeCell="D16" sqref="D16"/>
      <pageMargins left="0" right="0" top="0" bottom="0" header="0" footer="0"/>
      <pageSetup paperSize="9" scale="65" orientation="landscape" verticalDpi="0" r:id="rId5"/>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6"/>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7"/>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8"/>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9"/>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0"/>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1"/>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12"/>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13"/>
      <headerFooter>
        <oddFooter>&amp;RLast update : &amp;D   &amp;T</oddFooter>
      </headerFooter>
    </customSheetView>
    <customSheetView guid="{DF664468-2591-4537-A401-E39E9401FA18}" scale="70" fitToPage="1">
      <selection activeCell="B3" sqref="B3:G8"/>
      <pageMargins left="0" right="0" top="0" bottom="0" header="0" footer="0"/>
      <pageSetup paperSize="9" scale="65" orientation="landscape" verticalDpi="0"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65" orientation="landscape" verticalDpi="0" r:id="rId15"/>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16"/>
      <headerFooter>
        <oddFooter>&amp;RLast update : &amp;D   &amp;T&amp;L&amp;1#&amp;"Calibri"&amp;10 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17"/>
      <headerFooter>
        <oddFooter>&amp;RLast update : &amp;D   &amp;T&amp;L&amp;1#&amp;"Calibri"&amp;10 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18"/>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7" type="noConversion"/>
  <hyperlinks>
    <hyperlink ref="H257" display="custsvc@msca.com.sg" xr:uid="{00000000-0004-0000-0A00-000000000000}"/>
    <hyperlink ref="L257" display="sinexp@msca.com.sg" xr:uid="{00000000-0004-0000-0A00-000001000000}"/>
    <hyperlink ref="D257" display="mktg-dept@msca.com.sg" xr:uid="{00000000-0004-0000-0A00-000002000000}"/>
  </hyperlinks>
  <pageMargins left="0.19685039370078741" right="0.39370078740157483" top="0.74803149606299213" bottom="0.74803149606299213" header="0.31496062992125984" footer="0.31496062992125984"/>
  <pageSetup paperSize="9" scale="51" orientation="landscape" r:id="rId21"/>
  <headerFooter>
    <oddFooter>&amp;L_x000D_&amp;1#&amp;"Calibri"&amp;10&amp;K000000 Sensitivity: Internal&amp;RLast update : &amp;D   &amp;T&amp;</oddFooter>
  </headerFooter>
  <drawing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00B050"/>
  </sheetPr>
  <dimension ref="A1"/>
  <sheetViews>
    <sheetView workbookViewId="0"/>
  </sheetViews>
  <sheetFormatPr defaultRowHeight="12.75"/>
  <sheetData/>
  <customSheetViews>
    <customSheetView guid="{25211047-2AA7-431D-8637-AA6183637E8E}" state="hidden">
      <pageMargins left="0" right="0" top="0" bottom="0" header="0" footer="0"/>
      <pageSetup paperSize="9" orientation="portrait" verticalDpi="0" r:id="rId1"/>
      <headerFooter>
        <oddFooter>&amp;L&amp;1#&amp;"Calibri"&amp;10&amp;K000000Sensitivity: Internal</oddFooter>
      </headerFooter>
    </customSheetView>
    <customSheetView guid="{B0B43395-6E32-4DB3-A2D8-DD2362C77F4F}" state="hidden">
      <pageMargins left="0" right="0" top="0" bottom="0" header="0" footer="0"/>
      <pageSetup paperSize="9" orientation="portrait" verticalDpi="0" r:id="rId2"/>
      <headerFooter>
        <oddFooter>&amp;L&amp;1#&amp;"Calibri"&amp;10&amp;K000000Sensitivity: Internal</oddFooter>
      </headerFooter>
    </customSheetView>
    <customSheetView guid="{F64DF93A-0CD5-4665-A448-613906F88C7C}" state="hidden">
      <pageMargins left="0" right="0" top="0" bottom="0" header="0" footer="0"/>
      <pageSetup paperSize="9" orientation="portrait" verticalDpi="0" r:id="rId3"/>
      <headerFooter>
        <oddFooter>&amp;L&amp;1#&amp;"Calibri"&amp;10&amp;K000000Sensitivity: Internal</oddFooter>
      </headerFooter>
    </customSheetView>
    <customSheetView guid="{D8AE3607-C68D-4DD7-8BE1-F63EA4A613B4}" state="hidden">
      <pageMargins left="0" right="0" top="0" bottom="0" header="0" footer="0"/>
      <pageSetup paperSize="9" orientation="portrait" verticalDpi="0" r:id="rId4"/>
      <headerFooter>
        <oddFooter>&amp;L&amp;1#&amp;"Calibri"&amp;10&amp;K000000Sensitivity: Internal</oddFooter>
      </headerFooter>
    </customSheetView>
  </customSheetViews>
  <pageMargins left="0.7" right="0.7" top="0.75" bottom="0.75" header="0.3" footer="0.3"/>
  <pageSetup paperSize="9" orientation="portrait" r:id="rId5"/>
  <headerFooter>
    <oddFooter>&amp;L_x000D_&amp;1#&amp;"Calibri"&amp;10&amp;K000000 Sensitivity: Internal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B050"/>
  </sheetPr>
  <dimension ref="A1"/>
  <sheetViews>
    <sheetView workbookViewId="0"/>
  </sheetViews>
  <sheetFormatPr defaultRowHeight="12.75"/>
  <sheetData/>
  <customSheetViews>
    <customSheetView guid="{25211047-2AA7-431D-8637-AA6183637E8E}" state="hidden">
      <pageMargins left="0" right="0" top="0" bottom="0" header="0" footer="0"/>
      <pageSetup paperSize="9" orientation="portrait" verticalDpi="0" r:id="rId1"/>
      <headerFooter>
        <oddFooter>&amp;L&amp;1#&amp;"Calibri"&amp;10&amp;K000000Sensitivity: Internal</oddFooter>
      </headerFooter>
    </customSheetView>
    <customSheetView guid="{B0B43395-6E32-4DB3-A2D8-DD2362C77F4F}" state="hidden">
      <pageMargins left="0" right="0" top="0" bottom="0" header="0" footer="0"/>
      <pageSetup paperSize="9" orientation="portrait" verticalDpi="0" r:id="rId2"/>
      <headerFooter>
        <oddFooter>&amp;L&amp;1#&amp;"Calibri"&amp;10&amp;K000000Sensitivity: Internal</oddFooter>
      </headerFooter>
    </customSheetView>
    <customSheetView guid="{F64DF93A-0CD5-4665-A448-613906F88C7C}" state="hidden">
      <pageMargins left="0" right="0" top="0" bottom="0" header="0" footer="0"/>
      <pageSetup paperSize="9" orientation="portrait" verticalDpi="0" r:id="rId3"/>
      <headerFooter>
        <oddFooter>&amp;L&amp;1#&amp;"Calibri"&amp;10&amp;K000000Sensitivity: Internal</oddFooter>
      </headerFooter>
    </customSheetView>
    <customSheetView guid="{D8AE3607-C68D-4DD7-8BE1-F63EA4A613B4}" state="hidden">
      <pageMargins left="0" right="0" top="0" bottom="0" header="0" footer="0"/>
      <pageSetup paperSize="9" orientation="portrait" verticalDpi="0" r:id="rId4"/>
      <headerFooter>
        <oddFooter>&amp;L&amp;1#&amp;"Calibri"&amp;10&amp;K000000Sensitivity: Internal</oddFooter>
      </headerFooter>
    </customSheetView>
  </customSheetViews>
  <pageMargins left="0.7" right="0.7" top="0.75" bottom="0.75" header="0.3" footer="0.3"/>
  <pageSetup paperSize="9" orientation="portrait" r:id="rId5"/>
  <headerFooter>
    <oddFooter>&amp;L_x000D_&amp;1#&amp;"Calibri"&amp;10&amp;K000000 Sensitivity: Internal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tabColor rgb="FF00B050"/>
    <pageSetUpPr fitToPage="1"/>
  </sheetPr>
  <dimension ref="A2:L140"/>
  <sheetViews>
    <sheetView zoomScaleNormal="100" workbookViewId="0">
      <selection activeCell="B4" sqref="B4:I109"/>
    </sheetView>
  </sheetViews>
  <sheetFormatPr defaultColWidth="9.42578125" defaultRowHeight="12.75"/>
  <cols>
    <col min="1" max="1" width="13.42578125" style="675" customWidth="1"/>
    <col min="2" max="2" width="15" style="61" customWidth="1"/>
    <col min="3" max="3" width="9.5703125" style="61" customWidth="1"/>
    <col min="4" max="4" width="16.42578125" style="61" customWidth="1"/>
    <col min="5" max="5" width="13" style="61" customWidth="1"/>
    <col min="6" max="6" width="19.42578125" style="61" customWidth="1"/>
    <col min="7" max="7" width="10.42578125" style="61" customWidth="1"/>
    <col min="8" max="8" width="10.7109375" style="61" customWidth="1"/>
    <col min="9" max="9" width="16.5703125" style="61" customWidth="1"/>
    <col min="10" max="10" width="13.5703125" style="61" customWidth="1"/>
    <col min="11" max="16384" width="9.42578125" style="5"/>
  </cols>
  <sheetData>
    <row r="2" spans="1:10" s="37" customFormat="1" ht="20.25" customHeight="1">
      <c r="A2" s="714" t="s">
        <v>2307</v>
      </c>
    </row>
    <row r="3" spans="1:10" s="37" customFormat="1" ht="20.25" customHeight="1">
      <c r="A3" s="675"/>
    </row>
    <row r="4" spans="1:10" customFormat="1">
      <c r="A4" s="675"/>
      <c r="B4" s="9"/>
      <c r="C4" s="9"/>
      <c r="D4" s="9" t="s">
        <v>3574</v>
      </c>
      <c r="E4" s="9"/>
      <c r="F4" s="9"/>
      <c r="G4" s="9"/>
    </row>
    <row r="5" spans="1:10">
      <c r="B5" s="84"/>
      <c r="C5" s="84"/>
      <c r="D5" s="84"/>
      <c r="E5" s="84"/>
      <c r="F5" s="84"/>
      <c r="G5" s="698"/>
    </row>
    <row r="6" spans="1:10" s="71" customFormat="1" ht="33.75" hidden="1">
      <c r="A6" s="676"/>
      <c r="B6" s="246"/>
      <c r="C6" s="247"/>
      <c r="D6" s="240" t="s">
        <v>2015</v>
      </c>
      <c r="E6" s="240" t="s">
        <v>2016</v>
      </c>
      <c r="F6" s="191" t="s">
        <v>3575</v>
      </c>
      <c r="G6" s="699" t="s">
        <v>3576</v>
      </c>
      <c r="H6" s="245" t="s">
        <v>3577</v>
      </c>
      <c r="I6" s="243" t="s">
        <v>880</v>
      </c>
      <c r="J6" s="82"/>
    </row>
    <row r="7" spans="1:10" s="71" customFormat="1" ht="12" hidden="1" thickBot="1">
      <c r="A7" s="676"/>
      <c r="B7" s="248"/>
      <c r="C7" s="249" t="s">
        <v>3578</v>
      </c>
      <c r="D7" s="241"/>
      <c r="E7" s="241" t="s">
        <v>3579</v>
      </c>
      <c r="F7" s="192"/>
      <c r="G7" s="700"/>
      <c r="H7" s="244" t="s">
        <v>3525</v>
      </c>
      <c r="I7" s="244" t="s">
        <v>3580</v>
      </c>
      <c r="J7" s="82"/>
    </row>
    <row r="8" spans="1:10" s="71" customFormat="1" ht="12" hidden="1" thickTop="1">
      <c r="A8" s="676"/>
      <c r="B8" s="105" t="s">
        <v>3581</v>
      </c>
      <c r="C8" s="106" t="s">
        <v>3582</v>
      </c>
      <c r="D8" s="283">
        <v>43306</v>
      </c>
      <c r="E8" s="107">
        <v>43308</v>
      </c>
      <c r="F8" s="299" t="s">
        <v>3066</v>
      </c>
      <c r="G8" s="701"/>
      <c r="H8" s="283" t="e">
        <f>#REF!+27</f>
        <v>#REF!</v>
      </c>
      <c r="I8" s="108" t="e">
        <f>#REF!+31</f>
        <v>#REF!</v>
      </c>
      <c r="J8" s="82" t="e">
        <f>IF(#REF!&gt;E8,".","XX")</f>
        <v>#REF!</v>
      </c>
    </row>
    <row r="9" spans="1:10" s="71" customFormat="1" ht="12" hidden="1" thickBot="1">
      <c r="A9" s="676"/>
      <c r="B9" s="109"/>
      <c r="C9" s="277"/>
      <c r="D9" s="277"/>
      <c r="E9" s="110"/>
      <c r="F9" s="111"/>
      <c r="G9" s="702"/>
      <c r="H9" s="277"/>
      <c r="I9" s="75"/>
      <c r="J9" s="82" t="e">
        <f>IF(#REF!&gt;E9,".","XX")</f>
        <v>#REF!</v>
      </c>
    </row>
    <row r="10" spans="1:10" s="71" customFormat="1" ht="12" hidden="1" thickTop="1">
      <c r="A10" s="676"/>
      <c r="B10" s="338"/>
      <c r="C10" s="412"/>
      <c r="D10" s="287"/>
      <c r="E10" s="412"/>
      <c r="F10" s="338"/>
      <c r="G10" s="703"/>
      <c r="H10" s="287"/>
      <c r="I10" s="413"/>
      <c r="J10" s="82"/>
    </row>
    <row r="11" spans="1:10" s="71" customFormat="1" ht="12" hidden="1" thickBot="1">
      <c r="A11" s="676"/>
      <c r="B11" s="338"/>
      <c r="C11" s="412"/>
      <c r="D11" s="375"/>
      <c r="E11" s="375"/>
      <c r="F11" s="414"/>
      <c r="G11" s="704"/>
      <c r="H11" s="131"/>
      <c r="I11" s="131"/>
      <c r="J11" s="82"/>
    </row>
    <row r="12" spans="1:10" s="71" customFormat="1" ht="36" hidden="1" customHeight="1" thickTop="1" thickBot="1">
      <c r="A12" s="676"/>
      <c r="B12" s="67"/>
      <c r="C12" s="178"/>
      <c r="D12" s="68" t="s">
        <v>3583</v>
      </c>
      <c r="E12" s="245" t="s">
        <v>3584</v>
      </c>
      <c r="F12" s="243" t="s">
        <v>3585</v>
      </c>
      <c r="G12" s="705"/>
      <c r="H12" s="446"/>
      <c r="I12" s="131"/>
      <c r="J12" s="82"/>
    </row>
    <row r="13" spans="1:10" s="71" customFormat="1" ht="12" hidden="1" customHeight="1" thickTop="1" thickBot="1">
      <c r="A13" s="676"/>
      <c r="B13" s="72"/>
      <c r="C13" s="250" t="s">
        <v>3586</v>
      </c>
      <c r="D13" s="73" t="s">
        <v>1173</v>
      </c>
      <c r="E13" s="244" t="s">
        <v>3303</v>
      </c>
      <c r="F13" s="244" t="s">
        <v>3587</v>
      </c>
      <c r="G13" s="704"/>
      <c r="H13" s="131"/>
      <c r="I13" s="131"/>
      <c r="J13" s="82"/>
    </row>
    <row r="14" spans="1:10" s="71" customFormat="1" ht="15" hidden="1" customHeight="1" thickTop="1">
      <c r="A14" s="676"/>
      <c r="B14" s="447" t="s">
        <v>3588</v>
      </c>
      <c r="C14" s="448" t="s">
        <v>3589</v>
      </c>
      <c r="D14" s="454">
        <v>43415</v>
      </c>
      <c r="E14" s="449"/>
      <c r="F14" s="454"/>
      <c r="G14" s="704"/>
      <c r="H14" s="131"/>
      <c r="I14" s="131"/>
      <c r="J14" s="82"/>
    </row>
    <row r="15" spans="1:10" s="71" customFormat="1" ht="15" hidden="1" customHeight="1">
      <c r="A15" s="676"/>
      <c r="B15" s="481"/>
      <c r="C15" s="528" t="s">
        <v>3590</v>
      </c>
      <c r="D15" s="523" t="s">
        <v>3589</v>
      </c>
      <c r="E15" s="449">
        <v>43441</v>
      </c>
      <c r="F15" s="454">
        <v>43447</v>
      </c>
      <c r="G15" s="704"/>
      <c r="H15" s="131"/>
      <c r="I15" s="131"/>
      <c r="J15" s="82"/>
    </row>
    <row r="16" spans="1:10" s="71" customFormat="1" ht="15" hidden="1" customHeight="1">
      <c r="A16" s="676"/>
      <c r="B16" s="554" t="s">
        <v>2182</v>
      </c>
      <c r="C16" s="482" t="s">
        <v>3591</v>
      </c>
      <c r="D16" s="464">
        <v>43506</v>
      </c>
      <c r="E16" s="552">
        <f t="shared" ref="E16" si="0">D16+26</f>
        <v>43532</v>
      </c>
      <c r="F16" s="464">
        <f t="shared" ref="F16" si="1">D16+32</f>
        <v>43538</v>
      </c>
      <c r="G16" s="704"/>
      <c r="H16" s="131"/>
      <c r="I16" s="131"/>
      <c r="J16" s="82"/>
    </row>
    <row r="17" spans="1:8" s="71" customFormat="1" ht="15" hidden="1" customHeight="1">
      <c r="A17" s="676"/>
      <c r="B17" s="339" t="s">
        <v>3088</v>
      </c>
      <c r="C17" s="482" t="s">
        <v>3592</v>
      </c>
      <c r="D17" s="286">
        <v>43632</v>
      </c>
      <c r="E17" s="583" t="s">
        <v>3593</v>
      </c>
      <c r="F17" s="286"/>
      <c r="G17" s="704"/>
      <c r="H17" s="131"/>
    </row>
    <row r="18" spans="1:8" s="71" customFormat="1" ht="15" hidden="1" customHeight="1">
      <c r="A18" s="676" t="s">
        <v>3594</v>
      </c>
      <c r="B18" s="569"/>
      <c r="C18" s="582" t="s">
        <v>3595</v>
      </c>
      <c r="D18" s="584" t="s">
        <v>3593</v>
      </c>
      <c r="E18" s="449">
        <v>43659</v>
      </c>
      <c r="F18" s="454">
        <v>43665</v>
      </c>
      <c r="G18" s="704"/>
      <c r="H18" s="131"/>
    </row>
    <row r="19" spans="1:8" s="71" customFormat="1" ht="14.25" hidden="1" customHeight="1">
      <c r="A19" s="667"/>
      <c r="B19" s="603" t="s">
        <v>2348</v>
      </c>
      <c r="C19" s="604" t="s">
        <v>3596</v>
      </c>
      <c r="D19" s="626">
        <v>43779</v>
      </c>
      <c r="E19" s="622" t="s">
        <v>3597</v>
      </c>
      <c r="F19" s="602"/>
      <c r="G19" s="704"/>
      <c r="H19" s="131"/>
    </row>
    <row r="20" spans="1:8" s="71" customFormat="1" ht="14.25" hidden="1" customHeight="1">
      <c r="A20" s="667"/>
      <c r="B20" s="621"/>
      <c r="C20" s="625" t="s">
        <v>3598</v>
      </c>
      <c r="D20" s="618" t="s">
        <v>3599</v>
      </c>
      <c r="E20" s="619">
        <v>43805</v>
      </c>
      <c r="F20" s="620">
        <v>43811</v>
      </c>
      <c r="G20" s="704"/>
      <c r="H20" s="131"/>
    </row>
    <row r="21" spans="1:8" s="71" customFormat="1" ht="14.25" hidden="1" customHeight="1">
      <c r="A21" s="667"/>
      <c r="B21" s="603" t="s">
        <v>3600</v>
      </c>
      <c r="C21" s="604" t="s">
        <v>3601</v>
      </c>
      <c r="D21" s="626">
        <v>43793</v>
      </c>
      <c r="E21" s="622" t="s">
        <v>3602</v>
      </c>
      <c r="F21" s="602"/>
      <c r="G21" s="704"/>
      <c r="H21" s="131"/>
    </row>
    <row r="22" spans="1:8" s="71" customFormat="1" ht="14.25" hidden="1" customHeight="1">
      <c r="A22" s="667"/>
      <c r="B22" s="621"/>
      <c r="C22" s="625" t="s">
        <v>3603</v>
      </c>
      <c r="D22" s="618" t="s">
        <v>3604</v>
      </c>
      <c r="E22" s="619">
        <v>43819</v>
      </c>
      <c r="F22" s="620">
        <v>43825</v>
      </c>
      <c r="G22" s="704"/>
      <c r="H22" s="131"/>
    </row>
    <row r="23" spans="1:8" s="71" customFormat="1" ht="14.25" hidden="1" customHeight="1">
      <c r="A23" s="667"/>
      <c r="B23" s="616" t="s">
        <v>2317</v>
      </c>
      <c r="C23" s="617" t="s">
        <v>3605</v>
      </c>
      <c r="D23" s="586">
        <v>43814</v>
      </c>
      <c r="E23" s="622" t="s">
        <v>3606</v>
      </c>
      <c r="F23" s="602"/>
      <c r="G23" s="704"/>
      <c r="H23" s="131"/>
    </row>
    <row r="24" spans="1:8" s="71" customFormat="1" ht="14.25" hidden="1" customHeight="1">
      <c r="A24" s="667"/>
      <c r="B24" s="621"/>
      <c r="C24" s="625" t="s">
        <v>3607</v>
      </c>
      <c r="D24" s="618" t="s">
        <v>3608</v>
      </c>
      <c r="E24" s="619">
        <v>43840</v>
      </c>
      <c r="F24" s="620">
        <v>43846</v>
      </c>
      <c r="G24" s="704"/>
      <c r="H24" s="131"/>
    </row>
    <row r="25" spans="1:8" s="71" customFormat="1" ht="14.25" hidden="1" customHeight="1" thickBot="1">
      <c r="A25" s="667"/>
      <c r="B25" s="668" t="s">
        <v>3609</v>
      </c>
      <c r="C25" s="669" t="s">
        <v>3610</v>
      </c>
      <c r="D25" s="670">
        <v>43849</v>
      </c>
      <c r="E25" s="692">
        <v>43875</v>
      </c>
      <c r="F25" s="692">
        <v>43881</v>
      </c>
      <c r="G25" s="704"/>
      <c r="H25" s="131"/>
    </row>
    <row r="26" spans="1:8" s="71" customFormat="1" ht="14.25" hidden="1" customHeight="1">
      <c r="A26" s="667" t="s">
        <v>2348</v>
      </c>
      <c r="B26" s="693" t="s">
        <v>3223</v>
      </c>
      <c r="C26" s="694" t="s">
        <v>3611</v>
      </c>
      <c r="D26" s="695">
        <v>43850</v>
      </c>
      <c r="E26" s="680" t="s">
        <v>3612</v>
      </c>
      <c r="F26" s="681"/>
      <c r="G26" s="704"/>
      <c r="H26" s="131">
        <f>D26+25</f>
        <v>43875</v>
      </c>
    </row>
    <row r="27" spans="1:8" s="71" customFormat="1" ht="14.25" hidden="1" customHeight="1" thickBot="1">
      <c r="A27" s="667"/>
      <c r="B27" s="682"/>
      <c r="C27" s="683" t="s">
        <v>3613</v>
      </c>
      <c r="D27" s="684" t="s">
        <v>3614</v>
      </c>
      <c r="E27" s="696">
        <v>43883</v>
      </c>
      <c r="F27" s="697">
        <v>43889</v>
      </c>
      <c r="G27" s="704"/>
      <c r="H27" s="131"/>
    </row>
    <row r="28" spans="1:8" s="71" customFormat="1" ht="14.25" hidden="1" customHeight="1" thickBot="1">
      <c r="A28" s="667" t="s">
        <v>3074</v>
      </c>
      <c r="B28" s="688" t="s">
        <v>2182</v>
      </c>
      <c r="C28" s="678" t="s">
        <v>3615</v>
      </c>
      <c r="D28" s="689">
        <v>43863</v>
      </c>
      <c r="E28" s="690">
        <v>43889</v>
      </c>
      <c r="F28" s="691">
        <v>43895</v>
      </c>
      <c r="G28" s="704"/>
      <c r="H28" s="131"/>
    </row>
    <row r="29" spans="1:8" s="71" customFormat="1" ht="14.25" hidden="1" customHeight="1">
      <c r="A29" s="667"/>
      <c r="B29" s="677" t="s">
        <v>3616</v>
      </c>
      <c r="C29" s="678" t="s">
        <v>3617</v>
      </c>
      <c r="D29" s="679">
        <v>43870</v>
      </c>
      <c r="E29" s="680" t="s">
        <v>3618</v>
      </c>
      <c r="F29" s="680" t="s">
        <v>3619</v>
      </c>
      <c r="G29" s="704"/>
      <c r="H29" s="131"/>
    </row>
    <row r="30" spans="1:8" s="71" customFormat="1" ht="14.25" hidden="1" customHeight="1">
      <c r="A30" s="667"/>
      <c r="B30" s="720"/>
      <c r="C30" s="721" t="s">
        <v>3620</v>
      </c>
      <c r="D30" s="722" t="s">
        <v>3621</v>
      </c>
      <c r="E30" s="723" t="s">
        <v>3622</v>
      </c>
      <c r="F30" s="709"/>
      <c r="G30" s="708"/>
      <c r="H30" s="131"/>
    </row>
    <row r="31" spans="1:8" s="71" customFormat="1" ht="14.25" hidden="1" customHeight="1" thickBot="1">
      <c r="A31" s="667"/>
      <c r="B31" s="716" t="s">
        <v>3074</v>
      </c>
      <c r="C31" s="683"/>
      <c r="D31" s="717" t="s">
        <v>3623</v>
      </c>
      <c r="E31" s="710" t="s">
        <v>3624</v>
      </c>
      <c r="F31" s="686">
        <v>43909</v>
      </c>
      <c r="G31" s="708"/>
      <c r="H31" s="131"/>
    </row>
    <row r="32" spans="1:8" s="71" customFormat="1" ht="14.25" hidden="1" customHeight="1" thickTop="1">
      <c r="A32" s="667" t="s">
        <v>3625</v>
      </c>
      <c r="B32" s="587" t="s">
        <v>3184</v>
      </c>
      <c r="C32" s="483" t="s">
        <v>3626</v>
      </c>
      <c r="D32" s="483">
        <v>43877</v>
      </c>
      <c r="E32" s="680" t="s">
        <v>3627</v>
      </c>
      <c r="F32" s="681"/>
      <c r="G32" s="708"/>
      <c r="H32" s="131"/>
    </row>
    <row r="33" spans="1:9" s="71" customFormat="1" ht="14.25" hidden="1" customHeight="1" thickBot="1">
      <c r="A33" s="667"/>
      <c r="B33" s="682"/>
      <c r="C33" s="755" t="s">
        <v>3623</v>
      </c>
      <c r="D33" s="756" t="s">
        <v>3628</v>
      </c>
      <c r="E33" s="757">
        <v>43903</v>
      </c>
      <c r="F33" s="758">
        <v>43909</v>
      </c>
      <c r="G33" s="704"/>
      <c r="H33" s="131"/>
      <c r="I33" s="131"/>
    </row>
    <row r="34" spans="1:9" s="71" customFormat="1" ht="14.25" hidden="1" customHeight="1" thickBot="1">
      <c r="A34" s="667" t="s">
        <v>3629</v>
      </c>
      <c r="B34" s="724" t="s">
        <v>3629</v>
      </c>
      <c r="C34" s="759" t="s">
        <v>3630</v>
      </c>
      <c r="D34" s="473">
        <v>43891</v>
      </c>
      <c r="E34" s="760" t="s">
        <v>3631</v>
      </c>
      <c r="F34" s="761">
        <v>43892</v>
      </c>
      <c r="G34" s="704"/>
      <c r="H34" s="131"/>
      <c r="I34" s="131"/>
    </row>
    <row r="35" spans="1:9" s="71" customFormat="1" ht="14.25" hidden="1" customHeight="1" thickBot="1">
      <c r="A35" s="667"/>
      <c r="B35" s="682"/>
      <c r="C35" s="715" t="s">
        <v>3632</v>
      </c>
      <c r="D35" s="687" t="s">
        <v>3631</v>
      </c>
      <c r="E35" s="711">
        <v>43917</v>
      </c>
      <c r="F35" s="712">
        <v>43892</v>
      </c>
      <c r="G35" s="704"/>
      <c r="H35" s="131"/>
      <c r="I35" s="131"/>
    </row>
    <row r="36" spans="1:9" s="71" customFormat="1" ht="14.25" hidden="1" customHeight="1" thickBot="1">
      <c r="A36" s="667"/>
      <c r="B36" s="762" t="s">
        <v>3633</v>
      </c>
      <c r="C36" s="763" t="s">
        <v>3634</v>
      </c>
      <c r="D36" s="764">
        <v>43898</v>
      </c>
      <c r="E36" s="713" t="s">
        <v>3635</v>
      </c>
      <c r="F36" s="765">
        <v>43930</v>
      </c>
      <c r="G36" s="704"/>
      <c r="H36" s="131"/>
      <c r="I36" s="131"/>
    </row>
    <row r="37" spans="1:9" s="71" customFormat="1" ht="14.25" hidden="1" customHeight="1" thickBot="1">
      <c r="A37" s="667"/>
      <c r="B37" s="716"/>
      <c r="C37" s="683" t="s">
        <v>3636</v>
      </c>
      <c r="D37" s="687" t="s">
        <v>3637</v>
      </c>
      <c r="E37" s="685">
        <v>43924</v>
      </c>
      <c r="F37" s="686">
        <v>43930</v>
      </c>
      <c r="G37" s="704"/>
      <c r="H37" s="131"/>
      <c r="I37" s="131"/>
    </row>
    <row r="38" spans="1:9" s="71" customFormat="1" ht="14.25" hidden="1" customHeight="1" thickBot="1">
      <c r="A38" s="667" t="s">
        <v>3638</v>
      </c>
      <c r="B38" s="766" t="s">
        <v>3639</v>
      </c>
      <c r="C38" s="767" t="s">
        <v>3640</v>
      </c>
      <c r="D38" s="768">
        <v>43910</v>
      </c>
      <c r="E38" s="769" t="s">
        <v>3641</v>
      </c>
      <c r="F38" s="417">
        <v>43937</v>
      </c>
      <c r="G38" s="704"/>
      <c r="H38" s="131"/>
      <c r="I38" s="131"/>
    </row>
    <row r="39" spans="1:9" s="71" customFormat="1" ht="14.25" hidden="1" customHeight="1">
      <c r="A39" s="667"/>
      <c r="B39" s="770" t="s">
        <v>3642</v>
      </c>
      <c r="C39" s="771" t="s">
        <v>3643</v>
      </c>
      <c r="D39" s="772">
        <v>43905</v>
      </c>
      <c r="E39" s="742" t="s">
        <v>3644</v>
      </c>
      <c r="F39" s="773"/>
      <c r="G39" s="704"/>
      <c r="H39" s="131"/>
      <c r="I39" s="131"/>
    </row>
    <row r="40" spans="1:9" s="71" customFormat="1" ht="14.25" hidden="1" customHeight="1" thickBot="1">
      <c r="A40" s="667"/>
      <c r="B40" s="682"/>
      <c r="C40" s="683" t="s">
        <v>3645</v>
      </c>
      <c r="D40" s="687" t="s">
        <v>3646</v>
      </c>
      <c r="E40" s="685">
        <v>43931</v>
      </c>
      <c r="F40" s="686">
        <v>43937</v>
      </c>
      <c r="G40" s="704"/>
      <c r="H40" s="131"/>
      <c r="I40" s="131"/>
    </row>
    <row r="41" spans="1:9" s="71" customFormat="1" ht="14.25" hidden="1" customHeight="1">
      <c r="A41" s="667"/>
      <c r="B41" s="603" t="s">
        <v>3647</v>
      </c>
      <c r="C41" s="604" t="s">
        <v>3648</v>
      </c>
      <c r="D41" s="605">
        <v>43912</v>
      </c>
      <c r="E41" s="624">
        <f t="shared" ref="E41" si="2">D41+26</f>
        <v>43938</v>
      </c>
      <c r="F41" s="605">
        <f t="shared" ref="F41" si="3">D41+32</f>
        <v>43944</v>
      </c>
      <c r="G41" s="704"/>
      <c r="H41" s="131"/>
      <c r="I41" s="131"/>
    </row>
    <row r="42" spans="1:9" s="71" customFormat="1" ht="14.25" hidden="1" customHeight="1">
      <c r="A42" s="667"/>
      <c r="B42" s="777"/>
      <c r="C42" s="778"/>
      <c r="D42" s="777"/>
      <c r="E42" s="777"/>
      <c r="F42" s="777"/>
      <c r="G42" s="779"/>
      <c r="H42" s="131"/>
      <c r="I42" s="131"/>
    </row>
    <row r="43" spans="1:9" s="71" customFormat="1" ht="14.25" hidden="1" customHeight="1" thickBot="1">
      <c r="A43" s="667"/>
      <c r="B43" s="780"/>
      <c r="C43" s="781"/>
      <c r="D43" s="780"/>
      <c r="E43" s="780"/>
      <c r="F43" s="780"/>
      <c r="G43" s="782"/>
      <c r="H43" s="131"/>
      <c r="I43" s="131"/>
    </row>
    <row r="44" spans="1:9" s="71" customFormat="1" ht="28.5" hidden="1" customHeight="1" thickTop="1" thickBot="1">
      <c r="A44" s="667"/>
      <c r="B44" s="67"/>
      <c r="C44" s="735"/>
      <c r="D44" s="736" t="s">
        <v>3583</v>
      </c>
      <c r="E44" s="460" t="s">
        <v>3584</v>
      </c>
      <c r="F44" s="350" t="s">
        <v>3585</v>
      </c>
      <c r="G44" s="704"/>
      <c r="H44" s="131"/>
      <c r="I44" s="131"/>
    </row>
    <row r="45" spans="1:9" s="71" customFormat="1" ht="14.25" hidden="1" customHeight="1" thickTop="1" thickBot="1">
      <c r="A45" s="667"/>
      <c r="B45" s="1140" t="s">
        <v>3649</v>
      </c>
      <c r="C45" s="737" t="s">
        <v>3586</v>
      </c>
      <c r="D45" s="738" t="s">
        <v>1173</v>
      </c>
      <c r="E45" s="355" t="s">
        <v>3650</v>
      </c>
      <c r="F45" s="355" t="s">
        <v>3651</v>
      </c>
      <c r="G45" s="920"/>
      <c r="H45" s="131"/>
      <c r="I45" s="131"/>
    </row>
    <row r="46" spans="1:9" s="71" customFormat="1" ht="14.25" hidden="1" customHeight="1" thickTop="1" thickBot="1">
      <c r="A46" s="667" t="s">
        <v>3652</v>
      </c>
      <c r="B46" s="554" t="s">
        <v>2182</v>
      </c>
      <c r="C46" s="617" t="s">
        <v>3653</v>
      </c>
      <c r="D46" s="666">
        <v>43931</v>
      </c>
      <c r="E46" s="464">
        <v>43968</v>
      </c>
      <c r="F46" s="464">
        <v>43974</v>
      </c>
      <c r="G46" s="920">
        <v>43926</v>
      </c>
      <c r="H46" s="131"/>
      <c r="I46" s="131"/>
    </row>
    <row r="47" spans="1:9" s="71" customFormat="1" ht="14.25" hidden="1" customHeight="1">
      <c r="A47" s="667" t="s">
        <v>3654</v>
      </c>
      <c r="B47" s="808" t="s">
        <v>2035</v>
      </c>
      <c r="C47" s="812" t="s">
        <v>3655</v>
      </c>
      <c r="D47" s="810">
        <v>43942</v>
      </c>
      <c r="E47" s="811" t="s">
        <v>3656</v>
      </c>
      <c r="F47" s="809"/>
      <c r="G47" s="920">
        <v>43940</v>
      </c>
      <c r="H47" s="131"/>
      <c r="I47" s="131"/>
    </row>
    <row r="48" spans="1:9" s="71" customFormat="1" ht="14.25" hidden="1" customHeight="1" thickBot="1">
      <c r="A48" s="667"/>
      <c r="B48" s="819"/>
      <c r="C48" s="820" t="s">
        <v>3657</v>
      </c>
      <c r="D48" s="821" t="s">
        <v>3658</v>
      </c>
      <c r="E48" s="822">
        <v>43968</v>
      </c>
      <c r="F48" s="823">
        <v>43974</v>
      </c>
      <c r="G48" s="920"/>
      <c r="H48" s="131"/>
      <c r="I48" s="131"/>
    </row>
    <row r="49" spans="1:9" s="71" customFormat="1" ht="14.25" hidden="1" customHeight="1">
      <c r="A49" s="667"/>
      <c r="B49" s="895" t="s">
        <v>3659</v>
      </c>
      <c r="C49" s="896" t="s">
        <v>2328</v>
      </c>
      <c r="D49" s="897">
        <v>43944</v>
      </c>
      <c r="E49" s="898" t="s">
        <v>3660</v>
      </c>
      <c r="F49" s="809"/>
      <c r="G49" s="920">
        <v>43947</v>
      </c>
      <c r="H49" s="131"/>
      <c r="I49" s="131"/>
    </row>
    <row r="50" spans="1:9" s="71" customFormat="1" ht="14.25" hidden="1" customHeight="1">
      <c r="A50" s="667"/>
      <c r="B50" s="826" t="s">
        <v>2090</v>
      </c>
      <c r="C50" s="827" t="s">
        <v>3661</v>
      </c>
      <c r="D50" s="828">
        <v>43951</v>
      </c>
      <c r="E50" s="829" t="s">
        <v>3662</v>
      </c>
      <c r="F50" s="830"/>
      <c r="G50" s="920"/>
      <c r="H50" s="131"/>
      <c r="I50" s="131"/>
    </row>
    <row r="51" spans="1:9" s="71" customFormat="1" ht="23.25" hidden="1" thickBot="1">
      <c r="A51" s="818" t="s">
        <v>3663</v>
      </c>
      <c r="B51" s="824"/>
      <c r="C51" s="904" t="s">
        <v>3664</v>
      </c>
      <c r="D51" s="906" t="s">
        <v>3665</v>
      </c>
      <c r="E51" s="907">
        <v>43975</v>
      </c>
      <c r="F51" s="825">
        <v>43982</v>
      </c>
      <c r="G51" s="920"/>
      <c r="H51" s="131"/>
      <c r="I51" s="131"/>
    </row>
    <row r="52" spans="1:9" s="71" customFormat="1" ht="14.25" hidden="1" customHeight="1" thickBot="1">
      <c r="A52" s="667"/>
      <c r="B52" s="899" t="s">
        <v>3092</v>
      </c>
      <c r="C52" s="903" t="s">
        <v>3666</v>
      </c>
      <c r="D52" s="905">
        <v>43954</v>
      </c>
      <c r="E52" s="835" t="s">
        <v>3667</v>
      </c>
      <c r="F52" s="681"/>
      <c r="G52" s="920"/>
      <c r="H52" s="131"/>
      <c r="I52" s="131"/>
    </row>
    <row r="53" spans="1:9" s="71" customFormat="1" ht="14.25" hidden="1" customHeight="1" thickBot="1">
      <c r="A53" s="667"/>
      <c r="B53" s="832"/>
      <c r="C53" s="900" t="s">
        <v>3668</v>
      </c>
      <c r="D53" s="901" t="s">
        <v>3667</v>
      </c>
      <c r="E53" s="902">
        <v>43983</v>
      </c>
      <c r="F53" s="848"/>
      <c r="G53" s="920"/>
      <c r="H53" s="131"/>
      <c r="I53" s="131"/>
    </row>
    <row r="54" spans="1:9" s="71" customFormat="1" ht="14.25" hidden="1" customHeight="1">
      <c r="A54" s="667" t="s">
        <v>3669</v>
      </c>
      <c r="B54" s="849" t="s">
        <v>3304</v>
      </c>
      <c r="C54" s="850" t="s">
        <v>3670</v>
      </c>
      <c r="D54" s="851">
        <v>43960</v>
      </c>
      <c r="E54" s="713" t="s">
        <v>3671</v>
      </c>
      <c r="F54" s="681"/>
      <c r="G54" s="920"/>
      <c r="H54" s="131"/>
      <c r="I54" s="131"/>
    </row>
    <row r="55" spans="1:9" s="71" customFormat="1" ht="14.25" hidden="1" customHeight="1" thickBot="1">
      <c r="A55" s="667"/>
      <c r="B55" s="832"/>
      <c r="C55" s="836" t="s">
        <v>3672</v>
      </c>
      <c r="D55" s="835" t="s">
        <v>3673</v>
      </c>
      <c r="E55" s="833">
        <v>43990</v>
      </c>
      <c r="F55" s="834">
        <v>43996</v>
      </c>
      <c r="G55" s="920"/>
      <c r="H55" s="131"/>
      <c r="I55" s="131"/>
    </row>
    <row r="56" spans="1:9" s="71" customFormat="1" ht="14.25" hidden="1" customHeight="1">
      <c r="A56" s="667" t="s">
        <v>3674</v>
      </c>
      <c r="B56" s="616" t="s">
        <v>2509</v>
      </c>
      <c r="C56" s="617" t="s">
        <v>3675</v>
      </c>
      <c r="D56" s="483">
        <v>43988</v>
      </c>
      <c r="E56" s="775">
        <f t="shared" ref="E56" si="4">D56+29</f>
        <v>44017</v>
      </c>
      <c r="F56" s="483">
        <f t="shared" ref="F56" si="5">D56+35</f>
        <v>44023</v>
      </c>
      <c r="G56" s="920"/>
      <c r="H56" s="131"/>
      <c r="I56" s="131"/>
    </row>
    <row r="57" spans="1:9" s="71" customFormat="1" ht="14.25" hidden="1" customHeight="1" thickBot="1">
      <c r="A57" s="667" t="s">
        <v>2634</v>
      </c>
      <c r="B57" s="616" t="s">
        <v>3674</v>
      </c>
      <c r="C57" s="617" t="s">
        <v>3676</v>
      </c>
      <c r="D57" s="483">
        <v>43996</v>
      </c>
      <c r="E57" s="775">
        <f t="shared" ref="E57" si="6">D57+29</f>
        <v>44025</v>
      </c>
      <c r="F57" s="483">
        <f t="shared" ref="F57" si="7">D57+35</f>
        <v>44031</v>
      </c>
      <c r="G57" s="920"/>
      <c r="H57" s="131"/>
      <c r="I57" s="131"/>
    </row>
    <row r="58" spans="1:9" s="71" customFormat="1" ht="14.25" hidden="1" customHeight="1">
      <c r="A58" s="667" t="s">
        <v>2719</v>
      </c>
      <c r="B58" s="874" t="s">
        <v>2634</v>
      </c>
      <c r="C58" s="875" t="s">
        <v>3677</v>
      </c>
      <c r="D58" s="876">
        <v>44003</v>
      </c>
      <c r="E58" s="877" t="s">
        <v>3678</v>
      </c>
      <c r="F58" s="681"/>
      <c r="G58" s="920"/>
      <c r="H58" s="131"/>
      <c r="I58" s="131"/>
    </row>
    <row r="59" spans="1:9" s="71" customFormat="1" ht="14.25" hidden="1" customHeight="1" thickBot="1">
      <c r="A59" s="667"/>
      <c r="B59" s="878"/>
      <c r="C59" s="879" t="s">
        <v>3679</v>
      </c>
      <c r="D59" s="880" t="s">
        <v>3678</v>
      </c>
      <c r="E59" s="881">
        <v>44032</v>
      </c>
      <c r="F59" s="852">
        <v>44038</v>
      </c>
      <c r="G59" s="920"/>
      <c r="H59" s="131"/>
      <c r="I59" s="131"/>
    </row>
    <row r="60" spans="1:9" s="71" customFormat="1" ht="14.25" hidden="1" customHeight="1">
      <c r="A60" s="667"/>
      <c r="B60" s="883" t="s">
        <v>2719</v>
      </c>
      <c r="C60" s="678" t="s">
        <v>3680</v>
      </c>
      <c r="D60" s="886">
        <v>44008</v>
      </c>
      <c r="E60" s="586">
        <v>44038</v>
      </c>
      <c r="F60" s="586">
        <v>44044</v>
      </c>
      <c r="G60" s="921">
        <v>44010</v>
      </c>
      <c r="H60" s="131"/>
      <c r="I60" s="131"/>
    </row>
    <row r="61" spans="1:9" s="71" customFormat="1" ht="14.25" hidden="1" customHeight="1">
      <c r="A61" s="667"/>
      <c r="B61" s="891" t="s">
        <v>2482</v>
      </c>
      <c r="C61" s="892" t="s">
        <v>3681</v>
      </c>
      <c r="D61" s="893">
        <v>44017</v>
      </c>
      <c r="E61" s="894">
        <f>D61+29</f>
        <v>44046</v>
      </c>
      <c r="F61" s="894">
        <f t="shared" ref="F61" si="8">D61+35</f>
        <v>44052</v>
      </c>
      <c r="G61" s="920"/>
      <c r="H61" s="131"/>
      <c r="I61" s="131"/>
    </row>
    <row r="62" spans="1:9" s="71" customFormat="1" ht="14.25" hidden="1" customHeight="1" thickBot="1">
      <c r="A62" s="667"/>
      <c r="B62" s="1009" t="s">
        <v>3682</v>
      </c>
      <c r="C62" s="1010" t="s">
        <v>3683</v>
      </c>
      <c r="D62" s="1011">
        <v>44153</v>
      </c>
      <c r="E62" s="1012" t="s">
        <v>3684</v>
      </c>
      <c r="F62" s="1013"/>
      <c r="G62" s="704"/>
      <c r="H62" s="131"/>
      <c r="I62" s="131"/>
    </row>
    <row r="63" spans="1:9" s="71" customFormat="1" ht="14.25" hidden="1" customHeight="1" thickBot="1">
      <c r="A63" s="667"/>
      <c r="B63" s="1014"/>
      <c r="C63" s="1015" t="s">
        <v>3685</v>
      </c>
      <c r="D63" s="1012" t="s">
        <v>3686</v>
      </c>
      <c r="E63" s="1011">
        <v>44177</v>
      </c>
      <c r="F63" s="1011">
        <v>44183</v>
      </c>
      <c r="G63" s="704"/>
      <c r="H63" s="131"/>
      <c r="I63" s="131"/>
    </row>
    <row r="64" spans="1:9" s="71" customFormat="1" ht="14.25" hidden="1" customHeight="1" thickBot="1">
      <c r="A64" s="1090" t="s">
        <v>2509</v>
      </c>
      <c r="B64" s="1097" t="s">
        <v>3687</v>
      </c>
      <c r="C64" s="1098" t="s">
        <v>3688</v>
      </c>
      <c r="D64" s="1122">
        <v>44243</v>
      </c>
      <c r="E64" s="1122">
        <v>44276</v>
      </c>
      <c r="F64" s="1122">
        <v>44282</v>
      </c>
      <c r="G64" s="1094">
        <v>44241</v>
      </c>
      <c r="H64" s="1101">
        <f t="shared" ref="H64:H65" si="9">D64-G64</f>
        <v>2</v>
      </c>
      <c r="I64" s="1094">
        <v>44227</v>
      </c>
    </row>
    <row r="65" spans="1:11" s="71" customFormat="1" ht="14.25" hidden="1" customHeight="1" thickTop="1">
      <c r="A65" s="1090" t="s">
        <v>3687</v>
      </c>
      <c r="B65" s="1091" t="s">
        <v>2509</v>
      </c>
      <c r="C65" s="1099" t="s">
        <v>3689</v>
      </c>
      <c r="D65" s="1092">
        <v>44249</v>
      </c>
      <c r="E65" s="1093">
        <f>D65+28</f>
        <v>44277</v>
      </c>
      <c r="F65" s="1092">
        <f>D65+34</f>
        <v>44283</v>
      </c>
      <c r="G65" s="1094">
        <f t="shared" ref="G65" si="10">G64+7</f>
        <v>44248</v>
      </c>
      <c r="H65" s="1101">
        <f t="shared" si="9"/>
        <v>1</v>
      </c>
      <c r="I65" s="1094">
        <v>44234</v>
      </c>
      <c r="J65" s="82"/>
      <c r="K65" s="79"/>
    </row>
    <row r="66" spans="1:11" s="71" customFormat="1" ht="14.25" hidden="1" customHeight="1">
      <c r="A66" s="1090"/>
      <c r="B66" s="1095" t="s">
        <v>3690</v>
      </c>
      <c r="C66" s="1100" t="s">
        <v>3691</v>
      </c>
      <c r="D66" s="1092">
        <v>44255</v>
      </c>
      <c r="E66" s="1096">
        <v>44292</v>
      </c>
      <c r="F66" s="1092">
        <v>44239</v>
      </c>
      <c r="G66" s="1094">
        <f t="shared" ref="G66:G67" si="11">G65+7</f>
        <v>44255</v>
      </c>
      <c r="H66" s="1101">
        <f t="shared" ref="H66:H70" si="12">D66-G66</f>
        <v>0</v>
      </c>
      <c r="I66" s="1094">
        <v>44241</v>
      </c>
      <c r="J66" s="82"/>
      <c r="K66" s="79"/>
    </row>
    <row r="67" spans="1:11" s="71" customFormat="1" ht="14.25" hidden="1" customHeight="1" thickBot="1">
      <c r="A67" s="1090"/>
      <c r="B67" s="1126" t="s">
        <v>3692</v>
      </c>
      <c r="C67" s="1127" t="s">
        <v>3693</v>
      </c>
      <c r="D67" s="1128">
        <v>44265</v>
      </c>
      <c r="E67" s="1129">
        <v>44296</v>
      </c>
      <c r="F67" s="1130">
        <v>44302</v>
      </c>
      <c r="G67" s="1094">
        <f t="shared" si="11"/>
        <v>44262</v>
      </c>
      <c r="H67" s="1101">
        <f t="shared" si="12"/>
        <v>3</v>
      </c>
      <c r="I67" s="1094">
        <v>44248</v>
      </c>
      <c r="J67" s="82"/>
      <c r="K67" s="79"/>
    </row>
    <row r="68" spans="1:11" s="71" customFormat="1" ht="14.25" hidden="1" customHeight="1">
      <c r="A68" s="1090"/>
      <c r="B68" s="1132" t="s">
        <v>3694</v>
      </c>
      <c r="C68" s="1139" t="s">
        <v>3695</v>
      </c>
      <c r="D68" s="1133">
        <v>44268</v>
      </c>
      <c r="E68" s="1133" t="s">
        <v>3696</v>
      </c>
      <c r="F68" s="1134"/>
      <c r="G68" s="1094"/>
      <c r="H68" s="1101"/>
      <c r="I68" s="1094"/>
      <c r="J68" s="82"/>
      <c r="K68" s="79"/>
    </row>
    <row r="69" spans="1:11" s="71" customFormat="1" ht="14.25" hidden="1" customHeight="1" thickBot="1">
      <c r="A69" s="1090" t="s">
        <v>3697</v>
      </c>
      <c r="B69" s="1135"/>
      <c r="C69" s="1138" t="s">
        <v>3698</v>
      </c>
      <c r="D69" s="1136" t="s">
        <v>3699</v>
      </c>
      <c r="E69" s="1136">
        <v>44296</v>
      </c>
      <c r="F69" s="1137">
        <v>44302</v>
      </c>
      <c r="G69" s="1094">
        <v>44269</v>
      </c>
      <c r="H69" s="1101">
        <f>D68-G69</f>
        <v>-1</v>
      </c>
      <c r="I69" s="1094">
        <v>44255</v>
      </c>
      <c r="J69" s="82"/>
      <c r="K69" s="79"/>
    </row>
    <row r="70" spans="1:11" s="71" customFormat="1" ht="14.25" hidden="1" customHeight="1" thickBot="1">
      <c r="A70" s="1123" t="s">
        <v>3700</v>
      </c>
      <c r="B70" s="1131" t="s">
        <v>3214</v>
      </c>
      <c r="C70" s="1099" t="s">
        <v>3701</v>
      </c>
      <c r="D70" s="1141">
        <v>44276</v>
      </c>
      <c r="E70" s="1093">
        <f>D70+30</f>
        <v>44306</v>
      </c>
      <c r="F70" s="1092">
        <f>D70+36</f>
        <v>44312</v>
      </c>
      <c r="G70" s="1094">
        <v>44276</v>
      </c>
      <c r="H70" s="1101">
        <f t="shared" si="12"/>
        <v>0</v>
      </c>
      <c r="I70" s="1094">
        <f>G70-7</f>
        <v>44269</v>
      </c>
      <c r="J70" s="82"/>
      <c r="K70" s="79"/>
    </row>
    <row r="71" spans="1:11" s="71" customFormat="1" ht="15.75" customHeight="1" thickBot="1">
      <c r="A71" s="1123"/>
      <c r="B71" s="84"/>
      <c r="C71" s="84"/>
      <c r="D71" s="84"/>
      <c r="E71" s="84"/>
      <c r="F71" s="84"/>
      <c r="G71" s="1094"/>
      <c r="H71" s="1101"/>
      <c r="I71" s="1094"/>
      <c r="J71" s="82"/>
      <c r="K71" s="79"/>
    </row>
    <row r="72" spans="1:11" s="71" customFormat="1" ht="28.5" hidden="1" customHeight="1">
      <c r="A72" s="1123"/>
      <c r="B72" s="346"/>
      <c r="C72" s="347"/>
      <c r="D72" s="348" t="s">
        <v>2015</v>
      </c>
      <c r="E72" s="1205" t="s">
        <v>3702</v>
      </c>
      <c r="F72" s="1145" t="s">
        <v>3703</v>
      </c>
      <c r="G72" s="1146" t="s">
        <v>2018</v>
      </c>
      <c r="H72" s="1146" t="s">
        <v>1350</v>
      </c>
      <c r="I72" s="1158" t="s">
        <v>3704</v>
      </c>
      <c r="J72" s="82"/>
      <c r="K72" s="79"/>
    </row>
    <row r="73" spans="1:11" s="71" customFormat="1" ht="14.25" hidden="1" customHeight="1" thickBot="1">
      <c r="A73" s="1123"/>
      <c r="B73" s="351"/>
      <c r="C73" s="1201" t="s">
        <v>3705</v>
      </c>
      <c r="D73" s="353" t="s">
        <v>3001</v>
      </c>
      <c r="E73" s="1147"/>
      <c r="F73" s="1148"/>
      <c r="G73" s="1149"/>
      <c r="H73" s="355" t="s">
        <v>3706</v>
      </c>
      <c r="I73" s="355" t="s">
        <v>3587</v>
      </c>
      <c r="J73" s="82"/>
      <c r="K73" s="79"/>
    </row>
    <row r="74" spans="1:11" s="71" customFormat="1" ht="14.25" hidden="1" customHeight="1" thickTop="1">
      <c r="A74" s="1090"/>
      <c r="B74" s="1190" t="s">
        <v>3317</v>
      </c>
      <c r="C74" s="1191" t="s">
        <v>3707</v>
      </c>
      <c r="D74" s="1191">
        <v>44296</v>
      </c>
      <c r="E74" s="1150">
        <f>D74+5</f>
        <v>44301</v>
      </c>
      <c r="F74" s="1153" t="s">
        <v>2446</v>
      </c>
      <c r="G74" s="1157" t="s">
        <v>3708</v>
      </c>
      <c r="H74" s="1191">
        <v>44307</v>
      </c>
      <c r="I74" s="1191">
        <f>D74+28</f>
        <v>44324</v>
      </c>
      <c r="J74" s="82"/>
      <c r="K74" s="82" t="str">
        <f>IF(H74&gt;E74,".","XX")</f>
        <v>.</v>
      </c>
    </row>
    <row r="75" spans="1:11" s="71" customFormat="1" ht="14.25" hidden="1" customHeight="1" thickBot="1">
      <c r="A75" s="1090"/>
      <c r="B75" s="1121"/>
      <c r="C75" s="1122"/>
      <c r="D75" s="1122"/>
      <c r="E75" s="1152"/>
      <c r="F75" s="1154"/>
      <c r="G75" s="1097"/>
      <c r="H75" s="1155"/>
      <c r="I75" s="1156"/>
      <c r="J75" s="82"/>
      <c r="K75" s="82" t="str">
        <f>IF(H75&gt;E74,".","XX")</f>
        <v>XX</v>
      </c>
    </row>
    <row r="76" spans="1:11" s="71" customFormat="1" ht="14.25" hidden="1" customHeight="1" thickTop="1">
      <c r="A76" s="1090"/>
      <c r="B76" s="1161" t="s">
        <v>2331</v>
      </c>
      <c r="C76" s="1191" t="s">
        <v>3709</v>
      </c>
      <c r="D76" s="1191">
        <v>44303</v>
      </c>
      <c r="E76" s="1150">
        <f>D76+5</f>
        <v>44308</v>
      </c>
      <c r="F76" s="1167" t="s">
        <v>3710</v>
      </c>
      <c r="G76" s="1168" t="s">
        <v>3711</v>
      </c>
      <c r="H76" s="1162">
        <v>44314</v>
      </c>
      <c r="I76" s="1162">
        <f>D76+28</f>
        <v>44331</v>
      </c>
      <c r="J76" s="82"/>
      <c r="K76" s="82" t="str">
        <f>IF(H76&gt;E76,".","XX")</f>
        <v>.</v>
      </c>
    </row>
    <row r="77" spans="1:11" s="71" customFormat="1" ht="14.25" hidden="1" customHeight="1" thickBot="1">
      <c r="A77" s="1090"/>
      <c r="B77" s="1164"/>
      <c r="C77" s="1122"/>
      <c r="D77" s="1122"/>
      <c r="E77" s="1152"/>
      <c r="F77" s="1169"/>
      <c r="G77" s="1173"/>
      <c r="H77" s="1171"/>
      <c r="I77" s="1171"/>
      <c r="J77" s="82"/>
      <c r="K77" s="82" t="str">
        <f>IF(H77&gt;E76,".","XX")</f>
        <v>XX</v>
      </c>
    </row>
    <row r="78" spans="1:11" s="71" customFormat="1" ht="14.25" hidden="1" customHeight="1" thickTop="1">
      <c r="A78" s="1090"/>
      <c r="B78" s="1161" t="s">
        <v>3074</v>
      </c>
      <c r="C78" s="1162" t="s">
        <v>3712</v>
      </c>
      <c r="D78" s="1162">
        <f>D74+7</f>
        <v>44303</v>
      </c>
      <c r="E78" s="1163" t="s">
        <v>3713</v>
      </c>
      <c r="F78" s="1167" t="s">
        <v>3710</v>
      </c>
      <c r="G78" s="1168" t="s">
        <v>3711</v>
      </c>
      <c r="H78" s="1162">
        <v>44314</v>
      </c>
      <c r="I78" s="1162">
        <f>D78+28</f>
        <v>44331</v>
      </c>
      <c r="J78" s="82"/>
      <c r="K78" s="82" t="str">
        <f>IF(H78&gt;E78,".","XX")</f>
        <v>XX</v>
      </c>
    </row>
    <row r="79" spans="1:11" s="71" customFormat="1" ht="14.25" hidden="1" customHeight="1" thickBot="1">
      <c r="A79" s="1090"/>
      <c r="B79" s="1164"/>
      <c r="C79" s="1165"/>
      <c r="D79" s="1165"/>
      <c r="E79" s="1166">
        <v>44312</v>
      </c>
      <c r="F79" s="1169" t="s">
        <v>3714</v>
      </c>
      <c r="G79" s="1170">
        <v>44313</v>
      </c>
      <c r="H79" s="1171"/>
      <c r="I79" s="1171"/>
      <c r="J79" s="82"/>
      <c r="K79" s="82" t="str">
        <f>IF(H79&gt;E78,".","XX")</f>
        <v>XX</v>
      </c>
    </row>
    <row r="80" spans="1:11" s="71" customFormat="1" ht="14.25" hidden="1" customHeight="1" thickTop="1">
      <c r="A80" s="1090"/>
      <c r="B80" s="1190" t="s">
        <v>2335</v>
      </c>
      <c r="C80" s="1191" t="s">
        <v>3715</v>
      </c>
      <c r="D80" s="1191">
        <v>44312</v>
      </c>
      <c r="E80" s="1150">
        <f>D80+7</f>
        <v>44319</v>
      </c>
      <c r="F80" s="1153" t="s">
        <v>3716</v>
      </c>
      <c r="G80" s="1157" t="s">
        <v>3717</v>
      </c>
      <c r="H80" s="1191">
        <v>44328</v>
      </c>
      <c r="I80" s="1191">
        <f>D80+28</f>
        <v>44340</v>
      </c>
      <c r="J80" s="82"/>
      <c r="K80" s="82" t="str">
        <f>IF(H80&gt;E80,".","XX")</f>
        <v>.</v>
      </c>
    </row>
    <row r="81" spans="2:11" s="71" customFormat="1" ht="14.25" hidden="1" customHeight="1" thickBot="1">
      <c r="B81" s="1121"/>
      <c r="C81" s="1122"/>
      <c r="D81" s="1122"/>
      <c r="E81" s="1152"/>
      <c r="F81" s="1154"/>
      <c r="G81" s="1097"/>
      <c r="H81" s="1155"/>
      <c r="I81" s="1156"/>
      <c r="J81" s="82"/>
      <c r="K81" s="82" t="str">
        <f>IF(H81&gt;E80,".","XX")</f>
        <v>XX</v>
      </c>
    </row>
    <row r="82" spans="2:11" s="71" customFormat="1" ht="14.25" hidden="1" customHeight="1" thickTop="1">
      <c r="B82" s="1182" t="s">
        <v>2859</v>
      </c>
      <c r="C82" s="1183" t="s">
        <v>3718</v>
      </c>
      <c r="D82" s="1183">
        <f>D80+7</f>
        <v>44319</v>
      </c>
      <c r="E82" s="1150">
        <f>D82+5</f>
        <v>44324</v>
      </c>
      <c r="F82" s="1153" t="s">
        <v>3692</v>
      </c>
      <c r="G82" s="1157" t="s">
        <v>3719</v>
      </c>
      <c r="H82" s="1191">
        <v>44342</v>
      </c>
      <c r="I82" s="1191">
        <f>D82+28</f>
        <v>44347</v>
      </c>
      <c r="J82" s="82"/>
      <c r="K82" s="82" t="str">
        <f>IF(H82&gt;E82,".","XX")</f>
        <v>.</v>
      </c>
    </row>
    <row r="83" spans="2:11" s="71" customFormat="1" ht="14.25" hidden="1" customHeight="1" thickBot="1">
      <c r="B83" s="1185"/>
      <c r="C83" s="1151"/>
      <c r="D83" s="1186"/>
      <c r="E83" s="1152"/>
      <c r="F83" s="1154"/>
      <c r="G83" s="1097"/>
      <c r="H83" s="1155"/>
      <c r="I83" s="1156"/>
      <c r="J83" s="82"/>
      <c r="K83" s="82" t="str">
        <f>IF(H83&gt;E82,".","XX")</f>
        <v>XX</v>
      </c>
    </row>
    <row r="84" spans="2:11" s="71" customFormat="1" ht="14.25" hidden="1" customHeight="1" thickTop="1">
      <c r="B84" s="1182" t="s">
        <v>2887</v>
      </c>
      <c r="C84" s="1183" t="s">
        <v>3720</v>
      </c>
      <c r="D84" s="1183">
        <f>D82+7</f>
        <v>44326</v>
      </c>
      <c r="E84" s="1150">
        <f>D84+5</f>
        <v>44331</v>
      </c>
      <c r="F84" s="1153" t="s">
        <v>2373</v>
      </c>
      <c r="G84" s="1157" t="s">
        <v>3721</v>
      </c>
      <c r="H84" s="1191">
        <v>44335</v>
      </c>
      <c r="I84" s="1191">
        <f>D84+28</f>
        <v>44354</v>
      </c>
      <c r="J84" s="82"/>
      <c r="K84" s="82" t="str">
        <f>IF(H84&gt;E84,".","XX")</f>
        <v>.</v>
      </c>
    </row>
    <row r="85" spans="2:11" s="71" customFormat="1" ht="14.25" hidden="1" customHeight="1" thickBot="1">
      <c r="B85" s="1185"/>
      <c r="C85" s="1151"/>
      <c r="D85" s="1186"/>
      <c r="E85" s="1152"/>
      <c r="F85" s="1154"/>
      <c r="G85" s="1097"/>
      <c r="H85" s="1155"/>
      <c r="I85" s="1156"/>
      <c r="J85" s="82"/>
      <c r="K85" s="82" t="str">
        <f>IF(H85&gt;E84,".","XX")</f>
        <v>XX</v>
      </c>
    </row>
    <row r="86" spans="2:11" s="71" customFormat="1" ht="29.25" hidden="1" customHeight="1" thickTop="1">
      <c r="B86" s="346"/>
      <c r="C86" s="347"/>
      <c r="D86" s="348" t="s">
        <v>2015</v>
      </c>
      <c r="E86" s="1144" t="s">
        <v>3702</v>
      </c>
      <c r="F86" s="1145" t="s">
        <v>3703</v>
      </c>
      <c r="G86" s="1146" t="s">
        <v>2018</v>
      </c>
      <c r="H86" s="1146" t="s">
        <v>1350</v>
      </c>
      <c r="I86" s="1158" t="s">
        <v>3704</v>
      </c>
      <c r="J86" s="82"/>
      <c r="K86" s="79"/>
    </row>
    <row r="87" spans="2:11" s="71" customFormat="1" ht="14.25" hidden="1" customHeight="1" thickBot="1">
      <c r="B87" s="351"/>
      <c r="C87" s="1201" t="s">
        <v>3705</v>
      </c>
      <c r="D87" s="353" t="s">
        <v>3722</v>
      </c>
      <c r="E87" s="1147"/>
      <c r="F87" s="1148"/>
      <c r="G87" s="1149"/>
      <c r="H87" s="355" t="s">
        <v>3706</v>
      </c>
      <c r="I87" s="355" t="s">
        <v>3587</v>
      </c>
      <c r="J87" s="82"/>
      <c r="K87" s="79"/>
    </row>
    <row r="88" spans="2:11" s="71" customFormat="1" ht="14.25" hidden="1" customHeight="1" thickTop="1">
      <c r="B88" s="1190" t="s">
        <v>2877</v>
      </c>
      <c r="C88" s="1191" t="s">
        <v>3723</v>
      </c>
      <c r="D88" s="1191" t="e">
        <f>#REF!+7</f>
        <v>#REF!</v>
      </c>
      <c r="E88" s="1150" t="e">
        <f>D88+7</f>
        <v>#REF!</v>
      </c>
      <c r="F88" s="1153" t="s">
        <v>3692</v>
      </c>
      <c r="G88" s="1157" t="s">
        <v>3724</v>
      </c>
      <c r="H88" s="1191" t="e">
        <f>#REF!+7</f>
        <v>#REF!</v>
      </c>
      <c r="I88" s="1092" t="e">
        <f>D88+29</f>
        <v>#REF!</v>
      </c>
      <c r="J88" s="82"/>
      <c r="K88" s="82" t="e">
        <f>IF(H88&gt;E88,".","XX")</f>
        <v>#REF!</v>
      </c>
    </row>
    <row r="89" spans="2:11" s="71" customFormat="1" ht="14.25" hidden="1" customHeight="1" thickBot="1">
      <c r="B89" s="1121"/>
      <c r="C89" s="1122"/>
      <c r="D89" s="1122"/>
      <c r="E89" s="1152"/>
      <c r="F89" s="1154"/>
      <c r="G89" s="1097"/>
      <c r="H89" s="1155"/>
      <c r="I89" s="1156"/>
      <c r="J89" s="82"/>
      <c r="K89" s="82" t="e">
        <f>IF(H89&gt;E88,".","XX")</f>
        <v>#REF!</v>
      </c>
    </row>
    <row r="90" spans="2:11" s="71" customFormat="1" ht="23.25" customHeight="1">
      <c r="B90" s="1932"/>
      <c r="C90" s="1933"/>
      <c r="D90" s="1934" t="s">
        <v>2015</v>
      </c>
      <c r="E90" s="1935" t="s">
        <v>3725</v>
      </c>
      <c r="F90" s="1936" t="s">
        <v>3703</v>
      </c>
      <c r="G90" s="1937" t="s">
        <v>2018</v>
      </c>
      <c r="H90" s="2032" t="s">
        <v>1148</v>
      </c>
      <c r="I90" s="1938" t="s">
        <v>692</v>
      </c>
      <c r="J90" s="82"/>
      <c r="K90" s="79"/>
    </row>
    <row r="91" spans="2:11" s="71" customFormat="1" ht="23.25" customHeight="1" thickBot="1">
      <c r="B91" s="1939"/>
      <c r="C91" s="1940" t="s">
        <v>3726</v>
      </c>
      <c r="D91" s="1941" t="s">
        <v>3138</v>
      </c>
      <c r="E91" s="1984"/>
      <c r="F91" s="1943"/>
      <c r="G91" s="1944"/>
      <c r="H91" s="1924"/>
      <c r="I91" s="1924" t="s">
        <v>3727</v>
      </c>
      <c r="J91" s="82"/>
      <c r="K91" s="79"/>
    </row>
    <row r="92" spans="2:11" s="71" customFormat="1" ht="14.25" customHeight="1" thickTop="1">
      <c r="B92" s="1091" t="s">
        <v>3728</v>
      </c>
      <c r="C92" s="1092" t="s">
        <v>3729</v>
      </c>
      <c r="D92" s="1092">
        <v>45094</v>
      </c>
      <c r="E92" s="1918">
        <v>45107</v>
      </c>
      <c r="F92" s="1192" t="s">
        <v>2405</v>
      </c>
      <c r="G92" s="1193" t="s">
        <v>3730</v>
      </c>
      <c r="H92" s="1915">
        <v>45107</v>
      </c>
      <c r="I92" s="1429">
        <f>H92+10+5</f>
        <v>45122</v>
      </c>
      <c r="J92" s="82"/>
      <c r="K92" s="82"/>
    </row>
    <row r="93" spans="2:11" s="71" customFormat="1" ht="14.25" customHeight="1" thickBot="1">
      <c r="B93" s="1097"/>
      <c r="C93" s="1122"/>
      <c r="D93" s="1122"/>
      <c r="E93" s="1920"/>
      <c r="F93" s="1105"/>
      <c r="G93" s="1104"/>
      <c r="H93" s="1089"/>
      <c r="I93" s="1196"/>
      <c r="J93" s="82"/>
      <c r="K93" s="82"/>
    </row>
    <row r="94" spans="2:11" s="71" customFormat="1" ht="14.25" customHeight="1" thickTop="1">
      <c r="B94" s="1916" t="s">
        <v>3731</v>
      </c>
      <c r="C94" s="1917" t="s">
        <v>3732</v>
      </c>
      <c r="D94" s="1919">
        <v>45101</v>
      </c>
      <c r="E94" s="1918">
        <v>45114</v>
      </c>
      <c r="F94" s="1192" t="s">
        <v>3733</v>
      </c>
      <c r="G94" s="1193" t="s">
        <v>3734</v>
      </c>
      <c r="H94" s="1915">
        <v>45114</v>
      </c>
      <c r="I94" s="1429">
        <f>H94+10+5</f>
        <v>45129</v>
      </c>
      <c r="J94" s="82"/>
      <c r="K94" s="82"/>
    </row>
    <row r="95" spans="2:11" s="71" customFormat="1" ht="14.25" customHeight="1" thickBot="1">
      <c r="B95" s="1097"/>
      <c r="C95" s="1122"/>
      <c r="D95" s="1122"/>
      <c r="E95" s="1925"/>
      <c r="F95" s="1105"/>
      <c r="G95" s="1104"/>
      <c r="H95" s="1089"/>
      <c r="I95" s="1196"/>
      <c r="J95" s="82"/>
      <c r="K95" s="82"/>
    </row>
    <row r="96" spans="2:11" s="71" customFormat="1" ht="14.25" customHeight="1" thickTop="1">
      <c r="B96" s="1916" t="s">
        <v>3731</v>
      </c>
      <c r="C96" s="1917" t="s">
        <v>3732</v>
      </c>
      <c r="D96" s="1919">
        <v>45101</v>
      </c>
      <c r="E96" s="2060">
        <v>45114</v>
      </c>
      <c r="F96" s="1192" t="s">
        <v>2719</v>
      </c>
      <c r="G96" s="1193" t="s">
        <v>3735</v>
      </c>
      <c r="H96" s="1915">
        <v>45121</v>
      </c>
      <c r="I96" s="1429">
        <f>H96+10+5</f>
        <v>45136</v>
      </c>
      <c r="J96" s="82"/>
      <c r="K96" s="82"/>
    </row>
    <row r="98" spans="1:9" s="71" customFormat="1" ht="14.25" customHeight="1" thickTop="1">
      <c r="A98" s="1090"/>
      <c r="B98" s="1916" t="s">
        <v>3736</v>
      </c>
      <c r="C98" s="1917" t="s">
        <v>3737</v>
      </c>
      <c r="D98" s="1919">
        <v>45107</v>
      </c>
      <c r="E98" s="1918">
        <v>45118</v>
      </c>
      <c r="F98" s="1442" t="s">
        <v>3064</v>
      </c>
      <c r="G98" s="1193" t="s">
        <v>3738</v>
      </c>
      <c r="H98" s="1915">
        <v>45128</v>
      </c>
      <c r="I98" s="1429">
        <f>H98+10+5</f>
        <v>45143</v>
      </c>
    </row>
    <row r="99" spans="1:9" s="71" customFormat="1" ht="14.25" customHeight="1" thickBot="1">
      <c r="A99" s="1090"/>
      <c r="B99" s="1354"/>
      <c r="C99" s="1355"/>
      <c r="D99" s="1355"/>
      <c r="E99" s="1920"/>
      <c r="F99" s="1103"/>
      <c r="G99" s="1104"/>
      <c r="H99" s="1089"/>
      <c r="I99" s="1196"/>
    </row>
    <row r="100" spans="1:9" s="71" customFormat="1" ht="14.25" customHeight="1" thickTop="1">
      <c r="A100" s="1123" t="s">
        <v>3739</v>
      </c>
      <c r="B100" s="1916" t="s">
        <v>3304</v>
      </c>
      <c r="C100" s="1917" t="s">
        <v>3740</v>
      </c>
      <c r="D100" s="1919">
        <v>45115</v>
      </c>
      <c r="E100" s="1918">
        <v>45128</v>
      </c>
      <c r="F100" s="1442" t="s">
        <v>3166</v>
      </c>
      <c r="G100" s="1193" t="s">
        <v>3741</v>
      </c>
      <c r="H100" s="1915">
        <v>45135</v>
      </c>
      <c r="I100" s="1429">
        <f>H100+10+5</f>
        <v>45150</v>
      </c>
    </row>
    <row r="101" spans="1:9" s="71" customFormat="1" ht="14.25" customHeight="1" thickBot="1">
      <c r="A101" s="1090"/>
      <c r="B101" s="1354"/>
      <c r="C101" s="1355"/>
      <c r="D101" s="1355"/>
      <c r="E101" s="1920"/>
      <c r="F101" s="1105"/>
      <c r="G101" s="1104"/>
      <c r="H101" s="1089"/>
      <c r="I101" s="1196"/>
    </row>
    <row r="102" spans="1:9" s="71" customFormat="1" ht="14.25" customHeight="1" thickTop="1">
      <c r="A102" s="1090"/>
      <c r="B102" s="1916" t="s">
        <v>3742</v>
      </c>
      <c r="C102" s="1917" t="s">
        <v>3743</v>
      </c>
      <c r="D102" s="1917">
        <v>45122</v>
      </c>
      <c r="E102" s="1918">
        <v>45135</v>
      </c>
      <c r="F102" s="1192" t="s">
        <v>3744</v>
      </c>
      <c r="G102" s="1193" t="s">
        <v>3745</v>
      </c>
      <c r="H102" s="1915">
        <v>45142</v>
      </c>
      <c r="I102" s="1429">
        <f>H102+10+5</f>
        <v>45157</v>
      </c>
    </row>
    <row r="103" spans="1:9" s="71" customFormat="1" ht="14.25" customHeight="1" thickBot="1">
      <c r="A103" s="1090"/>
      <c r="B103" s="1354"/>
      <c r="C103" s="1355"/>
      <c r="D103" s="1355"/>
      <c r="E103" s="1920"/>
      <c r="F103" s="1105"/>
      <c r="G103" s="1104"/>
      <c r="H103" s="1089"/>
      <c r="I103" s="1196"/>
    </row>
    <row r="104" spans="1:9" s="71" customFormat="1" ht="14.25" customHeight="1" thickTop="1">
      <c r="A104" s="1090"/>
      <c r="B104" s="1916" t="s">
        <v>3746</v>
      </c>
      <c r="C104" s="1917" t="s">
        <v>3747</v>
      </c>
      <c r="D104" s="1919">
        <v>45128</v>
      </c>
      <c r="E104" s="1918">
        <v>45142</v>
      </c>
      <c r="F104" s="1192" t="s">
        <v>2634</v>
      </c>
      <c r="G104" s="1193" t="s">
        <v>3748</v>
      </c>
      <c r="H104" s="1915">
        <f>H102+7</f>
        <v>45149</v>
      </c>
      <c r="I104" s="1429">
        <f>H104+10+5</f>
        <v>45164</v>
      </c>
    </row>
    <row r="105" spans="1:9" s="71" customFormat="1" ht="14.25" customHeight="1" thickBot="1">
      <c r="A105" s="1090"/>
      <c r="B105" s="1354"/>
      <c r="C105" s="1355"/>
      <c r="D105" s="1355"/>
      <c r="E105" s="1920"/>
      <c r="F105" s="1105"/>
      <c r="G105" s="1104"/>
      <c r="H105" s="1089"/>
      <c r="I105" s="1196"/>
    </row>
    <row r="106" spans="1:9" s="71" customFormat="1" ht="14.25" customHeight="1" thickTop="1">
      <c r="A106" s="1090"/>
      <c r="B106" s="1916" t="s">
        <v>3306</v>
      </c>
      <c r="C106" s="1917" t="s">
        <v>3749</v>
      </c>
      <c r="D106" s="1917">
        <v>45136</v>
      </c>
      <c r="E106" s="1287" t="s">
        <v>2190</v>
      </c>
      <c r="F106" s="1192" t="s">
        <v>3225</v>
      </c>
      <c r="G106" s="1193" t="s">
        <v>3750</v>
      </c>
      <c r="H106" s="1915">
        <f>H104+7</f>
        <v>45156</v>
      </c>
      <c r="I106" s="1429">
        <f>H106+10+5</f>
        <v>45171</v>
      </c>
    </row>
    <row r="107" spans="1:9" s="71" customFormat="1" ht="14.25" customHeight="1" thickBot="1">
      <c r="A107" s="1090"/>
      <c r="B107" s="1354"/>
      <c r="C107" s="1355"/>
      <c r="D107" s="1355"/>
      <c r="E107" s="1920"/>
      <c r="F107" s="1105"/>
      <c r="G107" s="1104"/>
      <c r="H107" s="1089"/>
      <c r="I107" s="1196"/>
    </row>
    <row r="108" spans="1:9" s="71" customFormat="1" ht="14.25" customHeight="1" thickTop="1">
      <c r="A108" s="1090"/>
      <c r="B108" s="1916" t="s">
        <v>3690</v>
      </c>
      <c r="C108" s="1917" t="s">
        <v>3751</v>
      </c>
      <c r="D108" s="1917">
        <v>45139</v>
      </c>
      <c r="E108" s="1918">
        <f>D108+11+2</f>
        <v>45152</v>
      </c>
      <c r="F108" s="1192" t="s">
        <v>3074</v>
      </c>
      <c r="G108" s="1193" t="s">
        <v>3752</v>
      </c>
      <c r="H108" s="1915">
        <f>H106+7</f>
        <v>45163</v>
      </c>
      <c r="I108" s="1429">
        <f>H108+10+5</f>
        <v>45178</v>
      </c>
    </row>
    <row r="109" spans="1:9" s="71" customFormat="1" ht="14.25" customHeight="1" thickBot="1">
      <c r="A109" s="1090"/>
      <c r="B109" s="1354"/>
      <c r="C109" s="1355"/>
      <c r="D109" s="1355"/>
      <c r="E109" s="1920"/>
      <c r="F109" s="1105"/>
      <c r="G109" s="1104"/>
      <c r="H109" s="1089"/>
      <c r="I109" s="1196"/>
    </row>
    <row r="110" spans="1:9" s="71" customFormat="1" ht="14.25" hidden="1" customHeight="1" thickTop="1">
      <c r="A110" s="1090"/>
      <c r="B110" s="1916" t="s">
        <v>3753</v>
      </c>
      <c r="C110" s="1917" t="s">
        <v>3754</v>
      </c>
      <c r="D110" s="1917">
        <v>45141</v>
      </c>
      <c r="E110" s="1918">
        <f>D110+11+2</f>
        <v>45154</v>
      </c>
      <c r="F110" s="1192" t="s">
        <v>2405</v>
      </c>
      <c r="G110" s="1193" t="s">
        <v>3755</v>
      </c>
      <c r="H110" s="1915">
        <f>H108+7</f>
        <v>45170</v>
      </c>
      <c r="I110" s="1429">
        <f>H110+10+5</f>
        <v>45185</v>
      </c>
    </row>
    <row r="111" spans="1:9" s="71" customFormat="1" ht="14.25" hidden="1" customHeight="1" thickBot="1">
      <c r="A111" s="1090"/>
      <c r="B111" s="1354"/>
      <c r="C111" s="1355"/>
      <c r="D111" s="1355"/>
      <c r="E111" s="1920"/>
      <c r="F111" s="1105"/>
      <c r="G111" s="1104"/>
      <c r="H111" s="1089"/>
      <c r="I111" s="1196"/>
    </row>
    <row r="112" spans="1:9" s="71" customFormat="1" ht="14.25" hidden="1" customHeight="1" thickTop="1">
      <c r="A112" s="1090"/>
      <c r="B112" s="1916" t="s">
        <v>3184</v>
      </c>
      <c r="C112" s="1917" t="s">
        <v>3756</v>
      </c>
      <c r="D112" s="1917">
        <f>D108+14</f>
        <v>45153</v>
      </c>
      <c r="E112" s="1918">
        <v>45170</v>
      </c>
      <c r="F112" s="1192" t="s">
        <v>3733</v>
      </c>
      <c r="G112" s="1193" t="s">
        <v>3757</v>
      </c>
      <c r="H112" s="1915">
        <f>H110+7</f>
        <v>45177</v>
      </c>
      <c r="I112" s="1429">
        <f>H112+10+5</f>
        <v>45192</v>
      </c>
    </row>
    <row r="113" spans="2:12" ht="13.5" thickTop="1"/>
    <row r="114" spans="2:12" s="71" customFormat="1" ht="14.25" hidden="1" customHeight="1" thickTop="1">
      <c r="B114" s="1916" t="s">
        <v>3758</v>
      </c>
      <c r="C114" s="1917" t="s">
        <v>3759</v>
      </c>
      <c r="D114" s="1917">
        <f>D112+7</f>
        <v>45160</v>
      </c>
      <c r="E114" s="1918">
        <f>E112+7</f>
        <v>45177</v>
      </c>
      <c r="F114" s="1192" t="s">
        <v>2719</v>
      </c>
      <c r="G114" s="1193" t="s">
        <v>3760</v>
      </c>
      <c r="H114" s="1915">
        <f>H112+7</f>
        <v>45184</v>
      </c>
      <c r="I114" s="1429">
        <f>H114+10+5</f>
        <v>45199</v>
      </c>
      <c r="J114" s="82"/>
      <c r="K114" s="82"/>
    </row>
    <row r="115" spans="2:12" s="71" customFormat="1" ht="14.25" hidden="1" customHeight="1" thickBot="1">
      <c r="B115" s="1354"/>
      <c r="C115" s="1355"/>
      <c r="D115" s="1355"/>
      <c r="E115" s="1920"/>
      <c r="F115" s="1105"/>
      <c r="G115" s="1104"/>
      <c r="H115" s="1089"/>
      <c r="I115" s="1196"/>
      <c r="J115" s="82"/>
      <c r="K115" s="82"/>
    </row>
    <row r="116" spans="2:12" s="71" customFormat="1" ht="14.25" hidden="1" customHeight="1" thickTop="1">
      <c r="B116" s="1916" t="s">
        <v>3761</v>
      </c>
      <c r="C116" s="1917" t="s">
        <v>3762</v>
      </c>
      <c r="D116" s="1917">
        <f>D114+7</f>
        <v>45167</v>
      </c>
      <c r="E116" s="1918">
        <f>E114+7</f>
        <v>45184</v>
      </c>
      <c r="F116" s="1192" t="s">
        <v>3038</v>
      </c>
      <c r="G116" s="1193" t="s">
        <v>3763</v>
      </c>
      <c r="H116" s="1915">
        <f>H114+7</f>
        <v>45191</v>
      </c>
      <c r="I116" s="1429">
        <f>H116+10+5</f>
        <v>45206</v>
      </c>
      <c r="J116" s="82"/>
      <c r="K116" s="82"/>
    </row>
    <row r="117" spans="2:12" s="71" customFormat="1" ht="14.25" hidden="1" customHeight="1" thickBot="1">
      <c r="B117" s="1354"/>
      <c r="C117" s="1355"/>
      <c r="D117" s="1355"/>
      <c r="E117" s="1920"/>
      <c r="F117" s="1105"/>
      <c r="G117" s="1104"/>
      <c r="H117" s="1089"/>
      <c r="I117" s="1196"/>
      <c r="J117" s="82"/>
      <c r="K117" s="82"/>
    </row>
    <row r="118" spans="2:12" s="71" customFormat="1" ht="14.25" hidden="1" customHeight="1" thickTop="1">
      <c r="B118" s="1916" t="s">
        <v>3728</v>
      </c>
      <c r="C118" s="1917" t="s">
        <v>3764</v>
      </c>
      <c r="D118" s="1917">
        <f>D116+7</f>
        <v>45174</v>
      </c>
      <c r="E118" s="1918">
        <f>E116+7</f>
        <v>45191</v>
      </c>
      <c r="F118" s="1192" t="s">
        <v>1430</v>
      </c>
      <c r="G118" s="1193" t="s">
        <v>3765</v>
      </c>
      <c r="H118" s="1915">
        <f>H116+7</f>
        <v>45198</v>
      </c>
      <c r="I118" s="1429">
        <f>H118+10+5</f>
        <v>45213</v>
      </c>
      <c r="J118" s="82"/>
      <c r="K118" s="82"/>
    </row>
    <row r="119" spans="2:12" s="71" customFormat="1" ht="14.25" hidden="1" customHeight="1" thickBot="1">
      <c r="B119" s="1354"/>
      <c r="C119" s="1355"/>
      <c r="D119" s="1355"/>
      <c r="E119" s="1920"/>
      <c r="F119" s="1105"/>
      <c r="G119" s="1104"/>
      <c r="H119" s="1089"/>
      <c r="I119" s="1196"/>
      <c r="J119" s="82"/>
      <c r="K119" s="82"/>
    </row>
    <row r="120" spans="2:12" s="71" customFormat="1" ht="14.25" hidden="1" customHeight="1" thickTop="1">
      <c r="B120" s="1916" t="s">
        <v>3731</v>
      </c>
      <c r="C120" s="1917" t="s">
        <v>3766</v>
      </c>
      <c r="D120" s="1917">
        <f>D118+7</f>
        <v>45181</v>
      </c>
      <c r="E120" s="1918">
        <f>E118+7</f>
        <v>45198</v>
      </c>
      <c r="F120" s="1192" t="s">
        <v>3744</v>
      </c>
      <c r="G120" s="1193" t="s">
        <v>3767</v>
      </c>
      <c r="H120" s="1915">
        <f>H118+7</f>
        <v>45205</v>
      </c>
      <c r="I120" s="1429">
        <f>H120+10+5</f>
        <v>45220</v>
      </c>
      <c r="J120" s="82"/>
      <c r="K120" s="82"/>
    </row>
    <row r="121" spans="2:12" s="71" customFormat="1" ht="14.25" hidden="1" customHeight="1" thickBot="1">
      <c r="B121" s="1354"/>
      <c r="C121" s="1355"/>
      <c r="D121" s="1355"/>
      <c r="E121" s="1920"/>
      <c r="F121" s="1105"/>
      <c r="G121" s="1104"/>
      <c r="H121" s="1089"/>
      <c r="I121" s="1196"/>
      <c r="J121" s="82"/>
      <c r="K121" s="82"/>
    </row>
    <row r="122" spans="2:12" s="71" customFormat="1" ht="18.75">
      <c r="B122" s="3962" t="s">
        <v>2303</v>
      </c>
      <c r="C122" s="3962"/>
      <c r="D122" s="3962"/>
      <c r="E122" s="3962"/>
      <c r="F122" s="3962"/>
      <c r="G122" s="3962"/>
      <c r="H122" s="3962"/>
      <c r="I122" s="3962"/>
      <c r="J122" s="82"/>
      <c r="K122" s="82"/>
      <c r="L122" s="61"/>
    </row>
    <row r="123" spans="2:12" s="71" customFormat="1" ht="11.25">
      <c r="B123" s="78"/>
      <c r="C123" s="61"/>
      <c r="D123" s="61"/>
      <c r="E123" s="61"/>
      <c r="F123" s="61"/>
      <c r="G123" s="61"/>
      <c r="H123" s="79"/>
      <c r="I123" s="61"/>
      <c r="J123" s="82"/>
      <c r="K123" s="82"/>
      <c r="L123" s="61"/>
    </row>
    <row r="124" spans="2:12" s="71" customFormat="1" ht="17.25" customHeight="1">
      <c r="B124" s="279" t="s">
        <v>1920</v>
      </c>
      <c r="C124" s="70"/>
      <c r="D124" s="70"/>
      <c r="E124" s="280"/>
      <c r="F124" s="71" t="s">
        <v>1958</v>
      </c>
      <c r="H124" s="70"/>
      <c r="I124" s="70"/>
      <c r="J124" s="71" t="s">
        <v>1982</v>
      </c>
    </row>
    <row r="125" spans="2:12" s="70" customFormat="1" ht="11.25">
      <c r="B125" s="82" t="s">
        <v>1921</v>
      </c>
      <c r="D125" s="83" t="s">
        <v>2305</v>
      </c>
      <c r="E125" s="71"/>
      <c r="F125" s="70" t="s">
        <v>2306</v>
      </c>
      <c r="H125" s="83" t="s">
        <v>1960</v>
      </c>
      <c r="J125" s="70" t="s">
        <v>1984</v>
      </c>
      <c r="L125" s="81" t="s">
        <v>1985</v>
      </c>
    </row>
    <row r="126" spans="2:12" s="70" customFormat="1" ht="11.25">
      <c r="B126" s="82"/>
      <c r="D126" s="83"/>
      <c r="E126" s="71"/>
      <c r="H126" s="1982"/>
      <c r="L126" s="81"/>
    </row>
    <row r="127" spans="2:12" s="70" customFormat="1" ht="11.25">
      <c r="B127" s="80" t="str">
        <f>HOME!A$600</f>
        <v>ZANT CHONG</v>
      </c>
      <c r="C127" s="80" t="str">
        <f>HOME!B$600</f>
        <v>6011 2429</v>
      </c>
      <c r="D127" s="65" t="str">
        <f>HOME!C$600</f>
        <v>zant.chong@msc.com</v>
      </c>
      <c r="E127" s="61"/>
      <c r="F127" s="80" t="str">
        <f>HOME!A617</f>
        <v>ROBERT CHIA</v>
      </c>
      <c r="G127" s="80" t="str">
        <f>HOME!B617</f>
        <v>6011 0564</v>
      </c>
      <c r="H127" s="65" t="str">
        <f>HOME!C617</f>
        <v>robert.chia@msc.com</v>
      </c>
      <c r="I127" s="61"/>
      <c r="J127" s="80" t="str">
        <f>HOME!A$632</f>
        <v>RAYNAR ANG</v>
      </c>
      <c r="K127" s="80" t="str">
        <f>HOME!B$632</f>
        <v>6011 2358</v>
      </c>
      <c r="L127" s="65" t="str">
        <f>HOME!C$632</f>
        <v>raynar.ang@msc.com</v>
      </c>
    </row>
    <row r="128" spans="2:12" s="61" customFormat="1" ht="11.25">
      <c r="B128" s="80" t="str">
        <f>HOME!A$601</f>
        <v>PHOEBE HUANG</v>
      </c>
      <c r="C128" s="80" t="str">
        <f>HOME!B$601</f>
        <v>6011 0562</v>
      </c>
      <c r="D128" s="65" t="str">
        <f>HOME!C$601</f>
        <v>phoebe.huang@msc.com</v>
      </c>
      <c r="F128" s="80" t="str">
        <f>HOME!A618</f>
        <v>S. Y. LIEW</v>
      </c>
      <c r="G128" s="80" t="str">
        <f>HOME!B618</f>
        <v>6011 2348</v>
      </c>
      <c r="H128" s="65" t="str">
        <f>HOME!C618</f>
        <v>seoyi.liew@msc.com</v>
      </c>
      <c r="J128" s="80" t="str">
        <f>HOME!A$634</f>
        <v>DEWI</v>
      </c>
      <c r="K128" s="80" t="str">
        <f>HOME!B$634</f>
        <v>6011 2354</v>
      </c>
      <c r="L128" s="65" t="str">
        <f>HOME!C$634</f>
        <v>dewi.ratnah@msc.com</v>
      </c>
    </row>
    <row r="129" spans="2:12" s="61" customFormat="1" ht="11.25">
      <c r="B129" s="80" t="str">
        <f>HOME!A$602</f>
        <v>SHERWIN LIM</v>
      </c>
      <c r="C129" s="80" t="str">
        <f>HOME!B$602</f>
        <v>6011 2395</v>
      </c>
      <c r="D129" s="65" t="str">
        <f>HOME!C$602</f>
        <v>sherwin.lim@msc.com</v>
      </c>
      <c r="F129" s="80" t="str">
        <f>HOME!A619</f>
        <v>SHARON KOH</v>
      </c>
      <c r="G129" s="80" t="str">
        <f>HOME!B619</f>
        <v>6011 2349</v>
      </c>
      <c r="H129" s="65" t="str">
        <f>HOME!C619</f>
        <v>sharon.koh@msc.com</v>
      </c>
      <c r="J129" s="80" t="str">
        <f>HOME!A$637</f>
        <v>SHAN SHAN</v>
      </c>
      <c r="K129" s="80" t="str">
        <f>HOME!B$637</f>
        <v>6011 2353</v>
      </c>
      <c r="L129" s="65" t="str">
        <f>HOME!C$637</f>
        <v>shanshan.chin@msc.com</v>
      </c>
    </row>
    <row r="130" spans="2:12" s="61" customFormat="1" ht="11.25">
      <c r="B130" s="80" t="str">
        <f>HOME!A$603</f>
        <v>NATALIE LEW</v>
      </c>
      <c r="C130" s="80" t="str">
        <f>HOME!B$603</f>
        <v>6011 2399</v>
      </c>
      <c r="D130" s="65" t="str">
        <f>HOME!C$603</f>
        <v>natalie.lew@msc.com</v>
      </c>
      <c r="F130" s="80" t="str">
        <f>HOME!A620</f>
        <v>ANGELIA LAU</v>
      </c>
      <c r="G130" s="80" t="str">
        <f>HOME!B620</f>
        <v>6011 2346</v>
      </c>
      <c r="H130" s="65" t="str">
        <f>HOME!C620</f>
        <v>angelia.lau@msc.com</v>
      </c>
      <c r="J130" s="80" t="str">
        <f>HOME!A$638</f>
        <v>EUNICE</v>
      </c>
      <c r="K130" s="80" t="str">
        <f>HOME!B$638</f>
        <v>6011 2355</v>
      </c>
      <c r="L130" s="65" t="str">
        <f>HOME!C$638</f>
        <v>eunice.chan@msc.com</v>
      </c>
    </row>
    <row r="131" spans="2:12" s="61" customFormat="1" ht="11.25">
      <c r="B131" s="80" t="str">
        <f>HOME!A$604</f>
        <v xml:space="preserve">LIM LEE HLI </v>
      </c>
      <c r="C131" s="80" t="str">
        <f>HOME!B$604</f>
        <v>6011 2352</v>
      </c>
      <c r="D131" s="65" t="str">
        <f>HOME!C$604</f>
        <v>leehli.lim@msc.com</v>
      </c>
      <c r="F131" s="80" t="str">
        <f>HOME!A621</f>
        <v>NOOR AFNINDAH</v>
      </c>
      <c r="G131" s="80" t="str">
        <f>HOME!B621</f>
        <v>6011 2347</v>
      </c>
      <c r="H131" s="65" t="str">
        <f>HOME!C621</f>
        <v>noor.afnindah@msc.com</v>
      </c>
      <c r="J131" s="80" t="str">
        <f>HOME!A$633</f>
        <v>KAI SIANG</v>
      </c>
      <c r="K131" s="80" t="str">
        <f>HOME!B$633</f>
        <v>6011 2356</v>
      </c>
      <c r="L131" s="65" t="str">
        <f>HOME!C$633</f>
        <v>kaisiang.lim@msc.com</v>
      </c>
    </row>
    <row r="132" spans="2:12" s="61" customFormat="1" ht="11.25">
      <c r="B132" s="80" t="str">
        <f>HOME!A$605</f>
        <v>LIM AI PHEN</v>
      </c>
      <c r="C132" s="80" t="str">
        <f>HOME!B$605</f>
        <v>6011 9646</v>
      </c>
      <c r="D132" s="65" t="str">
        <f>HOME!C$605</f>
        <v>aiphen.lim@msc.com</v>
      </c>
      <c r="F132" s="80" t="str">
        <f>HOME!A622</f>
        <v>NG CHING WEI</v>
      </c>
      <c r="G132" s="80" t="str">
        <f>HOME!B622</f>
        <v>6011 2404</v>
      </c>
      <c r="H132" s="65" t="str">
        <f>HOME!C622</f>
        <v>chingwei.ng@msc.com</v>
      </c>
      <c r="J132" s="80" t="str">
        <f>HOME!A$635</f>
        <v>YU TING</v>
      </c>
      <c r="K132" s="80" t="str">
        <f>HOME!B$635</f>
        <v>6011 2359</v>
      </c>
      <c r="L132" s="65" t="str">
        <f>HOME!C$635</f>
        <v>yuting.luo@msc.com</v>
      </c>
    </row>
    <row r="133" spans="2:12" s="61" customFormat="1" ht="11.25">
      <c r="B133" s="80" t="str">
        <f>HOME!A$606</f>
        <v>DARIUS ONG</v>
      </c>
      <c r="C133" s="80" t="str">
        <f>HOME!B$606</f>
        <v>6011 2396</v>
      </c>
      <c r="D133" s="65" t="str">
        <f>HOME!C$606</f>
        <v>darius.ong@msc.com</v>
      </c>
      <c r="F133" s="80">
        <f>HOME!A623</f>
        <v>0</v>
      </c>
      <c r="G133" s="80">
        <f>HOME!B623</f>
        <v>0</v>
      </c>
      <c r="H133" s="65">
        <f>HOME!C623</f>
        <v>0</v>
      </c>
      <c r="J133" s="80" t="str">
        <f>HOME!A$639</f>
        <v>HAZEL</v>
      </c>
      <c r="K133" s="80" t="str">
        <f>HOME!B$639</f>
        <v>6011 2435</v>
      </c>
      <c r="L133" s="65" t="str">
        <f>HOME!C$639</f>
        <v>hazel.toh@msc.com</v>
      </c>
    </row>
    <row r="134" spans="2:12" s="61" customFormat="1" ht="11.25">
      <c r="B134" s="80" t="str">
        <f>HOME!A607</f>
        <v>LAWRENCE ANG (CROSS-TRADE)</v>
      </c>
      <c r="C134" s="80" t="str">
        <f>HOME!B607</f>
        <v>6011 2400</v>
      </c>
      <c r="D134" s="65" t="str">
        <f>HOME!C607</f>
        <v>lawrence.ang@msc.com</v>
      </c>
      <c r="F134" s="80" t="str">
        <f>HOME!A624</f>
        <v>.</v>
      </c>
      <c r="G134" s="80" t="str">
        <f>HOME!B624</f>
        <v>.</v>
      </c>
      <c r="H134" s="65" t="str">
        <f>HOME!C624</f>
        <v>.</v>
      </c>
      <c r="J134" s="80" t="str">
        <f>HOME!A$636</f>
        <v>-</v>
      </c>
      <c r="K134" s="80" t="str">
        <f>HOME!B$636</f>
        <v>6011 0567</v>
      </c>
      <c r="L134" s="65" t="str">
        <f>HOME!C$636</f>
        <v>-</v>
      </c>
    </row>
    <row r="135" spans="2:12" s="61" customFormat="1" ht="11.25">
      <c r="B135" s="80" t="str">
        <f>HOME!A608</f>
        <v>ASHTON YAN</v>
      </c>
      <c r="C135" s="80" t="str">
        <f>HOME!B608</f>
        <v>6011 2398</v>
      </c>
      <c r="D135" s="65" t="str">
        <f>HOME!C608</f>
        <v>ashton.yan@msc.com</v>
      </c>
      <c r="G135" s="84"/>
      <c r="H135" s="1983"/>
      <c r="J135" s="80"/>
    </row>
    <row r="136" spans="2:12" s="61" customFormat="1" ht="11.25">
      <c r="B136" s="80" t="str">
        <f>HOME!A609</f>
        <v>JUN YUAN (IMP)</v>
      </c>
      <c r="C136" s="80" t="str">
        <f>HOME!B609</f>
        <v>6011 2402</v>
      </c>
      <c r="D136" s="65" t="str">
        <f>HOME!C609</f>
        <v>junyuan.kwa@msc.com</v>
      </c>
      <c r="G136" s="84"/>
      <c r="H136" s="1983"/>
    </row>
    <row r="137" spans="2:12" s="61" customFormat="1" ht="11.25">
      <c r="B137" s="80" t="str">
        <f>HOME!A610</f>
        <v>KARTHI</v>
      </c>
      <c r="C137" s="80" t="str">
        <f>HOME!B610</f>
        <v>6011 2397</v>
      </c>
      <c r="D137" s="65" t="str">
        <f>HOME!C610</f>
        <v>karthigayan.velu@msc.com</v>
      </c>
      <c r="G137" s="84"/>
      <c r="H137" s="65"/>
      <c r="I137" s="81"/>
    </row>
    <row r="138" spans="2:12" s="61" customFormat="1" ht="11.25">
      <c r="B138" s="80" t="str">
        <f>HOME!A612</f>
        <v xml:space="preserve">MAIN LINE  </v>
      </c>
      <c r="C138" s="80" t="str">
        <f>HOME!B612</f>
        <v>6011 2424</v>
      </c>
      <c r="D138" s="65">
        <f>HOME!C611</f>
        <v>0</v>
      </c>
      <c r="G138" s="84"/>
      <c r="H138" s="84"/>
      <c r="I138" s="81"/>
    </row>
    <row r="139" spans="2:12">
      <c r="B139" s="80" t="e">
        <f>HOME!#REF!</f>
        <v>#REF!</v>
      </c>
      <c r="C139" s="80" t="e">
        <f>HOME!#REF!</f>
        <v>#REF!</v>
      </c>
      <c r="D139" s="65">
        <f>HOME!C612</f>
        <v>0</v>
      </c>
      <c r="K139" s="61"/>
    </row>
    <row r="140" spans="2:12">
      <c r="B140" s="80">
        <f>HOME!A613</f>
        <v>0</v>
      </c>
      <c r="C140" s="80">
        <f>HOME!B613</f>
        <v>0</v>
      </c>
      <c r="D140" s="65">
        <f>HOME!C613</f>
        <v>0</v>
      </c>
    </row>
  </sheetData>
  <sheetProtection formatCells="0"/>
  <customSheetViews>
    <customSheetView guid="{25211047-2AA7-431D-8637-AA6183637E8E}"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2"/>
      <headerFooter>
        <oddFooter>&amp;RLast update : &amp;D   &amp;T&amp;L&amp;1#&amp;"Calibri"&amp;10&amp;K000000Sensitivity: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3"/>
      <headerFooter>
        <oddFooter>&amp;RLast update : &amp;D   &amp;T&amp;L&amp;1#&amp;"Calibri"&amp;10 Sensitivity: Internal</oddFooter>
      </headerFooter>
    </customSheetView>
    <customSheetView guid="{999D0099-E3FC-46FC-839A-D58F693EE82E}" scale="115" fitToPage="1" hiddenRows="1">
      <selection activeCell="H25" sqref="H25"/>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B18" sqref="B18"/>
      <pageMargins left="0" right="0" top="0" bottom="0" header="0" footer="0"/>
      <pageSetup paperSize="9" scale="72" orientation="landscape" r:id="rId5"/>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6"/>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7"/>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8"/>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9"/>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0"/>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1"/>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12"/>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13"/>
      <headerFooter>
        <oddFooter>&amp;RLast update : &amp;D   &amp;T</oddFooter>
      </headerFooter>
    </customSheetView>
    <customSheetView guid="{DF664468-2591-4537-A401-E39E9401FA18}" scale="110" fitToPage="1" hiddenRows="1">
      <selection activeCell="B4" sqref="B4:L21"/>
      <pageMargins left="0" right="0" top="0" bottom="0" header="0" footer="0"/>
      <pageSetup paperSize="9" scale="79" orientation="landscape" r:id="rId14"/>
      <headerFooter>
        <oddFooter>&amp;RLast update : &amp;D   &amp;T</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15"/>
      <headerFooter>
        <oddFooter>&amp;RLast update : &amp;D   &amp;T&amp;L&amp;1#&amp;"Calibri"&amp;10 Sensitivity: Internal</oddFooter>
      </headerFooter>
      <autoFilter ref="B13:F40" xr:uid="{781DD8A2-36F8-4301-BD7D-FFCE04004B1E}"/>
    </customSheetView>
    <customSheetView guid="{5024D59A-F791-4B48-8A8A-90A9A8BA3CB8}" scale="115" fitToPage="1" hiddenRows="1" topLeftCell="A23">
      <selection activeCell="B35" sqref="B35"/>
      <pageMargins left="0" right="0" top="0" bottom="0" header="0" footer="0"/>
      <pageSetup paperSize="9" scale="84" orientation="landscape" r:id="rId16"/>
      <headerFooter>
        <oddFooter>&amp;RLast update : &amp;D   &amp;T&amp;L&amp;1#&amp;"Calibri"&amp;10 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17"/>
      <headerFooter>
        <oddFooter>&amp;RLast update : &amp;D   &amp;T&amp;L&amp;1#&amp;"Calibri"&amp;10 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19"/>
      <headerFooter>
        <oddFooter>&amp;RLast update : &amp;D   &amp;T&amp;L&amp;1#&amp;"Calibri"&amp;10&amp;K000000Sensitivity: Internal</oddFooter>
      </headerFooter>
    </customSheetView>
    <customSheetView guid="{D8AE3607-C68D-4DD7-8BE1-F63EA4A613B4}"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mergeCells count="1">
    <mergeCell ref="B122:I122"/>
  </mergeCells>
  <hyperlinks>
    <hyperlink ref="H125" display="custsvc@msca.com.sg" xr:uid="{00000000-0004-0000-0D00-000000000000}"/>
    <hyperlink ref="L125" display="sinexp@msca.com.sg" xr:uid="{00000000-0004-0000-0D00-000001000000}"/>
    <hyperlink ref="D125" display="mktg-dept@msca.com.sg" xr:uid="{00000000-0004-0000-0D00-000002000000}"/>
  </hyperlink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B2:P127"/>
  <sheetViews>
    <sheetView zoomScaleNormal="100" zoomScaleSheetLayoutView="85" workbookViewId="0">
      <selection activeCell="G101" sqref="G101"/>
    </sheetView>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0" width="11.85546875" customWidth="1"/>
    <col min="11" max="11" width="11.42578125" customWidth="1"/>
    <col min="12" max="12" width="14.5703125" customWidth="1"/>
    <col min="13" max="13" width="12.5703125" customWidth="1"/>
    <col min="14" max="14" width="6.85546875" customWidth="1"/>
    <col min="15" max="15" width="13.5703125" bestFit="1" customWidth="1"/>
  </cols>
  <sheetData>
    <row r="2" spans="3:13" s="37" customFormat="1" ht="17.25" customHeight="1">
      <c r="C2" s="7" t="s">
        <v>2307</v>
      </c>
    </row>
    <row r="3" spans="3:13" s="37" customFormat="1" ht="15.75">
      <c r="C3" s="7"/>
    </row>
    <row r="4" spans="3:13">
      <c r="C4" s="230" t="s">
        <v>3768</v>
      </c>
      <c r="D4" s="9"/>
      <c r="E4" s="9" t="s">
        <v>3769</v>
      </c>
      <c r="F4" s="9"/>
      <c r="G4" s="9"/>
      <c r="H4" s="9"/>
      <c r="I4" s="9"/>
      <c r="J4" s="9"/>
      <c r="K4" s="9"/>
      <c r="M4" s="115"/>
    </row>
    <row r="5" spans="3:13">
      <c r="C5" s="9"/>
      <c r="D5" s="9"/>
      <c r="E5" s="9"/>
      <c r="F5" s="9"/>
      <c r="G5" s="9"/>
      <c r="H5" s="9"/>
      <c r="I5" s="9"/>
      <c r="J5" s="9"/>
      <c r="K5" s="9"/>
      <c r="M5" s="115"/>
    </row>
    <row r="6" spans="3:13" s="71" customFormat="1" ht="23.25" hidden="1" thickBot="1">
      <c r="C6" s="346"/>
      <c r="D6" s="347"/>
      <c r="E6" s="348" t="s">
        <v>2015</v>
      </c>
      <c r="F6" s="348" t="s">
        <v>3770</v>
      </c>
      <c r="G6" s="349" t="s">
        <v>2017</v>
      </c>
      <c r="H6" s="348" t="s">
        <v>2018</v>
      </c>
      <c r="I6" s="348" t="s">
        <v>218</v>
      </c>
      <c r="J6" s="348" t="s">
        <v>1805</v>
      </c>
      <c r="K6" s="251" t="s">
        <v>692</v>
      </c>
      <c r="L6" s="350" t="s">
        <v>880</v>
      </c>
      <c r="M6" s="115"/>
    </row>
    <row r="7" spans="3:13" s="71" customFormat="1" ht="12" hidden="1" thickBot="1">
      <c r="C7" s="351"/>
      <c r="D7" s="352" t="s">
        <v>3138</v>
      </c>
      <c r="E7" s="353"/>
      <c r="F7" s="353" t="s">
        <v>3771</v>
      </c>
      <c r="G7" s="354"/>
      <c r="H7" s="354"/>
      <c r="I7" s="355" t="s">
        <v>3771</v>
      </c>
      <c r="J7" s="355" t="s">
        <v>3772</v>
      </c>
      <c r="K7" s="355" t="s">
        <v>3651</v>
      </c>
      <c r="L7" s="355" t="s">
        <v>3527</v>
      </c>
      <c r="M7" s="115"/>
    </row>
    <row r="8" spans="3:13" s="71" customFormat="1" hidden="1" thickTop="1" thickBot="1">
      <c r="C8" s="440" t="s">
        <v>3773</v>
      </c>
      <c r="D8" s="441" t="s">
        <v>3774</v>
      </c>
      <c r="E8" s="442">
        <v>43308</v>
      </c>
      <c r="F8" s="442">
        <v>43316</v>
      </c>
      <c r="G8" s="443" t="s">
        <v>3663</v>
      </c>
      <c r="H8" s="444" t="s">
        <v>3775</v>
      </c>
      <c r="I8" s="444">
        <v>43317</v>
      </c>
      <c r="J8" s="445">
        <f>E8+22</f>
        <v>43330</v>
      </c>
      <c r="K8" s="445">
        <v>43336</v>
      </c>
      <c r="L8" s="445">
        <v>43341</v>
      </c>
      <c r="M8" s="365" t="str">
        <f>IF(I8&gt;F8,".","XX")</f>
        <v>.</v>
      </c>
    </row>
    <row r="9" spans="3:13" s="71" customFormat="1" ht="12" hidden="1" thickBot="1">
      <c r="C9" s="298"/>
      <c r="D9" s="260"/>
      <c r="E9" s="260"/>
      <c r="F9" s="260"/>
      <c r="G9" s="261"/>
      <c r="H9" s="259"/>
      <c r="I9" s="260"/>
      <c r="J9" s="437"/>
      <c r="K9" s="437"/>
      <c r="L9" s="437"/>
      <c r="M9" s="115"/>
    </row>
    <row r="10" spans="3:13" s="71" customFormat="1" hidden="1" thickTop="1" thickBot="1">
      <c r="C10" s="264" t="s">
        <v>3776</v>
      </c>
      <c r="D10" s="265" t="s">
        <v>3777</v>
      </c>
      <c r="E10" s="266">
        <v>43314</v>
      </c>
      <c r="F10" s="266">
        <v>43323</v>
      </c>
      <c r="G10" s="267" t="s">
        <v>3778</v>
      </c>
      <c r="H10" s="268" t="s">
        <v>3779</v>
      </c>
      <c r="I10" s="268">
        <v>43324</v>
      </c>
      <c r="J10" s="268">
        <v>43335</v>
      </c>
      <c r="K10" s="268">
        <v>43342</v>
      </c>
      <c r="L10" s="268">
        <v>43344</v>
      </c>
      <c r="M10" s="365" t="str">
        <f>IF(I10&gt;F10,".","XX")</f>
        <v>.</v>
      </c>
    </row>
    <row r="11" spans="3:13" s="71" customFormat="1" ht="12" hidden="1" thickBot="1">
      <c r="C11" s="269"/>
      <c r="D11" s="270"/>
      <c r="E11" s="270"/>
      <c r="F11" s="270"/>
      <c r="G11" s="380"/>
      <c r="H11" s="271"/>
      <c r="I11" s="270"/>
      <c r="J11" s="270"/>
      <c r="K11" s="270"/>
      <c r="L11" s="270"/>
      <c r="M11" s="115"/>
    </row>
    <row r="12" spans="3:13" s="71" customFormat="1" hidden="1" thickTop="1" thickBot="1">
      <c r="C12" s="264" t="s">
        <v>3780</v>
      </c>
      <c r="D12" s="265" t="s">
        <v>3781</v>
      </c>
      <c r="E12" s="266">
        <v>43321</v>
      </c>
      <c r="F12" s="266">
        <v>43330</v>
      </c>
      <c r="G12" s="267" t="s">
        <v>2370</v>
      </c>
      <c r="H12" s="268" t="s">
        <v>3782</v>
      </c>
      <c r="I12" s="268">
        <v>43331</v>
      </c>
      <c r="J12" s="268">
        <v>43312</v>
      </c>
      <c r="K12" s="268">
        <v>43350</v>
      </c>
      <c r="L12" s="268">
        <v>43355</v>
      </c>
      <c r="M12" s="365" t="str">
        <f>IF(I12&gt;F12,".","XX")</f>
        <v>.</v>
      </c>
    </row>
    <row r="13" spans="3:13" s="71" customFormat="1" ht="12" hidden="1" thickBot="1">
      <c r="C13" s="269"/>
      <c r="D13" s="270"/>
      <c r="E13" s="270"/>
      <c r="F13" s="270"/>
      <c r="G13" s="272"/>
      <c r="H13" s="271"/>
      <c r="I13" s="270"/>
      <c r="J13" s="270"/>
      <c r="K13" s="270"/>
      <c r="L13" s="270"/>
      <c r="M13" s="115"/>
    </row>
    <row r="14" spans="3:13" s="71" customFormat="1" hidden="1" thickTop="1" thickBot="1">
      <c r="C14" s="264" t="s">
        <v>3783</v>
      </c>
      <c r="D14" s="265" t="s">
        <v>3784</v>
      </c>
      <c r="E14" s="266">
        <v>43328</v>
      </c>
      <c r="F14" s="266">
        <v>43337</v>
      </c>
      <c r="G14" s="267" t="s">
        <v>3785</v>
      </c>
      <c r="H14" s="268" t="s">
        <v>3786</v>
      </c>
      <c r="I14" s="268">
        <v>43341</v>
      </c>
      <c r="J14" s="268">
        <v>43355</v>
      </c>
      <c r="K14" s="268">
        <v>43361</v>
      </c>
      <c r="L14" s="268">
        <v>43365</v>
      </c>
      <c r="M14" s="365" t="str">
        <f>IF(I14&gt;F14,".","XX")</f>
        <v>.</v>
      </c>
    </row>
    <row r="15" spans="3:13" s="71" customFormat="1" ht="12" hidden="1" thickBot="1">
      <c r="C15" s="269"/>
      <c r="D15" s="270"/>
      <c r="E15" s="270"/>
      <c r="F15" s="270"/>
      <c r="G15" s="272"/>
      <c r="H15" s="271"/>
      <c r="I15" s="355" t="s">
        <v>3706</v>
      </c>
      <c r="J15" s="270"/>
      <c r="K15" s="270"/>
      <c r="L15" s="270"/>
      <c r="M15" s="131"/>
    </row>
    <row r="16" spans="3:13" s="71" customFormat="1" hidden="1" thickTop="1" thickBot="1">
      <c r="C16" s="264" t="s">
        <v>3787</v>
      </c>
      <c r="D16" s="265" t="s">
        <v>3788</v>
      </c>
      <c r="E16" s="266">
        <v>43335</v>
      </c>
      <c r="F16" s="266">
        <v>43344</v>
      </c>
      <c r="G16" s="267" t="s">
        <v>3789</v>
      </c>
      <c r="H16" s="268" t="s">
        <v>3790</v>
      </c>
      <c r="I16" s="268">
        <f>I14+7</f>
        <v>43348</v>
      </c>
      <c r="J16" s="268">
        <v>43363</v>
      </c>
      <c r="K16" s="268">
        <v>43370</v>
      </c>
      <c r="L16" s="268">
        <v>43374</v>
      </c>
      <c r="M16" s="365" t="str">
        <f>IF(I16&gt;F16,".","XX")</f>
        <v>.</v>
      </c>
    </row>
    <row r="17" spans="3:13" s="71" customFormat="1" ht="12" hidden="1" thickBot="1">
      <c r="C17" s="269"/>
      <c r="D17" s="270"/>
      <c r="E17" s="270"/>
      <c r="F17" s="270"/>
      <c r="G17" s="380"/>
      <c r="H17" s="271"/>
      <c r="I17" s="355" t="s">
        <v>3706</v>
      </c>
      <c r="J17" s="270"/>
      <c r="K17" s="270"/>
      <c r="L17" s="270"/>
      <c r="M17" s="115"/>
    </row>
    <row r="18" spans="3:13" s="71" customFormat="1" ht="23.25" hidden="1" thickBot="1">
      <c r="C18" s="346"/>
      <c r="D18" s="347"/>
      <c r="E18" s="348" t="s">
        <v>2015</v>
      </c>
      <c r="F18" s="348" t="s">
        <v>3770</v>
      </c>
      <c r="G18" s="349" t="s">
        <v>2017</v>
      </c>
      <c r="H18" s="348" t="s">
        <v>2018</v>
      </c>
      <c r="I18" s="348" t="s">
        <v>218</v>
      </c>
      <c r="J18" s="348" t="s">
        <v>1805</v>
      </c>
      <c r="K18" s="460" t="s">
        <v>697</v>
      </c>
      <c r="L18" s="350" t="s">
        <v>880</v>
      </c>
      <c r="M18" s="115"/>
    </row>
    <row r="19" spans="3:13" s="71" customFormat="1" ht="12" hidden="1" thickBot="1">
      <c r="C19" s="351"/>
      <c r="D19" s="352" t="s">
        <v>3791</v>
      </c>
      <c r="E19" s="353"/>
      <c r="F19" s="353" t="s">
        <v>3706</v>
      </c>
      <c r="G19" s="354"/>
      <c r="H19" s="354"/>
      <c r="I19" s="355" t="s">
        <v>3706</v>
      </c>
      <c r="J19" s="355" t="s">
        <v>3587</v>
      </c>
      <c r="K19" s="355" t="s">
        <v>3527</v>
      </c>
      <c r="L19" s="355" t="s">
        <v>3792</v>
      </c>
      <c r="M19" s="115"/>
    </row>
    <row r="20" spans="3:13" s="71" customFormat="1" hidden="1" thickTop="1" thickBot="1">
      <c r="C20" s="477" t="s">
        <v>2385</v>
      </c>
      <c r="D20" s="478" t="s">
        <v>3793</v>
      </c>
      <c r="E20" s="473">
        <v>43373</v>
      </c>
      <c r="F20" s="476">
        <f>E20+13</f>
        <v>43386</v>
      </c>
      <c r="G20" s="462" t="s">
        <v>2182</v>
      </c>
      <c r="H20" s="268" t="s">
        <v>3794</v>
      </c>
      <c r="I20" s="468">
        <v>43390</v>
      </c>
      <c r="J20" s="461">
        <v>43399</v>
      </c>
      <c r="K20" s="461">
        <v>43405</v>
      </c>
      <c r="L20" s="461">
        <f>E20+36</f>
        <v>43409</v>
      </c>
      <c r="M20" s="365" t="str">
        <f>IF(I20&gt;F20,".","XX")</f>
        <v>.</v>
      </c>
    </row>
    <row r="21" spans="3:13" s="71" customFormat="1" ht="12" hidden="1" thickBot="1">
      <c r="C21" s="479"/>
      <c r="D21" s="480"/>
      <c r="E21" s="475"/>
      <c r="F21" s="475"/>
      <c r="G21" s="380"/>
      <c r="H21" s="271"/>
      <c r="I21" s="438"/>
      <c r="J21" s="438"/>
      <c r="K21" s="438"/>
      <c r="L21" s="438"/>
      <c r="M21" s="115"/>
    </row>
    <row r="22" spans="3:13" s="71" customFormat="1" hidden="1" thickTop="1" thickBot="1">
      <c r="C22" s="529" t="s">
        <v>2182</v>
      </c>
      <c r="D22" s="473" t="s">
        <v>3795</v>
      </c>
      <c r="E22" s="473">
        <v>43450</v>
      </c>
      <c r="F22" s="473">
        <v>43463</v>
      </c>
      <c r="G22" s="267" t="s">
        <v>3796</v>
      </c>
      <c r="H22" s="268" t="s">
        <v>3797</v>
      </c>
      <c r="I22" s="268">
        <v>43467</v>
      </c>
      <c r="J22" s="268">
        <f>E22+30</f>
        <v>43480</v>
      </c>
      <c r="K22" s="268">
        <f>E22+36</f>
        <v>43486</v>
      </c>
      <c r="L22" s="268">
        <f>E22+40</f>
        <v>43490</v>
      </c>
      <c r="M22" s="115"/>
    </row>
    <row r="23" spans="3:13" s="71" customFormat="1" ht="12" hidden="1" thickBot="1">
      <c r="C23" s="474"/>
      <c r="D23" s="475"/>
      <c r="E23" s="475"/>
      <c r="F23" s="270"/>
      <c r="G23" s="380"/>
      <c r="H23" s="271"/>
      <c r="I23" s="270"/>
      <c r="J23" s="270"/>
      <c r="K23" s="270"/>
      <c r="L23" s="270"/>
      <c r="M23" s="115"/>
    </row>
    <row r="24" spans="3:13" s="71" customFormat="1" hidden="1" thickTop="1" thickBot="1">
      <c r="C24" s="472" t="s">
        <v>2405</v>
      </c>
      <c r="D24" s="473" t="s">
        <v>3798</v>
      </c>
      <c r="E24" s="473">
        <v>43464</v>
      </c>
      <c r="F24" s="473">
        <v>43477</v>
      </c>
      <c r="G24" s="267" t="s">
        <v>2370</v>
      </c>
      <c r="H24" s="268" t="s">
        <v>3799</v>
      </c>
      <c r="I24" s="268">
        <v>43481</v>
      </c>
      <c r="J24" s="268">
        <f>E24+30</f>
        <v>43494</v>
      </c>
      <c r="K24" s="268">
        <f>E24+36</f>
        <v>43500</v>
      </c>
      <c r="L24" s="268">
        <f>E24+40</f>
        <v>43504</v>
      </c>
      <c r="M24" s="115"/>
    </row>
    <row r="25" spans="3:13" s="71" customFormat="1" ht="12" hidden="1" thickBot="1">
      <c r="C25" s="474"/>
      <c r="D25" s="475"/>
      <c r="E25" s="475"/>
      <c r="F25" s="270"/>
      <c r="G25" s="531"/>
      <c r="H25" s="271"/>
      <c r="I25" s="270"/>
      <c r="J25" s="270"/>
      <c r="K25" s="270"/>
      <c r="L25" s="270"/>
      <c r="M25" s="115"/>
    </row>
    <row r="26" spans="3:13" s="71" customFormat="1" ht="23.25" hidden="1" thickBot="1">
      <c r="C26" s="346"/>
      <c r="D26" s="347"/>
      <c r="E26" s="348" t="s">
        <v>2015</v>
      </c>
      <c r="F26" s="348" t="s">
        <v>3770</v>
      </c>
      <c r="G26" s="349" t="s">
        <v>3800</v>
      </c>
      <c r="H26" s="348" t="s">
        <v>2018</v>
      </c>
      <c r="I26" s="348" t="s">
        <v>218</v>
      </c>
      <c r="J26" s="348" t="s">
        <v>1805</v>
      </c>
      <c r="K26" s="245" t="s">
        <v>3577</v>
      </c>
      <c r="L26" s="350" t="s">
        <v>880</v>
      </c>
      <c r="M26" s="115"/>
    </row>
    <row r="27" spans="3:13" s="71" customFormat="1" ht="12" hidden="1" thickBot="1">
      <c r="C27" s="351"/>
      <c r="D27" s="352"/>
      <c r="E27" s="353"/>
      <c r="F27" s="353" t="s">
        <v>3706</v>
      </c>
      <c r="G27" s="354"/>
      <c r="H27" s="354"/>
      <c r="I27" s="355" t="s">
        <v>3706</v>
      </c>
      <c r="J27" s="753" t="s">
        <v>3587</v>
      </c>
      <c r="K27" s="753" t="s">
        <v>3527</v>
      </c>
      <c r="L27" s="753" t="s">
        <v>3792</v>
      </c>
      <c r="M27" s="115"/>
    </row>
    <row r="28" spans="3:13" s="71" customFormat="1" hidden="1" thickTop="1" thickBot="1">
      <c r="C28" s="534" t="s">
        <v>3273</v>
      </c>
      <c r="D28" s="469" t="s">
        <v>3801</v>
      </c>
      <c r="E28" s="469">
        <v>43471</v>
      </c>
      <c r="F28" s="469" t="s">
        <v>2190</v>
      </c>
      <c r="G28" s="262" t="s">
        <v>3273</v>
      </c>
      <c r="H28" s="258" t="s">
        <v>3802</v>
      </c>
      <c r="I28" s="258">
        <v>43488</v>
      </c>
      <c r="J28" s="258">
        <v>43501</v>
      </c>
      <c r="K28" s="258">
        <v>43507</v>
      </c>
      <c r="L28" s="258">
        <v>43511</v>
      </c>
      <c r="M28" s="115"/>
    </row>
    <row r="29" spans="3:13" s="71" customFormat="1" ht="12" hidden="1" thickBot="1">
      <c r="C29" s="470"/>
      <c r="D29" s="471"/>
      <c r="E29" s="471"/>
      <c r="F29" s="260"/>
      <c r="G29" s="532"/>
      <c r="H29" s="259"/>
      <c r="I29" s="260"/>
      <c r="J29" s="260"/>
      <c r="K29" s="260"/>
      <c r="L29" s="260"/>
      <c r="M29" s="115"/>
    </row>
    <row r="30" spans="3:13" s="71" customFormat="1" hidden="1" thickTop="1" thickBot="1">
      <c r="C30" s="556" t="s">
        <v>3068</v>
      </c>
      <c r="D30" s="557" t="s">
        <v>3803</v>
      </c>
      <c r="E30" s="557">
        <v>43492</v>
      </c>
      <c r="F30" s="557">
        <v>43505</v>
      </c>
      <c r="G30" s="555" t="s">
        <v>2182</v>
      </c>
      <c r="H30" s="258" t="s">
        <v>3804</v>
      </c>
      <c r="I30" s="468">
        <v>43509</v>
      </c>
      <c r="J30" s="468">
        <v>43522</v>
      </c>
      <c r="K30" s="468">
        <v>43528</v>
      </c>
      <c r="L30" s="468">
        <v>43532</v>
      </c>
      <c r="M30" s="115"/>
    </row>
    <row r="31" spans="3:13" s="71" customFormat="1" ht="12" hidden="1" thickBot="1">
      <c r="C31" s="558"/>
      <c r="D31" s="559"/>
      <c r="E31" s="559"/>
      <c r="F31" s="560"/>
      <c r="G31" s="532"/>
      <c r="H31" s="259"/>
      <c r="I31" s="553"/>
      <c r="J31" s="553"/>
      <c r="K31" s="553"/>
      <c r="L31" s="553"/>
      <c r="M31" s="115"/>
    </row>
    <row r="32" spans="3:13" s="71" customFormat="1" hidden="1" thickTop="1" thickBot="1">
      <c r="C32" s="561" t="s">
        <v>3805</v>
      </c>
      <c r="D32" s="562" t="s">
        <v>3806</v>
      </c>
      <c r="E32" s="562">
        <v>43499</v>
      </c>
      <c r="F32" s="562">
        <v>43512</v>
      </c>
      <c r="G32" s="462" t="s">
        <v>2182</v>
      </c>
      <c r="H32" s="268" t="s">
        <v>3591</v>
      </c>
      <c r="I32" s="468">
        <v>43516</v>
      </c>
      <c r="J32" s="468">
        <v>43529</v>
      </c>
      <c r="K32" s="468">
        <v>43535</v>
      </c>
      <c r="L32" s="468">
        <v>43539</v>
      </c>
      <c r="M32" s="115"/>
    </row>
    <row r="34" spans="2:13" s="71" customFormat="1" hidden="1" thickTop="1" thickBot="1">
      <c r="B34" s="488"/>
      <c r="C34" s="561" t="s">
        <v>2354</v>
      </c>
      <c r="D34" s="562" t="s">
        <v>3807</v>
      </c>
      <c r="E34" s="562">
        <v>43506</v>
      </c>
      <c r="F34" s="562" t="s">
        <v>2190</v>
      </c>
      <c r="G34" s="462" t="s">
        <v>2182</v>
      </c>
      <c r="H34" s="268" t="s">
        <v>3808</v>
      </c>
      <c r="I34" s="468">
        <v>43523</v>
      </c>
      <c r="J34" s="468">
        <v>43536</v>
      </c>
      <c r="K34" s="468">
        <v>43542</v>
      </c>
      <c r="L34" s="468">
        <v>43546</v>
      </c>
      <c r="M34" s="115"/>
    </row>
    <row r="35" spans="2:13" s="71" customFormat="1" ht="12" hidden="1" thickBot="1">
      <c r="B35" s="488"/>
      <c r="C35" s="563"/>
      <c r="D35" s="564"/>
      <c r="E35" s="564"/>
      <c r="F35" s="565"/>
      <c r="G35" s="380"/>
      <c r="H35" s="271"/>
      <c r="I35" s="553"/>
      <c r="J35" s="553"/>
      <c r="K35" s="553"/>
      <c r="L35" s="553"/>
      <c r="M35" s="115"/>
    </row>
    <row r="36" spans="2:13" s="71" customFormat="1" hidden="1" thickTop="1" thickBot="1">
      <c r="B36" s="488"/>
      <c r="C36" s="561" t="s">
        <v>2385</v>
      </c>
      <c r="D36" s="473" t="s">
        <v>3809</v>
      </c>
      <c r="E36" s="473">
        <v>43513</v>
      </c>
      <c r="F36" s="473">
        <v>43526</v>
      </c>
      <c r="G36" s="462" t="s">
        <v>2182</v>
      </c>
      <c r="H36" s="268" t="s">
        <v>3810</v>
      </c>
      <c r="I36" s="468">
        <v>43530</v>
      </c>
      <c r="J36" s="468">
        <v>43543</v>
      </c>
      <c r="K36" s="468">
        <v>43549</v>
      </c>
      <c r="L36" s="468">
        <v>43553</v>
      </c>
      <c r="M36" s="115"/>
    </row>
    <row r="37" spans="2:13" s="71" customFormat="1" ht="12" hidden="1" thickBot="1">
      <c r="B37" s="488"/>
      <c r="C37" s="474"/>
      <c r="D37" s="475"/>
      <c r="E37" s="475"/>
      <c r="F37" s="270"/>
      <c r="G37" s="531"/>
      <c r="H37" s="271"/>
      <c r="I37" s="553"/>
      <c r="J37" s="553"/>
      <c r="K37" s="553"/>
      <c r="L37" s="553"/>
      <c r="M37" s="115"/>
    </row>
    <row r="38" spans="2:13" s="71" customFormat="1" hidden="1" thickTop="1" thickBot="1">
      <c r="B38" s="488"/>
      <c r="C38" s="530" t="s">
        <v>2182</v>
      </c>
      <c r="D38" s="483"/>
      <c r="E38" s="483">
        <v>43587</v>
      </c>
      <c r="F38" s="568">
        <v>43596</v>
      </c>
      <c r="G38" s="262" t="s">
        <v>3811</v>
      </c>
      <c r="H38" s="258" t="s">
        <v>3812</v>
      </c>
      <c r="I38" s="258">
        <v>43600</v>
      </c>
      <c r="J38" s="258">
        <v>43613</v>
      </c>
      <c r="K38" s="258">
        <v>43621</v>
      </c>
      <c r="L38" s="258">
        <v>43625</v>
      </c>
      <c r="M38" s="115"/>
    </row>
    <row r="39" spans="2:13" s="71" customFormat="1" ht="12" hidden="1" thickBot="1">
      <c r="B39" s="488"/>
      <c r="C39" s="577"/>
      <c r="D39" s="485"/>
      <c r="E39" s="485"/>
      <c r="F39" s="585"/>
      <c r="G39" s="385"/>
      <c r="H39" s="259"/>
      <c r="I39" s="260"/>
      <c r="J39" s="260"/>
      <c r="K39" s="260"/>
      <c r="L39" s="260"/>
      <c r="M39" s="115"/>
    </row>
    <row r="40" spans="2:13" s="71" customFormat="1" hidden="1" thickTop="1" thickBot="1">
      <c r="B40" s="593" t="s">
        <v>3813</v>
      </c>
      <c r="C40" s="587" t="s">
        <v>3814</v>
      </c>
      <c r="D40" s="588" t="s">
        <v>3815</v>
      </c>
      <c r="E40" s="588">
        <v>43739</v>
      </c>
      <c r="F40" s="588">
        <v>43752</v>
      </c>
      <c r="G40" s="262" t="s">
        <v>2182</v>
      </c>
      <c r="H40" s="258" t="s">
        <v>3816</v>
      </c>
      <c r="I40" s="607">
        <v>43754</v>
      </c>
      <c r="J40" s="607">
        <v>43767</v>
      </c>
      <c r="K40" s="607">
        <v>43775</v>
      </c>
      <c r="L40" s="607">
        <v>43779</v>
      </c>
      <c r="M40" s="82" t="s">
        <v>1979</v>
      </c>
    </row>
    <row r="41" spans="2:13" s="71" customFormat="1" ht="12" hidden="1" thickBot="1">
      <c r="B41" s="488"/>
      <c r="C41" s="484"/>
      <c r="D41" s="609"/>
      <c r="E41" s="609"/>
      <c r="F41" s="610"/>
      <c r="G41" s="385"/>
      <c r="H41" s="259"/>
      <c r="I41" s="608"/>
      <c r="J41" s="608"/>
      <c r="K41" s="608"/>
      <c r="L41" s="608"/>
      <c r="M41" s="82" t="s">
        <v>1979</v>
      </c>
    </row>
    <row r="42" spans="2:13" s="71" customFormat="1" hidden="1" thickTop="1" thickBot="1">
      <c r="B42" s="593" t="s">
        <v>3817</v>
      </c>
      <c r="C42" s="662" t="s">
        <v>3122</v>
      </c>
      <c r="D42" s="663" t="s">
        <v>3818</v>
      </c>
      <c r="E42" s="663">
        <v>43851</v>
      </c>
      <c r="F42" s="641">
        <v>43864</v>
      </c>
      <c r="G42" s="554" t="s">
        <v>2182</v>
      </c>
      <c r="H42" s="268" t="s">
        <v>3819</v>
      </c>
      <c r="I42" s="468">
        <v>43866</v>
      </c>
      <c r="J42" s="468">
        <v>43879</v>
      </c>
      <c r="K42" s="468">
        <v>43887</v>
      </c>
      <c r="L42" s="468">
        <v>43891</v>
      </c>
      <c r="M42" s="82" t="str">
        <f>IF(I42&gt;F42,".","XX")</f>
        <v>.</v>
      </c>
    </row>
    <row r="43" spans="2:13" s="71" customFormat="1" ht="12" hidden="1" thickBot="1">
      <c r="B43" s="629"/>
      <c r="C43" s="636" t="s">
        <v>3820</v>
      </c>
      <c r="D43" s="475"/>
      <c r="E43" s="475">
        <v>43848</v>
      </c>
      <c r="F43" s="642"/>
      <c r="G43" s="380"/>
      <c r="H43" s="271"/>
      <c r="I43" s="270"/>
      <c r="J43" s="270"/>
      <c r="K43" s="270"/>
      <c r="L43" s="270"/>
      <c r="M43" s="82" t="str">
        <f>IF(I42&gt;F43,".","XX")</f>
        <v>.</v>
      </c>
    </row>
    <row r="44" spans="2:13" s="71" customFormat="1" hidden="1" thickTop="1" thickBot="1">
      <c r="B44" s="593" t="s">
        <v>3821</v>
      </c>
      <c r="C44" s="662" t="s">
        <v>3731</v>
      </c>
      <c r="D44" s="663" t="s">
        <v>3822</v>
      </c>
      <c r="E44" s="663">
        <v>43855</v>
      </c>
      <c r="F44" s="664">
        <v>43868</v>
      </c>
      <c r="G44" s="554" t="s">
        <v>2182</v>
      </c>
      <c r="H44" s="268" t="s">
        <v>3823</v>
      </c>
      <c r="I44" s="468">
        <v>43873</v>
      </c>
      <c r="J44" s="468">
        <v>43886</v>
      </c>
      <c r="K44" s="468">
        <v>43894</v>
      </c>
      <c r="L44" s="468">
        <v>43898</v>
      </c>
      <c r="M44" s="82" t="str">
        <f>IF(I44&gt;F44,".","XX")</f>
        <v>.</v>
      </c>
    </row>
    <row r="45" spans="2:13" s="71" customFormat="1" ht="12" hidden="1" thickBot="1">
      <c r="B45" s="488"/>
      <c r="C45" s="655"/>
      <c r="D45" s="480"/>
      <c r="E45" s="480"/>
      <c r="F45" s="642"/>
      <c r="G45" s="627"/>
      <c r="H45" s="271"/>
      <c r="I45" s="270"/>
      <c r="J45" s="270"/>
      <c r="K45" s="270"/>
      <c r="L45" s="270"/>
      <c r="M45" s="82" t="str">
        <f>IF(I44&gt;F45,".","XX")</f>
        <v>.</v>
      </c>
    </row>
    <row r="46" spans="2:13" s="71" customFormat="1" hidden="1" thickTop="1" thickBot="1">
      <c r="B46" s="593"/>
      <c r="C46" s="587" t="s">
        <v>2361</v>
      </c>
      <c r="D46" s="483" t="s">
        <v>3824</v>
      </c>
      <c r="E46" s="483">
        <v>43862</v>
      </c>
      <c r="F46" s="483">
        <v>43875</v>
      </c>
      <c r="G46" s="725" t="s">
        <v>2182</v>
      </c>
      <c r="H46" s="258" t="s">
        <v>3825</v>
      </c>
      <c r="I46" s="468">
        <v>43880</v>
      </c>
      <c r="J46" s="468">
        <v>43893</v>
      </c>
      <c r="K46" s="468">
        <v>43901</v>
      </c>
      <c r="L46" s="468">
        <v>43905</v>
      </c>
      <c r="M46" s="82" t="s">
        <v>1979</v>
      </c>
    </row>
    <row r="47" spans="2:13" s="71" customFormat="1" ht="12" hidden="1" thickBot="1">
      <c r="B47" s="488"/>
      <c r="C47" s="659" t="s">
        <v>3118</v>
      </c>
      <c r="D47" s="660" t="s">
        <v>3826</v>
      </c>
      <c r="E47" s="660">
        <v>43500</v>
      </c>
      <c r="F47" s="661">
        <v>43513</v>
      </c>
      <c r="G47" s="623" t="s">
        <v>3827</v>
      </c>
      <c r="H47" s="259"/>
      <c r="I47" s="260"/>
      <c r="J47" s="260"/>
      <c r="K47" s="260"/>
      <c r="L47" s="260"/>
      <c r="M47" s="82" t="s">
        <v>1979</v>
      </c>
    </row>
    <row r="48" spans="2:13" s="71" customFormat="1" hidden="1" thickTop="1" thickBot="1">
      <c r="B48" s="488"/>
      <c r="C48" s="728" t="s">
        <v>3736</v>
      </c>
      <c r="D48" s="562" t="s">
        <v>3828</v>
      </c>
      <c r="E48" s="588">
        <v>43904</v>
      </c>
      <c r="F48" s="588">
        <v>43917</v>
      </c>
      <c r="G48" s="267" t="s">
        <v>3829</v>
      </c>
      <c r="H48" s="268" t="s">
        <v>3648</v>
      </c>
      <c r="I48" s="268">
        <v>43922</v>
      </c>
      <c r="J48" s="268">
        <v>43935</v>
      </c>
      <c r="K48" s="268">
        <v>43943</v>
      </c>
      <c r="L48" s="268">
        <v>43947</v>
      </c>
      <c r="M48" s="82" t="s">
        <v>1979</v>
      </c>
    </row>
    <row r="49" spans="2:16" s="71" customFormat="1" ht="12" hidden="1" thickBot="1">
      <c r="B49" s="488"/>
      <c r="C49" s="726" t="s">
        <v>3125</v>
      </c>
      <c r="D49" s="727" t="s">
        <v>3830</v>
      </c>
      <c r="E49" s="475">
        <v>43907</v>
      </c>
      <c r="F49" s="270">
        <v>43920</v>
      </c>
      <c r="G49" s="627"/>
      <c r="H49" s="271"/>
      <c r="I49" s="270"/>
      <c r="J49" s="270"/>
      <c r="K49" s="270"/>
      <c r="L49" s="270"/>
      <c r="M49" s="82" t="s">
        <v>1979</v>
      </c>
      <c r="N49" s="288"/>
      <c r="O49" s="288"/>
    </row>
    <row r="50" spans="2:16" s="71" customFormat="1" hidden="1" thickTop="1" thickBot="1">
      <c r="B50" s="488"/>
      <c r="C50" s="744" t="s">
        <v>3758</v>
      </c>
      <c r="D50" s="562" t="s">
        <v>3831</v>
      </c>
      <c r="E50" s="562">
        <v>43911</v>
      </c>
      <c r="F50" s="746">
        <v>43924</v>
      </c>
      <c r="G50" s="743"/>
      <c r="H50" s="607" t="s">
        <v>3832</v>
      </c>
      <c r="I50" s="607">
        <v>43929</v>
      </c>
      <c r="J50" s="607">
        <v>43942</v>
      </c>
      <c r="K50" s="607">
        <v>43950</v>
      </c>
      <c r="L50" s="607">
        <v>43954</v>
      </c>
      <c r="M50" s="82" t="s">
        <v>1979</v>
      </c>
      <c r="N50" s="288"/>
    </row>
    <row r="51" spans="2:16" s="71" customFormat="1" ht="12" hidden="1" thickBot="1">
      <c r="B51" s="488"/>
      <c r="C51" s="745"/>
      <c r="D51" s="564"/>
      <c r="E51" s="911"/>
      <c r="F51" s="887"/>
      <c r="G51" s="908"/>
      <c r="H51" s="909"/>
      <c r="I51" s="910"/>
      <c r="J51" s="910"/>
      <c r="K51" s="910"/>
      <c r="L51" s="608"/>
      <c r="M51" s="82" t="s">
        <v>1979</v>
      </c>
    </row>
    <row r="52" spans="2:16" s="71" customFormat="1" ht="23.25" hidden="1" thickBot="1">
      <c r="B52" s="488"/>
      <c r="C52" s="346"/>
      <c r="D52" s="347"/>
      <c r="E52" s="914" t="s">
        <v>2015</v>
      </c>
      <c r="F52" s="915" t="s">
        <v>3770</v>
      </c>
      <c r="G52" s="916" t="s">
        <v>3800</v>
      </c>
      <c r="H52" s="915" t="s">
        <v>2018</v>
      </c>
      <c r="I52" s="915" t="s">
        <v>218</v>
      </c>
      <c r="J52" s="917" t="s">
        <v>3577</v>
      </c>
      <c r="K52" s="918" t="s">
        <v>880</v>
      </c>
      <c r="L52" s="115"/>
    </row>
    <row r="53" spans="2:16" s="71" customFormat="1" ht="11.25" hidden="1" customHeight="1" thickBot="1">
      <c r="B53" s="488"/>
      <c r="C53" s="351"/>
      <c r="D53" s="1201" t="s">
        <v>3726</v>
      </c>
      <c r="E53" s="739" t="s">
        <v>2024</v>
      </c>
      <c r="F53" s="353" t="s">
        <v>3771</v>
      </c>
      <c r="G53" s="354"/>
      <c r="H53" s="354"/>
      <c r="I53" s="353" t="s">
        <v>3833</v>
      </c>
      <c r="J53" s="912" t="s">
        <v>3834</v>
      </c>
      <c r="K53" s="913" t="s">
        <v>3835</v>
      </c>
      <c r="L53" s="115"/>
      <c r="M53" s="1207" t="s">
        <v>3836</v>
      </c>
      <c r="N53" s="1207" t="s">
        <v>3355</v>
      </c>
      <c r="O53" s="1208" t="s">
        <v>3837</v>
      </c>
      <c r="P53" s="1208" t="s">
        <v>3838</v>
      </c>
    </row>
    <row r="54" spans="2:16" s="71" customFormat="1" hidden="1" thickTop="1" thickBot="1">
      <c r="B54" s="593" t="s">
        <v>3839</v>
      </c>
      <c r="C54" s="741" t="s">
        <v>1430</v>
      </c>
      <c r="D54" s="557" t="s">
        <v>3840</v>
      </c>
      <c r="E54" s="418">
        <v>43932</v>
      </c>
      <c r="F54" s="418">
        <v>43945</v>
      </c>
      <c r="G54" s="803" t="s">
        <v>3663</v>
      </c>
      <c r="H54" s="804" t="s">
        <v>3655</v>
      </c>
      <c r="I54" s="804">
        <v>43949</v>
      </c>
      <c r="J54" s="804">
        <v>43962</v>
      </c>
      <c r="K54" s="804">
        <v>43967</v>
      </c>
      <c r="L54" s="82" t="s">
        <v>1979</v>
      </c>
    </row>
    <row r="55" spans="2:16" s="71" customFormat="1" ht="12" hidden="1" thickBot="1">
      <c r="B55" s="593" t="s">
        <v>3841</v>
      </c>
      <c r="C55" s="726" t="s">
        <v>3122</v>
      </c>
      <c r="D55" s="656" t="s">
        <v>3842</v>
      </c>
      <c r="E55" s="801">
        <v>43928</v>
      </c>
      <c r="F55" s="608">
        <v>43942</v>
      </c>
      <c r="G55" s="439" t="s">
        <v>3843</v>
      </c>
      <c r="H55" s="805"/>
      <c r="I55" s="610"/>
      <c r="J55" s="610"/>
      <c r="K55" s="610"/>
      <c r="L55" s="82" t="s">
        <v>1979</v>
      </c>
    </row>
    <row r="56" spans="2:16" s="71" customFormat="1" hidden="1" thickTop="1" thickBot="1">
      <c r="B56" s="593" t="s">
        <v>2361</v>
      </c>
      <c r="C56" s="741" t="s">
        <v>1430</v>
      </c>
      <c r="D56" s="557" t="s">
        <v>3844</v>
      </c>
      <c r="E56" s="418">
        <v>43939</v>
      </c>
      <c r="F56" s="418">
        <v>43952</v>
      </c>
      <c r="G56" s="803" t="s">
        <v>3785</v>
      </c>
      <c r="H56" s="804" t="s">
        <v>3845</v>
      </c>
      <c r="I56" s="804">
        <v>43956</v>
      </c>
      <c r="J56" s="804">
        <v>43969</v>
      </c>
      <c r="K56" s="804">
        <v>43974</v>
      </c>
      <c r="L56" s="82" t="s">
        <v>1979</v>
      </c>
    </row>
    <row r="57" spans="2:16" s="71" customFormat="1" ht="12" hidden="1" thickBot="1">
      <c r="B57" s="593" t="s">
        <v>3846</v>
      </c>
      <c r="C57" s="726" t="s">
        <v>3847</v>
      </c>
      <c r="D57" s="656" t="s">
        <v>3848</v>
      </c>
      <c r="E57" s="801">
        <v>43935</v>
      </c>
      <c r="F57" s="608">
        <v>43949</v>
      </c>
      <c r="G57" s="806"/>
      <c r="H57" s="805"/>
      <c r="I57" s="610"/>
      <c r="J57" s="610"/>
      <c r="K57" s="610"/>
      <c r="L57" s="82" t="s">
        <v>1979</v>
      </c>
    </row>
    <row r="58" spans="2:16" s="71" customFormat="1" hidden="1" thickTop="1" thickBot="1">
      <c r="B58" s="593"/>
      <c r="C58" s="587" t="s">
        <v>3690</v>
      </c>
      <c r="D58" s="483" t="s">
        <v>3849</v>
      </c>
      <c r="E58" s="802">
        <v>43946</v>
      </c>
      <c r="F58" s="802">
        <v>43959</v>
      </c>
      <c r="G58" s="807" t="s">
        <v>3850</v>
      </c>
      <c r="H58" s="804" t="s">
        <v>3851</v>
      </c>
      <c r="I58" s="804">
        <v>43963</v>
      </c>
      <c r="J58" s="804">
        <v>43976</v>
      </c>
      <c r="K58" s="804">
        <v>43981</v>
      </c>
      <c r="L58" s="82" t="s">
        <v>1979</v>
      </c>
    </row>
    <row r="59" spans="2:16" s="71" customFormat="1" ht="12" hidden="1" thickBot="1">
      <c r="B59" s="593"/>
      <c r="C59" s="637"/>
      <c r="D59" s="485"/>
      <c r="E59" s="801"/>
      <c r="F59" s="608"/>
      <c r="G59" s="806"/>
      <c r="H59" s="805"/>
      <c r="I59" s="610"/>
      <c r="J59" s="610"/>
      <c r="K59" s="610"/>
      <c r="L59" s="82" t="s">
        <v>1979</v>
      </c>
    </row>
    <row r="60" spans="2:16" s="71" customFormat="1" hidden="1" thickTop="1" thickBot="1">
      <c r="B60" s="593" t="s">
        <v>3839</v>
      </c>
      <c r="C60" s="530" t="s">
        <v>2182</v>
      </c>
      <c r="D60" s="483" t="s">
        <v>3852</v>
      </c>
      <c r="E60" s="418">
        <v>43953</v>
      </c>
      <c r="F60" s="418">
        <v>43966</v>
      </c>
      <c r="G60" s="803" t="s">
        <v>3829</v>
      </c>
      <c r="H60" s="804" t="s">
        <v>3853</v>
      </c>
      <c r="I60" s="804">
        <v>43970</v>
      </c>
      <c r="J60" s="804">
        <v>43983</v>
      </c>
      <c r="K60" s="804">
        <v>43988</v>
      </c>
      <c r="L60" s="82" t="s">
        <v>1979</v>
      </c>
    </row>
    <row r="61" spans="2:16" s="71" customFormat="1" ht="12" hidden="1" thickBot="1">
      <c r="B61" s="593"/>
      <c r="C61" s="799" t="s">
        <v>3064</v>
      </c>
      <c r="D61" s="800" t="s">
        <v>3854</v>
      </c>
      <c r="E61" s="801">
        <v>43949</v>
      </c>
      <c r="F61" s="608">
        <v>43962</v>
      </c>
      <c r="G61" s="806"/>
      <c r="H61" s="805"/>
      <c r="I61" s="610"/>
      <c r="J61" s="610"/>
      <c r="K61" s="610"/>
      <c r="L61" s="82" t="s">
        <v>1979</v>
      </c>
    </row>
    <row r="62" spans="2:16" s="71" customFormat="1" hidden="1" thickTop="1" thickBot="1">
      <c r="B62" s="488"/>
      <c r="C62" s="472" t="s">
        <v>3304</v>
      </c>
      <c r="D62" s="473" t="s">
        <v>3670</v>
      </c>
      <c r="E62" s="473">
        <v>43960</v>
      </c>
      <c r="F62" s="473">
        <v>43973</v>
      </c>
      <c r="G62" s="807" t="s">
        <v>3796</v>
      </c>
      <c r="H62" s="804" t="s">
        <v>3855</v>
      </c>
      <c r="I62" s="804">
        <v>43977</v>
      </c>
      <c r="J62" s="804">
        <v>43990</v>
      </c>
      <c r="K62" s="804">
        <v>43995</v>
      </c>
      <c r="L62" s="82" t="s">
        <v>1979</v>
      </c>
    </row>
    <row r="63" spans="2:16" s="71" customFormat="1" ht="12" hidden="1" thickBot="1">
      <c r="B63" s="488"/>
      <c r="C63" s="636"/>
      <c r="D63" s="475"/>
      <c r="E63" s="475"/>
      <c r="F63" s="270"/>
      <c r="G63" s="806"/>
      <c r="H63" s="805"/>
      <c r="I63" s="610"/>
      <c r="J63" s="610"/>
      <c r="K63" s="610"/>
      <c r="L63" s="82" t="s">
        <v>1979</v>
      </c>
    </row>
    <row r="64" spans="2:16" s="71" customFormat="1" hidden="1" thickTop="1" thickBot="1">
      <c r="B64" s="488"/>
      <c r="C64" s="472" t="s">
        <v>3306</v>
      </c>
      <c r="D64" s="473" t="s">
        <v>3856</v>
      </c>
      <c r="E64" s="473">
        <v>43967</v>
      </c>
      <c r="F64" s="473">
        <v>43980</v>
      </c>
      <c r="G64" s="807" t="s">
        <v>3827</v>
      </c>
      <c r="H64" s="804" t="s">
        <v>3857</v>
      </c>
      <c r="I64" s="804">
        <v>43984</v>
      </c>
      <c r="J64" s="804">
        <v>43997</v>
      </c>
      <c r="K64" s="804">
        <v>44002</v>
      </c>
      <c r="L64" s="82" t="s">
        <v>1979</v>
      </c>
    </row>
    <row r="65" spans="2:16" s="71" customFormat="1" ht="12" hidden="1" thickBot="1">
      <c r="B65" s="488"/>
      <c r="C65" s="636"/>
      <c r="D65" s="475"/>
      <c r="E65" s="475"/>
      <c r="F65" s="270"/>
      <c r="G65" s="817"/>
      <c r="H65" s="805"/>
      <c r="I65" s="610"/>
      <c r="J65" s="610"/>
      <c r="K65" s="610"/>
      <c r="L65" s="82" t="s">
        <v>1979</v>
      </c>
    </row>
    <row r="66" spans="2:16" s="71" customFormat="1" hidden="1" thickTop="1" thickBot="1">
      <c r="B66" s="488"/>
      <c r="C66" s="472" t="s">
        <v>2608</v>
      </c>
      <c r="D66" s="473" t="s">
        <v>3858</v>
      </c>
      <c r="E66" s="473">
        <f>E64+7</f>
        <v>43974</v>
      </c>
      <c r="F66" s="473">
        <f>F64+7</f>
        <v>43987</v>
      </c>
      <c r="G66" s="262" t="s">
        <v>2390</v>
      </c>
      <c r="H66" s="258" t="s">
        <v>3859</v>
      </c>
      <c r="I66" s="258">
        <f>I64+7</f>
        <v>43991</v>
      </c>
      <c r="J66" s="258">
        <f>I66+13</f>
        <v>44004</v>
      </c>
      <c r="K66" s="258">
        <f>I66+18</f>
        <v>44009</v>
      </c>
      <c r="L66" s="82" t="str">
        <f>IF(I66&gt;F66,".","XX")</f>
        <v>.</v>
      </c>
    </row>
    <row r="67" spans="2:16" s="71" customFormat="1" ht="12" hidden="1" thickBot="1">
      <c r="B67" s="488"/>
      <c r="C67" s="636"/>
      <c r="D67" s="475"/>
      <c r="E67" s="475"/>
      <c r="F67" s="270"/>
      <c r="G67" s="884"/>
      <c r="H67" s="885"/>
      <c r="I67" s="560"/>
      <c r="J67" s="560"/>
      <c r="K67" s="560"/>
      <c r="L67" s="82" t="str">
        <f>IF(I66&gt;F67,".","XX")</f>
        <v>.</v>
      </c>
    </row>
    <row r="68" spans="2:16" s="71" customFormat="1" hidden="1" thickTop="1" thickBot="1">
      <c r="B68" s="488"/>
      <c r="C68" s="561" t="s">
        <v>2361</v>
      </c>
      <c r="D68" s="562" t="s">
        <v>3860</v>
      </c>
      <c r="E68" s="473">
        <f>E66+7</f>
        <v>43981</v>
      </c>
      <c r="F68" s="473">
        <f>F66+7</f>
        <v>43994</v>
      </c>
      <c r="G68" s="803" t="s">
        <v>3785</v>
      </c>
      <c r="H68" s="804" t="s">
        <v>3861</v>
      </c>
      <c r="I68" s="804">
        <f>I66+7</f>
        <v>43998</v>
      </c>
      <c r="J68" s="804">
        <f>I68+13</f>
        <v>44011</v>
      </c>
      <c r="K68" s="804">
        <f>I68+18</f>
        <v>44016</v>
      </c>
      <c r="L68" s="82" t="str">
        <f>IF(I68&gt;F68,".","XX")</f>
        <v>.</v>
      </c>
    </row>
    <row r="69" spans="2:16" s="71" customFormat="1" ht="12" hidden="1" thickBot="1">
      <c r="B69" s="488"/>
      <c r="C69" s="726" t="s">
        <v>3862</v>
      </c>
      <c r="D69" s="480" t="s">
        <v>3863</v>
      </c>
      <c r="E69" s="475">
        <v>43977</v>
      </c>
      <c r="F69" s="270">
        <v>43991</v>
      </c>
      <c r="G69" s="806"/>
      <c r="H69" s="805"/>
      <c r="I69" s="610"/>
      <c r="J69" s="610"/>
      <c r="K69" s="610"/>
      <c r="L69" s="82" t="str">
        <f>IF(I68&gt;F69,".","XX")</f>
        <v>.</v>
      </c>
    </row>
    <row r="70" spans="2:16" s="71" customFormat="1" hidden="1" thickTop="1" thickBot="1">
      <c r="B70" s="488"/>
      <c r="C70" s="1182" t="s">
        <v>3864</v>
      </c>
      <c r="D70" s="1183" t="s">
        <v>3865</v>
      </c>
      <c r="E70" s="1183">
        <v>44399</v>
      </c>
      <c r="F70" s="1212" t="s">
        <v>2190</v>
      </c>
      <c r="G70" s="267" t="s">
        <v>3866</v>
      </c>
      <c r="H70" s="268" t="s">
        <v>3867</v>
      </c>
      <c r="I70" s="268">
        <v>44432</v>
      </c>
      <c r="J70" s="268">
        <v>44445</v>
      </c>
      <c r="K70" s="1298" t="s">
        <v>2190</v>
      </c>
      <c r="L70" s="365" t="s">
        <v>3868</v>
      </c>
      <c r="M70" s="1213">
        <v>44399</v>
      </c>
      <c r="N70" s="1214">
        <v>44401</v>
      </c>
      <c r="O70" s="1213">
        <v>44395</v>
      </c>
      <c r="P70" s="1213">
        <v>44396</v>
      </c>
    </row>
    <row r="71" spans="2:16" s="71" customFormat="1" ht="12" hidden="1" thickBot="1">
      <c r="B71" s="488"/>
      <c r="C71" s="1291"/>
      <c r="D71" s="1186"/>
      <c r="E71" s="1186"/>
      <c r="F71" s="1186"/>
      <c r="G71" s="627"/>
      <c r="H71" s="266"/>
      <c r="I71" s="266"/>
      <c r="J71" s="1172"/>
      <c r="K71" s="1172"/>
      <c r="L71" s="365" t="s">
        <v>3868</v>
      </c>
    </row>
    <row r="72" spans="2:16" s="71" customFormat="1" hidden="1" thickTop="1" thickBot="1">
      <c r="B72" s="488"/>
      <c r="C72" s="1182" t="s">
        <v>3869</v>
      </c>
      <c r="D72" s="1183" t="s">
        <v>3870</v>
      </c>
      <c r="E72" s="1183">
        <v>44406</v>
      </c>
      <c r="F72" s="1183">
        <v>44415</v>
      </c>
      <c r="G72" s="267" t="s">
        <v>3866</v>
      </c>
      <c r="H72" s="268" t="s">
        <v>3867</v>
      </c>
      <c r="I72" s="268">
        <v>44432</v>
      </c>
      <c r="J72" s="268">
        <v>44445</v>
      </c>
      <c r="K72" s="1298" t="s">
        <v>2190</v>
      </c>
      <c r="L72" s="365" t="s">
        <v>1979</v>
      </c>
      <c r="M72" s="1213">
        <v>44406</v>
      </c>
      <c r="N72" s="1214">
        <v>44408</v>
      </c>
      <c r="O72" s="1213">
        <v>44402</v>
      </c>
      <c r="P72" s="1213">
        <v>44403</v>
      </c>
    </row>
    <row r="73" spans="2:16" s="71" customFormat="1" ht="12" hidden="1" thickBot="1">
      <c r="B73" s="488"/>
      <c r="C73" s="1291"/>
      <c r="D73" s="1186"/>
      <c r="E73" s="1186"/>
      <c r="F73" s="1186"/>
      <c r="G73" s="627"/>
      <c r="H73" s="266"/>
      <c r="I73" s="266"/>
      <c r="J73" s="1172"/>
      <c r="K73" s="1172"/>
      <c r="L73" s="365" t="s">
        <v>3868</v>
      </c>
    </row>
    <row r="74" spans="2:16" s="71" customFormat="1" hidden="1" thickTop="1" thickBot="1">
      <c r="B74" s="488"/>
      <c r="C74" s="1182" t="s">
        <v>3871</v>
      </c>
      <c r="D74" s="1183" t="s">
        <v>3872</v>
      </c>
      <c r="E74" s="1183">
        <v>44413</v>
      </c>
      <c r="F74" s="1287" t="s">
        <v>2190</v>
      </c>
      <c r="G74" s="267" t="s">
        <v>3866</v>
      </c>
      <c r="H74" s="268" t="s">
        <v>3867</v>
      </c>
      <c r="I74" s="268">
        <v>44432</v>
      </c>
      <c r="J74" s="268">
        <v>44445</v>
      </c>
      <c r="K74" s="1298" t="s">
        <v>2190</v>
      </c>
      <c r="L74" s="365" t="s">
        <v>3868</v>
      </c>
      <c r="M74" s="1213">
        <v>44413</v>
      </c>
      <c r="N74" s="1214">
        <v>44415</v>
      </c>
      <c r="O74" s="1213">
        <v>44409</v>
      </c>
      <c r="P74" s="1213">
        <v>44410</v>
      </c>
    </row>
    <row r="75" spans="2:16" s="71" customFormat="1" ht="12" hidden="1" thickBot="1">
      <c r="B75" s="488"/>
      <c r="C75" s="1334"/>
      <c r="D75" s="1335"/>
      <c r="E75" s="1335"/>
      <c r="F75" s="1335"/>
      <c r="G75" s="1338"/>
      <c r="H75" s="1337"/>
      <c r="I75" s="1337"/>
      <c r="J75" s="1336"/>
      <c r="K75" s="1336"/>
      <c r="L75" s="365" t="s">
        <v>3868</v>
      </c>
    </row>
    <row r="76" spans="2:16" s="71" customFormat="1" hidden="1" thickTop="1" thickBot="1">
      <c r="B76" s="488"/>
      <c r="C76" s="1277" t="s">
        <v>3873</v>
      </c>
      <c r="D76" s="1278" t="s">
        <v>3874</v>
      </c>
      <c r="E76" s="1278">
        <v>44532</v>
      </c>
      <c r="F76" s="1278">
        <v>44542</v>
      </c>
      <c r="G76" s="1360" t="s">
        <v>3875</v>
      </c>
      <c r="H76" s="1054" t="s">
        <v>3876</v>
      </c>
      <c r="I76" s="1054">
        <v>44572</v>
      </c>
      <c r="J76" s="1054">
        <v>44585</v>
      </c>
      <c r="K76" s="1054">
        <v>44590</v>
      </c>
      <c r="L76" s="365" t="s">
        <v>1979</v>
      </c>
      <c r="M76" s="1213">
        <v>44525</v>
      </c>
      <c r="N76" s="1214">
        <v>44527</v>
      </c>
      <c r="O76" s="1213">
        <v>44521</v>
      </c>
      <c r="P76" s="1213">
        <v>44522</v>
      </c>
    </row>
    <row r="77" spans="2:16" s="71" customFormat="1" ht="12" hidden="1" thickBot="1">
      <c r="B77" s="488"/>
      <c r="C77" s="1279"/>
      <c r="D77" s="1280"/>
      <c r="E77" s="1280"/>
      <c r="F77" s="1280"/>
      <c r="G77" s="1356"/>
      <c r="H77" s="1357"/>
      <c r="I77" s="1363"/>
      <c r="J77" s="1358"/>
      <c r="K77" s="1359"/>
      <c r="L77" s="365" t="s">
        <v>3868</v>
      </c>
    </row>
    <row r="78" spans="2:16" s="71" customFormat="1" hidden="1" thickTop="1" thickBot="1">
      <c r="B78" s="488"/>
      <c r="C78" s="1277" t="s">
        <v>3877</v>
      </c>
      <c r="D78" s="1278" t="s">
        <v>3878</v>
      </c>
      <c r="E78" s="1278">
        <v>44539</v>
      </c>
      <c r="F78" s="1278">
        <v>44549</v>
      </c>
      <c r="G78" s="1360" t="s">
        <v>3827</v>
      </c>
      <c r="H78" s="1361" t="s">
        <v>3879</v>
      </c>
      <c r="I78" s="1362">
        <v>44579</v>
      </c>
      <c r="J78" s="1054">
        <v>44592</v>
      </c>
      <c r="K78" s="1054">
        <v>44597</v>
      </c>
      <c r="L78" s="365" t="s">
        <v>1979</v>
      </c>
      <c r="M78" s="1213">
        <v>44532</v>
      </c>
      <c r="N78" s="1214">
        <v>44534</v>
      </c>
      <c r="O78" s="1213">
        <v>44528</v>
      </c>
      <c r="P78" s="1213">
        <v>44529</v>
      </c>
    </row>
    <row r="79" spans="2:16" s="71" customFormat="1" ht="12" hidden="1" thickBot="1">
      <c r="B79" s="488"/>
      <c r="C79" s="1279"/>
      <c r="D79" s="1280"/>
      <c r="E79" s="1280"/>
      <c r="F79" s="1280"/>
      <c r="G79" s="1373"/>
      <c r="H79" s="364"/>
      <c r="I79" s="363"/>
      <c r="J79" s="363"/>
      <c r="K79" s="363"/>
      <c r="L79" s="365" t="s">
        <v>3868</v>
      </c>
    </row>
    <row r="80" spans="2:16" ht="13.5" thickBot="1"/>
    <row r="81" spans="3:16" s="71" customFormat="1" ht="23.25" hidden="1" thickBot="1">
      <c r="C81" s="1932"/>
      <c r="D81" s="1933"/>
      <c r="E81" s="1934" t="s">
        <v>2015</v>
      </c>
      <c r="F81" s="2034" t="s">
        <v>3770</v>
      </c>
      <c r="G81" s="2035" t="s">
        <v>3880</v>
      </c>
      <c r="H81" s="2036" t="s">
        <v>2018</v>
      </c>
      <c r="I81" s="2036" t="s">
        <v>218</v>
      </c>
      <c r="J81" s="2037" t="s">
        <v>697</v>
      </c>
      <c r="K81" s="2038" t="s">
        <v>880</v>
      </c>
      <c r="L81" s="365"/>
    </row>
    <row r="82" spans="3:16" s="71" customFormat="1" ht="12" hidden="1" thickBot="1">
      <c r="C82" s="1939"/>
      <c r="D82" s="1940" t="s">
        <v>3726</v>
      </c>
      <c r="E82" s="1941" t="s">
        <v>3138</v>
      </c>
      <c r="F82" s="2039" t="s">
        <v>3833</v>
      </c>
      <c r="G82" s="2040"/>
      <c r="H82" s="2040"/>
      <c r="I82" s="1941" t="s">
        <v>3833</v>
      </c>
      <c r="J82" s="2041" t="s">
        <v>3834</v>
      </c>
      <c r="K82" s="2042" t="s">
        <v>3835</v>
      </c>
      <c r="L82" s="365"/>
      <c r="M82" s="1207" t="s">
        <v>3836</v>
      </c>
      <c r="N82" s="1207" t="s">
        <v>3355</v>
      </c>
      <c r="O82" s="1208" t="s">
        <v>3837</v>
      </c>
      <c r="P82" s="1208" t="s">
        <v>3838</v>
      </c>
    </row>
    <row r="83" spans="3:16" s="71" customFormat="1" ht="12" hidden="1" thickTop="1">
      <c r="C83" s="1916" t="s">
        <v>3753</v>
      </c>
      <c r="D83" s="1917" t="s">
        <v>3754</v>
      </c>
      <c r="E83" s="1917">
        <v>45148</v>
      </c>
      <c r="F83" s="1918">
        <v>45159</v>
      </c>
      <c r="G83" s="1102" t="s">
        <v>3850</v>
      </c>
      <c r="H83" s="2003" t="s">
        <v>3881</v>
      </c>
      <c r="I83" s="2043">
        <v>45164</v>
      </c>
      <c r="J83" s="1088">
        <v>45177</v>
      </c>
      <c r="K83" s="1088">
        <v>45182</v>
      </c>
      <c r="L83" s="365" t="s">
        <v>1979</v>
      </c>
    </row>
    <row r="84" spans="3:16" s="71" customFormat="1" ht="12" hidden="1" thickBot="1">
      <c r="C84" s="1354"/>
      <c r="D84" s="1355"/>
      <c r="E84" s="1355"/>
      <c r="F84" s="1920"/>
      <c r="G84" s="2044"/>
      <c r="H84" s="1281"/>
      <c r="I84" s="1089"/>
      <c r="J84" s="1089"/>
      <c r="K84" s="1089"/>
      <c r="L84" s="365" t="s">
        <v>3868</v>
      </c>
    </row>
    <row r="85" spans="3:16" s="71" customFormat="1" ht="23.25" thickBot="1">
      <c r="C85" s="2101"/>
      <c r="D85" s="2102"/>
      <c r="E85" s="2103" t="s">
        <v>2015</v>
      </c>
      <c r="F85" s="2104" t="s">
        <v>3770</v>
      </c>
      <c r="G85" s="2105" t="s">
        <v>3882</v>
      </c>
      <c r="H85" s="2036" t="s">
        <v>2018</v>
      </c>
      <c r="I85" s="2036" t="s">
        <v>3883</v>
      </c>
      <c r="J85" s="2106" t="s">
        <v>692</v>
      </c>
      <c r="K85" s="2107" t="s">
        <v>880</v>
      </c>
      <c r="L85" s="365"/>
    </row>
    <row r="86" spans="3:16" s="71" customFormat="1" ht="12" thickBot="1">
      <c r="C86" s="2108"/>
      <c r="D86" s="1940" t="s">
        <v>3884</v>
      </c>
      <c r="E86" s="2109" t="s">
        <v>3138</v>
      </c>
      <c r="F86" s="2110" t="s">
        <v>3833</v>
      </c>
      <c r="G86" s="2109"/>
      <c r="H86" s="2109"/>
      <c r="I86" s="2109" t="s">
        <v>3833</v>
      </c>
      <c r="J86" s="2111" t="s">
        <v>3834</v>
      </c>
      <c r="K86" s="2112" t="s">
        <v>3835</v>
      </c>
      <c r="L86" s="365"/>
    </row>
    <row r="87" spans="3:16" s="71" customFormat="1" ht="12" thickTop="1">
      <c r="C87" s="1916" t="s">
        <v>3184</v>
      </c>
      <c r="D87" s="1917" t="s">
        <v>3756</v>
      </c>
      <c r="E87" s="1917">
        <v>45156</v>
      </c>
      <c r="F87" s="1918">
        <v>45169</v>
      </c>
      <c r="G87" s="2113" t="s">
        <v>3885</v>
      </c>
      <c r="H87" s="2114" t="s">
        <v>3886</v>
      </c>
      <c r="I87" s="2115">
        <v>45171</v>
      </c>
      <c r="J87" s="1088">
        <v>45184</v>
      </c>
      <c r="K87" s="1088">
        <v>45190</v>
      </c>
      <c r="L87" s="365" t="s">
        <v>1979</v>
      </c>
    </row>
    <row r="88" spans="3:16" s="71" customFormat="1" ht="12" thickBot="1">
      <c r="C88" s="1354"/>
      <c r="D88" s="1355"/>
      <c r="E88" s="1355"/>
      <c r="F88" s="1920"/>
      <c r="G88" s="2116"/>
      <c r="H88" s="2117"/>
      <c r="I88" s="2118"/>
      <c r="J88" s="2118"/>
      <c r="K88" s="2118"/>
      <c r="L88" s="365" t="s">
        <v>3868</v>
      </c>
    </row>
    <row r="89" spans="3:16" s="71" customFormat="1" ht="12" thickTop="1">
      <c r="C89" s="1916" t="s">
        <v>3758</v>
      </c>
      <c r="D89" s="1917" t="s">
        <v>3759</v>
      </c>
      <c r="E89" s="1917">
        <v>45162</v>
      </c>
      <c r="F89" s="1918">
        <f>E89+11+2</f>
        <v>45175</v>
      </c>
      <c r="G89" s="2113" t="s">
        <v>3829</v>
      </c>
      <c r="H89" s="2114" t="s">
        <v>3887</v>
      </c>
      <c r="I89" s="2115">
        <f>I87+7</f>
        <v>45178</v>
      </c>
      <c r="J89" s="1088">
        <f>I89+13</f>
        <v>45191</v>
      </c>
      <c r="K89" s="1088">
        <f>I89+19</f>
        <v>45197</v>
      </c>
      <c r="L89" s="365" t="str">
        <f>IF(I89&gt;F89,".","XX")</f>
        <v>.</v>
      </c>
    </row>
    <row r="90" spans="3:16" s="71" customFormat="1" ht="12" thickBot="1">
      <c r="C90" s="1354"/>
      <c r="D90" s="1355"/>
      <c r="E90" s="1926"/>
      <c r="F90" s="1920"/>
      <c r="G90" s="2116"/>
      <c r="H90" s="2117"/>
      <c r="I90" s="2118"/>
      <c r="J90" s="2118"/>
      <c r="K90" s="2118"/>
      <c r="L90" s="365" t="str">
        <f>IF(I90&gt;F89,".","XX")</f>
        <v>XX</v>
      </c>
    </row>
    <row r="91" spans="3:16" s="71" customFormat="1" ht="12" thickTop="1">
      <c r="C91" s="1916" t="s">
        <v>3761</v>
      </c>
      <c r="D91" s="1917" t="s">
        <v>3762</v>
      </c>
      <c r="E91" s="1917">
        <v>45170</v>
      </c>
      <c r="F91" s="1918">
        <v>45181</v>
      </c>
      <c r="G91" s="2113" t="s">
        <v>3888</v>
      </c>
      <c r="H91" s="2114" t="s">
        <v>3889</v>
      </c>
      <c r="I91" s="2115">
        <f>I89+7</f>
        <v>45185</v>
      </c>
      <c r="J91" s="1088">
        <f>I91+13</f>
        <v>45198</v>
      </c>
      <c r="K91" s="1088">
        <f>I91+19</f>
        <v>45204</v>
      </c>
      <c r="L91" s="365" t="str">
        <f>IF(I91&gt;F91,".","XX")</f>
        <v>.</v>
      </c>
    </row>
    <row r="92" spans="3:16" s="71" customFormat="1" ht="12" thickBot="1">
      <c r="C92" s="1354"/>
      <c r="D92" s="1355"/>
      <c r="E92" s="1355"/>
      <c r="F92" s="1920"/>
      <c r="G92" s="2116"/>
      <c r="H92" s="2117"/>
      <c r="I92" s="2118"/>
      <c r="J92" s="2118"/>
      <c r="K92" s="2118"/>
      <c r="L92" s="365" t="str">
        <f>IF(I92&gt;F91,".","XX")</f>
        <v>XX</v>
      </c>
    </row>
    <row r="93" spans="3:16" s="71" customFormat="1" ht="12" thickTop="1">
      <c r="C93" s="1916" t="s">
        <v>3728</v>
      </c>
      <c r="D93" s="1917" t="s">
        <v>3764</v>
      </c>
      <c r="E93" s="1917">
        <v>45176</v>
      </c>
      <c r="F93" s="1918">
        <f>E93+11+2</f>
        <v>45189</v>
      </c>
      <c r="G93" s="2057" t="s">
        <v>2426</v>
      </c>
      <c r="H93" s="2114" t="s">
        <v>3890</v>
      </c>
      <c r="I93" s="2115">
        <f>I91+7</f>
        <v>45192</v>
      </c>
      <c r="J93" s="1088">
        <f>I93+13</f>
        <v>45205</v>
      </c>
      <c r="K93" s="1088">
        <f>I93+19</f>
        <v>45211</v>
      </c>
      <c r="L93" s="365" t="str">
        <f>IF(I93&gt;F93,".","XX")</f>
        <v>.</v>
      </c>
    </row>
    <row r="94" spans="3:16" s="71" customFormat="1" ht="12" thickBot="1">
      <c r="C94" s="1354"/>
      <c r="D94" s="1355"/>
      <c r="E94" s="1926"/>
      <c r="F94" s="2094"/>
      <c r="G94" s="2059"/>
      <c r="H94" s="2118"/>
      <c r="I94" s="2118"/>
      <c r="J94" s="2118"/>
      <c r="K94" s="2118"/>
      <c r="L94" s="365" t="str">
        <f>IF(I94&gt;F93,".","XX")</f>
        <v>XX</v>
      </c>
    </row>
    <row r="95" spans="3:16" s="71" customFormat="1" ht="12" thickTop="1">
      <c r="C95" s="1916" t="s">
        <v>3731</v>
      </c>
      <c r="D95" s="1917" t="s">
        <v>3766</v>
      </c>
      <c r="E95" s="2093">
        <f>E93+7</f>
        <v>45183</v>
      </c>
      <c r="F95" s="1918">
        <f>E95+11+2</f>
        <v>45196</v>
      </c>
      <c r="G95" s="2057" t="s">
        <v>3796</v>
      </c>
      <c r="H95" s="2096" t="s">
        <v>3891</v>
      </c>
      <c r="I95" s="2119">
        <f>I93+7</f>
        <v>45199</v>
      </c>
      <c r="J95" s="1429">
        <f>I95+13</f>
        <v>45212</v>
      </c>
      <c r="K95" s="1088">
        <f>I95+19</f>
        <v>45218</v>
      </c>
      <c r="L95" s="365" t="str">
        <f>IF(I95&gt;F95,".","XX")</f>
        <v>.</v>
      </c>
    </row>
    <row r="96" spans="3:16" s="71" customFormat="1" ht="12" thickBot="1">
      <c r="C96" s="1354"/>
      <c r="D96" s="1355"/>
      <c r="E96" s="1926"/>
      <c r="F96" s="1920"/>
      <c r="G96" s="2057"/>
      <c r="H96" s="1281"/>
      <c r="I96" s="2097"/>
      <c r="J96" s="2095"/>
      <c r="K96" s="1366"/>
      <c r="L96" s="365" t="str">
        <f>IF(I96&gt;F95,".","XX")</f>
        <v>XX</v>
      </c>
    </row>
    <row r="97" spans="3:16" s="71" customFormat="1" ht="12" thickTop="1">
      <c r="C97" s="1916" t="s">
        <v>3736</v>
      </c>
      <c r="D97" s="1917" t="s">
        <v>3892</v>
      </c>
      <c r="E97" s="2093">
        <f>E95+7</f>
        <v>45190</v>
      </c>
      <c r="F97" s="1918">
        <f>E97+11+2</f>
        <v>45203</v>
      </c>
      <c r="G97" s="1102" t="s">
        <v>3893</v>
      </c>
      <c r="H97" s="1366" t="s">
        <v>3894</v>
      </c>
      <c r="I97" s="2115">
        <f>I95+7</f>
        <v>45206</v>
      </c>
      <c r="J97" s="1088">
        <f>I97+13</f>
        <v>45219</v>
      </c>
      <c r="K97" s="1088">
        <f>I97+19</f>
        <v>45225</v>
      </c>
      <c r="L97" s="365" t="str">
        <f>IF(I97&gt;F97,".","XX")</f>
        <v>.</v>
      </c>
    </row>
    <row r="98" spans="3:16" s="71" customFormat="1" ht="12" thickBot="1">
      <c r="C98" s="1354"/>
      <c r="D98" s="1355"/>
      <c r="E98" s="1926"/>
      <c r="F98" s="1920"/>
      <c r="G98" s="2058"/>
      <c r="H98" s="1281"/>
      <c r="I98" s="1089"/>
      <c r="J98" s="1089"/>
      <c r="K98" s="1089"/>
      <c r="L98" s="365" t="str">
        <f>IF(I98&gt;F97,".","XX")</f>
        <v>XX</v>
      </c>
    </row>
    <row r="99" spans="3:16" s="71" customFormat="1" ht="12" thickTop="1">
      <c r="C99" s="1916" t="s">
        <v>3304</v>
      </c>
      <c r="D99" s="1917" t="s">
        <v>3895</v>
      </c>
      <c r="E99" s="1917">
        <v>45199</v>
      </c>
      <c r="F99" s="1918">
        <v>45210</v>
      </c>
      <c r="G99" s="2057" t="s">
        <v>3778</v>
      </c>
      <c r="H99" s="2114" t="s">
        <v>3896</v>
      </c>
      <c r="I99" s="2115">
        <f>I97+7</f>
        <v>45213</v>
      </c>
      <c r="J99" s="1088">
        <f>I99+13</f>
        <v>45226</v>
      </c>
      <c r="K99" s="1088">
        <f>I99+19</f>
        <v>45232</v>
      </c>
      <c r="L99" s="365" t="str">
        <f>IF(I99&gt;F99,".","XX")</f>
        <v>.</v>
      </c>
    </row>
    <row r="100" spans="3:16" s="71" customFormat="1" ht="12" thickBot="1">
      <c r="C100" s="1354"/>
      <c r="D100" s="1355"/>
      <c r="E100" s="1355"/>
      <c r="F100" s="1920"/>
      <c r="G100" s="2059"/>
      <c r="H100" s="2117"/>
      <c r="I100" s="2118"/>
      <c r="J100" s="2118"/>
      <c r="K100" s="2118"/>
      <c r="L100" s="365" t="str">
        <f>IF(I100&gt;F99,".","XX")</f>
        <v>XX</v>
      </c>
    </row>
    <row r="101" spans="3:16" s="71" customFormat="1" ht="12" thickTop="1">
      <c r="C101" s="1916" t="s">
        <v>3742</v>
      </c>
      <c r="D101" s="1917" t="s">
        <v>3897</v>
      </c>
      <c r="E101" s="1917">
        <v>45204</v>
      </c>
      <c r="F101" s="1918">
        <f>E101+11+2</f>
        <v>45217</v>
      </c>
      <c r="G101" s="2057" t="s">
        <v>3850</v>
      </c>
      <c r="H101" s="2096" t="s">
        <v>3898</v>
      </c>
      <c r="I101" s="2142">
        <f>I99+7</f>
        <v>45220</v>
      </c>
      <c r="J101" s="1088">
        <f>I101+13</f>
        <v>45233</v>
      </c>
      <c r="K101" s="1088">
        <f>I101+19</f>
        <v>45239</v>
      </c>
      <c r="L101" s="365" t="str">
        <f>IF(I101&gt;F101,".","XX")</f>
        <v>.</v>
      </c>
    </row>
    <row r="102" spans="3:16" s="71" customFormat="1" ht="12" thickBot="1">
      <c r="C102" s="1354"/>
      <c r="D102" s="1355"/>
      <c r="E102" s="1355"/>
      <c r="F102" s="1920"/>
      <c r="G102" s="2116"/>
      <c r="H102" s="1281"/>
      <c r="I102" s="1089"/>
      <c r="J102" s="1089"/>
      <c r="K102" s="1089"/>
      <c r="L102" s="365" t="str">
        <f>IF(I102&gt;F101,".","XX")</f>
        <v>XX</v>
      </c>
    </row>
    <row r="103" spans="3:16" s="71" customFormat="1" ht="12" hidden="1" thickTop="1">
      <c r="C103" s="1916" t="s">
        <v>3746</v>
      </c>
      <c r="D103" s="1917" t="s">
        <v>3899</v>
      </c>
      <c r="E103" s="1917">
        <f>E101+7</f>
        <v>45211</v>
      </c>
      <c r="F103" s="1918">
        <f>E103+11+2</f>
        <v>45224</v>
      </c>
      <c r="G103" s="2113" t="s">
        <v>3829</v>
      </c>
      <c r="H103" s="1366" t="s">
        <v>3900</v>
      </c>
      <c r="I103" s="2115">
        <f>I101+7</f>
        <v>45227</v>
      </c>
      <c r="J103" s="1088">
        <f>I103+13</f>
        <v>45240</v>
      </c>
      <c r="K103" s="1088">
        <f>I103+19</f>
        <v>45246</v>
      </c>
      <c r="L103" s="365" t="str">
        <f>IF(I103&gt;F103,".","XX")</f>
        <v>.</v>
      </c>
    </row>
    <row r="104" spans="3:16" s="71" customFormat="1" ht="12" hidden="1" thickBot="1">
      <c r="C104" s="1354"/>
      <c r="D104" s="1355"/>
      <c r="E104" s="1355"/>
      <c r="F104" s="1920"/>
      <c r="G104" s="2058"/>
      <c r="H104" s="1281"/>
      <c r="I104" s="1089"/>
      <c r="J104" s="1089"/>
      <c r="K104" s="1089"/>
      <c r="L104" s="365" t="str">
        <f>IF(I104&gt;F103,".","XX")</f>
        <v>XX</v>
      </c>
    </row>
    <row r="105" spans="3:16" s="71" customFormat="1" ht="12" hidden="1" thickTop="1">
      <c r="C105" s="1916" t="s">
        <v>2361</v>
      </c>
      <c r="D105" s="1917" t="s">
        <v>3901</v>
      </c>
      <c r="E105" s="1917">
        <f>E103+7</f>
        <v>45218</v>
      </c>
      <c r="F105" s="1918">
        <f>E105+11+2</f>
        <v>45231</v>
      </c>
      <c r="G105" s="2113" t="s">
        <v>3902</v>
      </c>
      <c r="H105" s="1366" t="s">
        <v>3903</v>
      </c>
      <c r="I105" s="2115">
        <f>I103+7</f>
        <v>45234</v>
      </c>
      <c r="J105" s="1088">
        <f>I105+13</f>
        <v>45247</v>
      </c>
      <c r="K105" s="1088">
        <f>I105+19</f>
        <v>45253</v>
      </c>
      <c r="L105" s="365" t="str">
        <f>IF(I105&gt;F105,".","XX")</f>
        <v>.</v>
      </c>
    </row>
    <row r="106" spans="3:16" s="71" customFormat="1" ht="12" hidden="1" thickBot="1">
      <c r="C106" s="1354"/>
      <c r="D106" s="1355"/>
      <c r="E106" s="1355"/>
      <c r="F106" s="1920"/>
      <c r="G106" s="2058"/>
      <c r="H106" s="1281"/>
      <c r="I106" s="1089"/>
      <c r="J106" s="1089"/>
      <c r="K106" s="1089"/>
      <c r="L106" s="365" t="str">
        <f>IF(I106&gt;F105,".","XX")</f>
        <v>XX</v>
      </c>
    </row>
    <row r="107" spans="3:16" s="71" customFormat="1" ht="12" hidden="1" thickTop="1">
      <c r="C107" s="1916" t="s">
        <v>3306</v>
      </c>
      <c r="D107" s="1917" t="s">
        <v>3904</v>
      </c>
      <c r="E107" s="1917">
        <f>E105+7</f>
        <v>45225</v>
      </c>
      <c r="F107" s="1918">
        <f>E107+11+2</f>
        <v>45238</v>
      </c>
      <c r="G107" s="2113" t="s">
        <v>3905</v>
      </c>
      <c r="H107" s="1366" t="s">
        <v>3906</v>
      </c>
      <c r="I107" s="2115">
        <f>I105+7</f>
        <v>45241</v>
      </c>
      <c r="J107" s="1088">
        <f>I107+13</f>
        <v>45254</v>
      </c>
      <c r="K107" s="1088">
        <f>I107+19</f>
        <v>45260</v>
      </c>
      <c r="L107" s="365" t="str">
        <f>IF(I107&gt;F107,".","XX")</f>
        <v>.</v>
      </c>
    </row>
    <row r="108" spans="3:16" s="71" customFormat="1" ht="12" hidden="1" thickBot="1">
      <c r="C108" s="1354"/>
      <c r="D108" s="1355"/>
      <c r="E108" s="1355"/>
      <c r="F108" s="1920"/>
      <c r="G108" s="2058"/>
      <c r="H108" s="1281"/>
      <c r="I108" s="1089"/>
      <c r="J108" s="1089"/>
      <c r="K108" s="1089"/>
      <c r="L108" s="365" t="str">
        <f>IF(I108&gt;F107,".","XX")</f>
        <v>XX</v>
      </c>
    </row>
    <row r="109" spans="3:16" s="71" customFormat="1" ht="15.75" thickTop="1">
      <c r="C109" s="1985" t="s">
        <v>2303</v>
      </c>
      <c r="D109" s="1929"/>
      <c r="E109" s="1929"/>
      <c r="F109" s="1929"/>
      <c r="G109" s="1929"/>
      <c r="H109" s="2045"/>
      <c r="I109" s="2045"/>
      <c r="J109" s="2045"/>
      <c r="K109" s="2045"/>
      <c r="L109" s="61"/>
    </row>
    <row r="110" spans="3:16" s="71" customFormat="1" ht="15">
      <c r="C110" s="1985"/>
      <c r="D110" s="1929"/>
      <c r="E110" s="1929"/>
      <c r="F110" s="1929"/>
      <c r="G110" s="1929"/>
      <c r="H110" s="2045"/>
      <c r="I110" s="2045"/>
      <c r="J110" s="2045"/>
      <c r="K110" s="2045"/>
      <c r="L110" s="61"/>
      <c r="M110" s="82"/>
      <c r="N110" s="61"/>
      <c r="O110" s="61"/>
      <c r="P110" s="61"/>
    </row>
    <row r="111" spans="3:16" s="71" customFormat="1" ht="17.25" customHeight="1">
      <c r="C111" s="2046" t="s">
        <v>1920</v>
      </c>
      <c r="D111" s="1945"/>
      <c r="E111" s="1954" t="s">
        <v>2304</v>
      </c>
      <c r="F111" s="2047"/>
      <c r="G111" s="2045" t="s">
        <v>1958</v>
      </c>
      <c r="H111" s="2045"/>
      <c r="I111" s="1945"/>
      <c r="J111" s="1945"/>
      <c r="K111" s="1945"/>
      <c r="L111" s="71" t="s">
        <v>1982</v>
      </c>
      <c r="O111" s="61"/>
      <c r="P111" s="70"/>
    </row>
    <row r="112" spans="3:16" s="70" customFormat="1">
      <c r="C112" s="82" t="s">
        <v>1921</v>
      </c>
      <c r="E112" s="275" t="s">
        <v>2305</v>
      </c>
      <c r="F112" s="71"/>
      <c r="G112" s="70" t="s">
        <v>2306</v>
      </c>
      <c r="I112" s="83" t="s">
        <v>1960</v>
      </c>
      <c r="J112" s="83"/>
      <c r="K112" s="61"/>
      <c r="L112" s="70" t="s">
        <v>1984</v>
      </c>
      <c r="N112" s="81" t="s">
        <v>1985</v>
      </c>
      <c r="O112" s="61"/>
      <c r="P112" s="61"/>
    </row>
    <row r="114" spans="3:14" s="70" customFormat="1" ht="11.25">
      <c r="C114" s="80" t="s">
        <v>1923</v>
      </c>
      <c r="D114" s="80" t="s">
        <v>1924</v>
      </c>
      <c r="E114" s="65" t="s">
        <v>1925</v>
      </c>
      <c r="F114" s="61"/>
      <c r="G114" s="80" t="s">
        <v>1961</v>
      </c>
      <c r="H114" s="80" t="s">
        <v>1962</v>
      </c>
      <c r="I114" s="65" t="s">
        <v>1963</v>
      </c>
      <c r="J114" s="65"/>
      <c r="K114" s="65"/>
      <c r="L114" s="80" t="s">
        <v>1988</v>
      </c>
      <c r="M114" s="80" t="s">
        <v>1989</v>
      </c>
      <c r="N114" s="65" t="s">
        <v>1990</v>
      </c>
    </row>
    <row r="115" spans="3:14" s="61" customFormat="1" ht="11.25">
      <c r="C115" s="80">
        <v>0</v>
      </c>
      <c r="D115" s="80" t="s">
        <v>1927</v>
      </c>
      <c r="E115" s="65">
        <v>0</v>
      </c>
      <c r="G115" s="80" t="s">
        <v>1964</v>
      </c>
      <c r="H115" s="80" t="s">
        <v>1965</v>
      </c>
      <c r="I115" s="65" t="s">
        <v>1966</v>
      </c>
      <c r="J115" s="65"/>
      <c r="K115" s="65"/>
      <c r="L115" s="80" t="s">
        <v>1994</v>
      </c>
      <c r="M115" s="80" t="s">
        <v>1995</v>
      </c>
      <c r="N115" s="65" t="s">
        <v>1996</v>
      </c>
    </row>
    <row r="116" spans="3:14" s="61" customFormat="1" ht="11.25">
      <c r="C116" s="80" t="s">
        <v>3907</v>
      </c>
      <c r="D116" s="80" t="s">
        <v>1930</v>
      </c>
      <c r="E116" s="65" t="s">
        <v>3908</v>
      </c>
      <c r="G116" s="80" t="s">
        <v>1967</v>
      </c>
      <c r="H116" s="80" t="s">
        <v>1968</v>
      </c>
      <c r="I116" s="65" t="s">
        <v>1969</v>
      </c>
      <c r="J116" s="65"/>
      <c r="K116" s="65"/>
      <c r="L116" s="80" t="s">
        <v>2002</v>
      </c>
      <c r="M116" s="80" t="s">
        <v>2003</v>
      </c>
      <c r="N116" s="65" t="s">
        <v>2004</v>
      </c>
    </row>
    <row r="117" spans="3:14" s="61" customFormat="1" ht="11.25">
      <c r="C117" s="80" t="s">
        <v>1932</v>
      </c>
      <c r="D117" s="80" t="s">
        <v>1933</v>
      </c>
      <c r="E117" s="65" t="s">
        <v>1934</v>
      </c>
      <c r="G117" s="80" t="s">
        <v>1970</v>
      </c>
      <c r="H117" s="80" t="s">
        <v>1971</v>
      </c>
      <c r="I117" s="65" t="s">
        <v>1972</v>
      </c>
      <c r="J117" s="65"/>
      <c r="K117" s="65"/>
      <c r="L117" s="80" t="s">
        <v>2005</v>
      </c>
      <c r="M117" s="80" t="s">
        <v>2006</v>
      </c>
      <c r="N117" s="65" t="s">
        <v>2007</v>
      </c>
    </row>
    <row r="118" spans="3:14" s="61" customFormat="1" ht="11.25">
      <c r="C118" s="80" t="s">
        <v>3909</v>
      </c>
      <c r="D118" s="80" t="s">
        <v>3910</v>
      </c>
      <c r="E118" s="65" t="s">
        <v>3911</v>
      </c>
      <c r="G118" s="80" t="s">
        <v>3912</v>
      </c>
      <c r="H118" s="80" t="s">
        <v>1974</v>
      </c>
      <c r="I118" s="65" t="s">
        <v>3913</v>
      </c>
      <c r="J118" s="65"/>
      <c r="K118" s="65"/>
      <c r="L118" s="80" t="s">
        <v>1991</v>
      </c>
      <c r="M118" s="80" t="s">
        <v>1992</v>
      </c>
      <c r="N118" s="65" t="s">
        <v>1993</v>
      </c>
    </row>
    <row r="119" spans="3:14" s="61" customFormat="1" ht="11.25">
      <c r="C119" s="80" t="s">
        <v>1938</v>
      </c>
      <c r="D119" s="80" t="s">
        <v>1939</v>
      </c>
      <c r="E119" s="65" t="s">
        <v>1940</v>
      </c>
      <c r="G119" s="80" t="s">
        <v>3914</v>
      </c>
      <c r="H119" s="80" t="s">
        <v>1977</v>
      </c>
      <c r="I119" s="65" t="s">
        <v>3915</v>
      </c>
      <c r="J119" s="65"/>
      <c r="K119" s="65"/>
      <c r="L119" s="80" t="s">
        <v>1997</v>
      </c>
      <c r="M119" s="80" t="s">
        <v>1998</v>
      </c>
      <c r="N119" s="65" t="s">
        <v>1999</v>
      </c>
    </row>
    <row r="120" spans="3:14" s="61" customFormat="1" ht="11.25">
      <c r="C120" s="80" t="s">
        <v>1941</v>
      </c>
      <c r="D120" s="80" t="s">
        <v>1942</v>
      </c>
      <c r="E120" s="65" t="s">
        <v>1943</v>
      </c>
      <c r="G120" s="80">
        <v>0</v>
      </c>
      <c r="H120" s="80">
        <v>0</v>
      </c>
      <c r="I120" s="65">
        <v>0</v>
      </c>
      <c r="J120" s="65"/>
      <c r="K120" s="65"/>
      <c r="L120" s="80" t="s">
        <v>2008</v>
      </c>
      <c r="M120" s="80" t="s">
        <v>2009</v>
      </c>
      <c r="N120" s="65" t="s">
        <v>2010</v>
      </c>
    </row>
    <row r="121" spans="3:14" s="61" customFormat="1" ht="11.25">
      <c r="C121" s="80" t="s">
        <v>3916</v>
      </c>
      <c r="D121" s="80" t="s">
        <v>1945</v>
      </c>
      <c r="E121" s="65" t="s">
        <v>1946</v>
      </c>
      <c r="G121" s="80" t="s">
        <v>1979</v>
      </c>
      <c r="H121" s="80" t="s">
        <v>1979</v>
      </c>
      <c r="I121" s="80" t="s">
        <v>1979</v>
      </c>
      <c r="J121" s="65"/>
      <c r="K121" s="65"/>
      <c r="L121" s="80" t="s">
        <v>3917</v>
      </c>
      <c r="M121" s="80" t="s">
        <v>2001</v>
      </c>
      <c r="N121" s="65" t="s">
        <v>3918</v>
      </c>
    </row>
    <row r="122" spans="3:14" s="61" customFormat="1" ht="11.25">
      <c r="C122" s="80" t="s">
        <v>1947</v>
      </c>
      <c r="D122" s="80" t="s">
        <v>1948</v>
      </c>
      <c r="E122" s="65" t="s">
        <v>1949</v>
      </c>
      <c r="H122" s="84"/>
      <c r="I122" s="81"/>
      <c r="J122" s="81"/>
      <c r="K122" s="81"/>
      <c r="L122" s="80"/>
    </row>
    <row r="123" spans="3:14" s="61" customFormat="1" ht="11.25">
      <c r="C123" s="80" t="s">
        <v>3919</v>
      </c>
      <c r="D123" s="80" t="s">
        <v>1951</v>
      </c>
      <c r="E123" s="65" t="s">
        <v>1952</v>
      </c>
      <c r="H123" s="84"/>
      <c r="I123" s="81"/>
      <c r="J123" s="81"/>
      <c r="K123" s="81"/>
    </row>
    <row r="124" spans="3:14" s="61" customFormat="1" ht="11.25">
      <c r="C124" s="80" t="s">
        <v>1953</v>
      </c>
      <c r="D124" s="80" t="s">
        <v>1954</v>
      </c>
      <c r="E124" s="65" t="s">
        <v>1955</v>
      </c>
      <c r="H124" s="84"/>
      <c r="I124" s="84"/>
      <c r="J124" s="84"/>
      <c r="K124" s="84"/>
    </row>
    <row r="125" spans="3:14" s="61" customFormat="1" ht="11.25">
      <c r="C125" s="80">
        <v>0</v>
      </c>
      <c r="D125" s="80">
        <v>0</v>
      </c>
      <c r="E125" s="65">
        <v>0</v>
      </c>
      <c r="H125" s="84"/>
      <c r="I125" s="84"/>
      <c r="J125" s="84"/>
      <c r="K125" s="84"/>
    </row>
    <row r="126" spans="3:14" s="61" customFormat="1" ht="11.25">
      <c r="C126" s="80" t="s">
        <v>1956</v>
      </c>
      <c r="D126" s="80" t="s">
        <v>1957</v>
      </c>
      <c r="E126" s="65">
        <v>0</v>
      </c>
    </row>
    <row r="127" spans="3:14" s="61" customFormat="1" ht="11.25">
      <c r="C127" s="80">
        <v>0</v>
      </c>
      <c r="D127" s="80">
        <v>0</v>
      </c>
      <c r="E127" s="65">
        <v>0</v>
      </c>
    </row>
  </sheetData>
  <sheetProtection formatCells="0"/>
  <hyperlinks>
    <hyperlink ref="I112" display="custsvc@msca.com.sg" xr:uid="{A3AA5D49-19F8-4B88-8D51-E6874E30880C}"/>
    <hyperlink ref="N112" display="sinexp@msca.com.sg" xr:uid="{2A418ECA-2E50-4D07-8AEA-6BDB7F6AF1F5}"/>
    <hyperlink ref="E112" display="mktg-dept@msca.com.sg" xr:uid="{6866B1B8-123E-46AF-81E0-D0FCCD4A7FD5}"/>
  </hyperlinks>
  <pageMargins left="0.19685039370078741" right="0.27559055118110237" top="0.74803149606299213" bottom="0.19685039370078741" header="0.31496062992125984" footer="0.31496062992125984"/>
  <pageSetup paperSize="9" scale="77" orientation="landscape" blackAndWhite="1" r:id="rId1"/>
  <headerFooter>
    <oddFooter>&amp;L_x000D_&amp;1#&amp;"Calibri"&amp;10&amp;K000000 Sensitivity: Internal&amp;RLast update : &amp;D   &amp;T&amp;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7030A0"/>
    <pageSetUpPr fitToPage="1"/>
  </sheetPr>
  <dimension ref="A1:M177"/>
  <sheetViews>
    <sheetView zoomScale="130" zoomScaleNormal="130" workbookViewId="0">
      <selection activeCell="D146" sqref="D146"/>
    </sheetView>
  </sheetViews>
  <sheetFormatPr defaultColWidth="9.42578125" defaultRowHeight="12.75"/>
  <cols>
    <col min="1" max="1" width="19.5703125" style="645" customWidth="1"/>
    <col min="2" max="2" width="21.7109375" style="61" customWidth="1"/>
    <col min="3" max="3" width="10.42578125" style="61" customWidth="1"/>
    <col min="4" max="4" width="12" style="61" customWidth="1"/>
    <col min="5" max="5" width="14.5703125" style="61" customWidth="1"/>
    <col min="6" max="6" width="11.42578125" style="61" customWidth="1"/>
    <col min="7" max="7" width="11.5703125" style="61" customWidth="1"/>
    <col min="8" max="9" width="10.42578125" style="61" customWidth="1"/>
    <col min="10" max="10" width="9" style="61" customWidth="1"/>
    <col min="11" max="11" width="14.5703125" style="61" customWidth="1"/>
    <col min="12" max="12" width="10.28515625" style="61" bestFit="1" customWidth="1"/>
    <col min="13" max="13" width="10.5703125" style="5" customWidth="1"/>
    <col min="14" max="16384" width="9.42578125" style="5"/>
  </cols>
  <sheetData>
    <row r="1" spans="1:12" ht="6" customHeight="1">
      <c r="A1" s="645" t="s">
        <v>3920</v>
      </c>
    </row>
    <row r="2" spans="1:12" s="37" customFormat="1" ht="15.75">
      <c r="A2" s="645"/>
      <c r="B2" s="7" t="s">
        <v>2012</v>
      </c>
      <c r="L2" s="62"/>
    </row>
    <row r="3" spans="1:12" s="61" customFormat="1" ht="14.25" customHeight="1">
      <c r="A3" s="645"/>
      <c r="B3" s="63"/>
      <c r="I3" s="186"/>
      <c r="L3" s="64"/>
    </row>
    <row r="4" spans="1:12" s="61" customFormat="1" ht="12">
      <c r="A4" s="646" t="s">
        <v>3921</v>
      </c>
      <c r="C4" s="66"/>
      <c r="D4" s="66" t="s">
        <v>3922</v>
      </c>
      <c r="E4" s="66"/>
      <c r="F4" s="66"/>
      <c r="G4" s="945"/>
      <c r="H4" s="66"/>
      <c r="I4" s="186"/>
    </row>
    <row r="5" spans="1:12" s="61" customFormat="1" ht="11.25">
      <c r="A5" s="645"/>
      <c r="B5" s="2000" t="s">
        <v>3923</v>
      </c>
      <c r="C5" s="84"/>
      <c r="D5" s="84"/>
      <c r="E5" s="84"/>
      <c r="F5" s="84"/>
      <c r="G5" s="84"/>
      <c r="H5" s="84"/>
    </row>
    <row r="6" spans="1:12" s="71" customFormat="1" ht="24" hidden="1" thickTop="1" thickBot="1">
      <c r="A6" s="550"/>
      <c r="B6" s="67"/>
      <c r="C6" s="178"/>
      <c r="D6" s="68" t="s">
        <v>3583</v>
      </c>
      <c r="E6" s="69" t="s">
        <v>158</v>
      </c>
      <c r="F6" s="69" t="s">
        <v>414</v>
      </c>
      <c r="G6" s="69" t="s">
        <v>647</v>
      </c>
      <c r="H6" s="69" t="s">
        <v>405</v>
      </c>
      <c r="I6" s="69" t="s">
        <v>3924</v>
      </c>
      <c r="J6" s="69" t="s">
        <v>139</v>
      </c>
      <c r="K6" s="70"/>
      <c r="L6" s="70"/>
    </row>
    <row r="7" spans="1:12" s="71" customFormat="1" hidden="1" thickTop="1" thickBot="1">
      <c r="A7" s="550"/>
      <c r="B7" s="72"/>
      <c r="C7" s="250" t="s">
        <v>3925</v>
      </c>
      <c r="D7" s="73" t="s">
        <v>1173</v>
      </c>
      <c r="E7" s="74" t="s">
        <v>3926</v>
      </c>
      <c r="F7" s="74" t="s">
        <v>3301</v>
      </c>
      <c r="G7" s="74" t="s">
        <v>3302</v>
      </c>
      <c r="H7" s="74" t="s">
        <v>3927</v>
      </c>
      <c r="I7" s="74" t="s">
        <v>3303</v>
      </c>
      <c r="J7" s="74" t="s">
        <v>3650</v>
      </c>
      <c r="K7" s="70"/>
      <c r="L7" s="70"/>
    </row>
    <row r="8" spans="1:12" s="71" customFormat="1" ht="12" hidden="1" thickTop="1">
      <c r="A8" s="550"/>
      <c r="B8" s="463" t="s">
        <v>2182</v>
      </c>
      <c r="C8" s="356" t="s">
        <v>3928</v>
      </c>
      <c r="D8" s="464">
        <v>43390</v>
      </c>
      <c r="E8" s="417">
        <v>43405</v>
      </c>
      <c r="F8" s="417">
        <v>43409</v>
      </c>
      <c r="G8" s="417">
        <v>43411</v>
      </c>
      <c r="H8" s="417">
        <v>43413</v>
      </c>
      <c r="I8" s="417">
        <v>43414</v>
      </c>
      <c r="J8" s="417">
        <v>43420</v>
      </c>
      <c r="K8" s="70"/>
      <c r="L8" s="70"/>
    </row>
    <row r="9" spans="1:12" s="71" customFormat="1" ht="12" hidden="1" thickTop="1">
      <c r="A9" s="550"/>
      <c r="B9" s="463" t="s">
        <v>2182</v>
      </c>
      <c r="C9" s="356" t="s">
        <v>3929</v>
      </c>
      <c r="D9" s="464">
        <v>43397</v>
      </c>
      <c r="E9" s="417">
        <v>43412</v>
      </c>
      <c r="F9" s="417">
        <v>43416</v>
      </c>
      <c r="G9" s="417">
        <v>43418</v>
      </c>
      <c r="H9" s="417">
        <v>43420</v>
      </c>
      <c r="I9" s="417">
        <v>43421</v>
      </c>
      <c r="J9" s="417">
        <v>43427</v>
      </c>
      <c r="K9" s="70"/>
      <c r="L9" s="70"/>
    </row>
    <row r="10" spans="1:12" s="71" customFormat="1" ht="12" hidden="1" thickTop="1">
      <c r="A10" s="550"/>
      <c r="B10" s="551" t="s">
        <v>2182</v>
      </c>
      <c r="C10" s="451" t="s">
        <v>3930</v>
      </c>
      <c r="D10" s="464">
        <v>43516</v>
      </c>
      <c r="E10" s="464">
        <f>D10+15</f>
        <v>43531</v>
      </c>
      <c r="F10" s="464">
        <f>$D10+19</f>
        <v>43535</v>
      </c>
      <c r="G10" s="464">
        <f>D10+21</f>
        <v>43537</v>
      </c>
      <c r="H10" s="464">
        <f>D10+23</f>
        <v>43539</v>
      </c>
      <c r="I10" s="464">
        <f>D10+24</f>
        <v>43540</v>
      </c>
      <c r="J10" s="464">
        <f>D10+30</f>
        <v>43546</v>
      </c>
      <c r="K10" s="70"/>
      <c r="L10" s="70"/>
    </row>
    <row r="11" spans="1:12" s="71" customFormat="1" ht="11.25" hidden="1">
      <c r="A11" s="550" t="s">
        <v>3931</v>
      </c>
      <c r="B11" s="551" t="s">
        <v>2182</v>
      </c>
      <c r="C11" s="547" t="s">
        <v>3932</v>
      </c>
      <c r="D11" s="418">
        <v>43530</v>
      </c>
      <c r="E11" s="418">
        <f t="shared" ref="E11" si="0">D11+15</f>
        <v>43545</v>
      </c>
      <c r="F11" s="418">
        <f t="shared" ref="F11" si="1">$D11+19</f>
        <v>43549</v>
      </c>
      <c r="G11" s="418">
        <f t="shared" ref="G11" si="2">D11+21</f>
        <v>43551</v>
      </c>
      <c r="H11" s="418">
        <f t="shared" ref="H11" si="3">D11+23</f>
        <v>43553</v>
      </c>
      <c r="I11" s="418">
        <f t="shared" ref="I11" si="4">D11+24</f>
        <v>43554</v>
      </c>
      <c r="J11" s="418">
        <f t="shared" ref="J11" si="5">D11+30</f>
        <v>43560</v>
      </c>
      <c r="K11" s="70"/>
      <c r="L11" s="70"/>
    </row>
    <row r="12" spans="1:12" s="71" customFormat="1" ht="24" hidden="1" thickTop="1" thickBot="1">
      <c r="A12" s="550"/>
      <c r="B12" s="945" t="s">
        <v>2801</v>
      </c>
      <c r="C12" s="178"/>
      <c r="D12" s="68" t="s">
        <v>3583</v>
      </c>
      <c r="E12" s="69" t="s">
        <v>3933</v>
      </c>
      <c r="F12" s="69" t="s">
        <v>98</v>
      </c>
      <c r="G12" s="69" t="s">
        <v>834</v>
      </c>
      <c r="H12" s="69" t="s">
        <v>647</v>
      </c>
      <c r="I12" s="69" t="s">
        <v>405</v>
      </c>
      <c r="J12" s="69" t="s">
        <v>3924</v>
      </c>
      <c r="K12" s="1272" t="s">
        <v>2030</v>
      </c>
      <c r="L12" s="1292" t="s">
        <v>3355</v>
      </c>
    </row>
    <row r="13" spans="1:12" s="71" customFormat="1" ht="14.25" hidden="1" thickTop="1" thickBot="1">
      <c r="A13" s="550"/>
      <c r="B13" s="72"/>
      <c r="C13" s="250" t="s">
        <v>3298</v>
      </c>
      <c r="D13" s="73" t="s">
        <v>1173</v>
      </c>
      <c r="E13" s="74" t="s">
        <v>3299</v>
      </c>
      <c r="F13" s="74" t="s">
        <v>3934</v>
      </c>
      <c r="G13" s="74" t="s">
        <v>3935</v>
      </c>
      <c r="H13" s="74" t="s">
        <v>3927</v>
      </c>
      <c r="I13" s="74" t="s">
        <v>3303</v>
      </c>
      <c r="J13" s="74" t="s">
        <v>3650</v>
      </c>
      <c r="K13" s="1294"/>
      <c r="L13" s="1294"/>
    </row>
    <row r="14" spans="1:12" s="71" customFormat="1" ht="12" hidden="1" thickTop="1">
      <c r="A14" s="550" t="s">
        <v>2696</v>
      </c>
      <c r="B14" s="551" t="s">
        <v>2182</v>
      </c>
      <c r="C14" s="547" t="s">
        <v>3936</v>
      </c>
      <c r="D14" s="418">
        <v>43753</v>
      </c>
      <c r="E14" s="418">
        <v>43765</v>
      </c>
      <c r="F14" s="418">
        <v>43765</v>
      </c>
      <c r="G14" s="418">
        <v>43769</v>
      </c>
      <c r="H14" s="418">
        <f t="shared" ref="H14:H15" si="6">E14+21</f>
        <v>43786</v>
      </c>
      <c r="I14" s="418">
        <f t="shared" ref="I14:I15" si="7">E14+24</f>
        <v>43789</v>
      </c>
      <c r="J14" s="418">
        <f t="shared" ref="J14:J15" si="8">E14+27</f>
        <v>43792</v>
      </c>
      <c r="K14" s="397"/>
      <c r="L14" s="61"/>
    </row>
    <row r="15" spans="1:12" s="71" customFormat="1" ht="11.25" hidden="1">
      <c r="A15" s="550" t="s">
        <v>3937</v>
      </c>
      <c r="B15" s="551" t="s">
        <v>2182</v>
      </c>
      <c r="C15" s="547" t="s">
        <v>3938</v>
      </c>
      <c r="D15" s="418">
        <v>43760</v>
      </c>
      <c r="E15" s="418">
        <v>43772</v>
      </c>
      <c r="F15" s="418">
        <v>43772</v>
      </c>
      <c r="G15" s="418">
        <v>43776</v>
      </c>
      <c r="H15" s="418">
        <f t="shared" si="6"/>
        <v>43793</v>
      </c>
      <c r="I15" s="418">
        <f t="shared" si="7"/>
        <v>43796</v>
      </c>
      <c r="J15" s="418">
        <f t="shared" si="8"/>
        <v>43799</v>
      </c>
      <c r="K15" s="70"/>
      <c r="L15" s="61"/>
    </row>
    <row r="16" spans="1:12" s="71" customFormat="1" ht="11.25" hidden="1">
      <c r="A16" s="550" t="s">
        <v>3939</v>
      </c>
      <c r="B16" s="551" t="s">
        <v>2182</v>
      </c>
      <c r="C16" s="547" t="s">
        <v>3940</v>
      </c>
      <c r="D16" s="418">
        <v>43809</v>
      </c>
      <c r="E16" s="418">
        <v>43821</v>
      </c>
      <c r="F16" s="418">
        <v>43821</v>
      </c>
      <c r="G16" s="418">
        <v>43825</v>
      </c>
      <c r="H16" s="418">
        <v>43830</v>
      </c>
      <c r="I16" s="418">
        <v>43833</v>
      </c>
      <c r="J16" s="418">
        <v>43836</v>
      </c>
      <c r="K16" s="70"/>
      <c r="L16" s="61"/>
    </row>
    <row r="17" spans="1:12" s="71" customFormat="1" ht="11.25" hidden="1">
      <c r="A17" s="550" t="s">
        <v>3244</v>
      </c>
      <c r="B17" s="551" t="s">
        <v>2182</v>
      </c>
      <c r="C17" s="791" t="s">
        <v>3941</v>
      </c>
      <c r="D17" s="418">
        <v>43872</v>
      </c>
      <c r="E17" s="418">
        <f>D17+12</f>
        <v>43884</v>
      </c>
      <c r="F17" s="418">
        <f>E17+12</f>
        <v>43896</v>
      </c>
      <c r="G17" s="418">
        <f t="shared" ref="G17" si="9">$D17+16</f>
        <v>43888</v>
      </c>
      <c r="H17" s="418">
        <f t="shared" ref="H17" si="10">E17+21</f>
        <v>43905</v>
      </c>
      <c r="I17" s="418">
        <f t="shared" ref="I17" si="11">E17+24</f>
        <v>43908</v>
      </c>
      <c r="J17" s="418">
        <f t="shared" ref="J17" si="12">E17+27</f>
        <v>43911</v>
      </c>
      <c r="K17" s="397"/>
      <c r="L17" s="61"/>
    </row>
    <row r="18" spans="1:12" s="71" customFormat="1" ht="12" hidden="1" thickBot="1">
      <c r="A18" s="550" t="s">
        <v>3642</v>
      </c>
      <c r="B18" s="654" t="s">
        <v>2182</v>
      </c>
      <c r="C18" s="792" t="s">
        <v>3942</v>
      </c>
      <c r="D18" s="553">
        <v>43886</v>
      </c>
      <c r="E18" s="553">
        <v>43898</v>
      </c>
      <c r="F18" s="553">
        <v>43898</v>
      </c>
      <c r="G18" s="553">
        <v>43902</v>
      </c>
      <c r="H18" s="553">
        <v>43907</v>
      </c>
      <c r="I18" s="553">
        <v>43910</v>
      </c>
      <c r="J18" s="553">
        <v>43913</v>
      </c>
      <c r="K18" s="397"/>
      <c r="L18" s="61"/>
    </row>
    <row r="19" spans="1:12" s="71" customFormat="1" ht="12" hidden="1" thickTop="1">
      <c r="A19" s="550" t="s">
        <v>3642</v>
      </c>
      <c r="B19" s="551" t="s">
        <v>2182</v>
      </c>
      <c r="C19" s="791" t="s">
        <v>3943</v>
      </c>
      <c r="D19" s="418">
        <v>43893</v>
      </c>
      <c r="E19" s="418">
        <v>43905</v>
      </c>
      <c r="F19" s="418">
        <v>43905</v>
      </c>
      <c r="G19" s="418">
        <v>43909</v>
      </c>
      <c r="H19" s="418">
        <v>43914</v>
      </c>
      <c r="I19" s="418">
        <v>43917</v>
      </c>
      <c r="J19" s="418">
        <v>43920</v>
      </c>
      <c r="K19" s="397"/>
      <c r="L19" s="61"/>
    </row>
    <row r="20" spans="1:12" s="71" customFormat="1" ht="11.25" hidden="1">
      <c r="A20" s="550" t="s">
        <v>2470</v>
      </c>
      <c r="B20" s="551" t="s">
        <v>2182</v>
      </c>
      <c r="C20" s="787" t="s">
        <v>3944</v>
      </c>
      <c r="D20" s="418">
        <v>43935</v>
      </c>
      <c r="E20" s="793">
        <v>43947</v>
      </c>
      <c r="F20" s="793">
        <v>43947</v>
      </c>
      <c r="G20" s="793">
        <v>43951</v>
      </c>
      <c r="H20" s="793">
        <v>43956</v>
      </c>
      <c r="I20" s="793">
        <f t="shared" ref="I20:I57" si="13">E20+24</f>
        <v>43971</v>
      </c>
      <c r="J20" s="793">
        <f t="shared" ref="J20:J57" si="14">E20+27</f>
        <v>43974</v>
      </c>
      <c r="K20" s="70"/>
      <c r="L20" s="61"/>
    </row>
    <row r="21" spans="1:12" s="71" customFormat="1" ht="11.25" hidden="1">
      <c r="A21" s="550" t="s">
        <v>3945</v>
      </c>
      <c r="B21" s="784" t="s">
        <v>2182</v>
      </c>
      <c r="C21" s="787" t="s">
        <v>3946</v>
      </c>
      <c r="D21" s="418">
        <v>43942</v>
      </c>
      <c r="E21" s="793">
        <v>43954</v>
      </c>
      <c r="F21" s="793">
        <v>43954</v>
      </c>
      <c r="G21" s="793">
        <v>43958</v>
      </c>
      <c r="H21" s="793">
        <v>43963</v>
      </c>
      <c r="I21" s="793">
        <f t="shared" si="13"/>
        <v>43978</v>
      </c>
      <c r="J21" s="793">
        <f t="shared" si="14"/>
        <v>43981</v>
      </c>
      <c r="K21" s="70"/>
      <c r="L21" s="61"/>
    </row>
    <row r="22" spans="1:12" s="71" customFormat="1" ht="12" hidden="1" thickBot="1">
      <c r="A22" s="550" t="s">
        <v>3947</v>
      </c>
      <c r="B22" s="785" t="s">
        <v>2182</v>
      </c>
      <c r="C22" s="788" t="s">
        <v>3948</v>
      </c>
      <c r="D22" s="783">
        <v>43949</v>
      </c>
      <c r="E22" s="794">
        <v>43961</v>
      </c>
      <c r="F22" s="794">
        <v>43961</v>
      </c>
      <c r="G22" s="794">
        <v>43965</v>
      </c>
      <c r="H22" s="794">
        <v>43970</v>
      </c>
      <c r="I22" s="794">
        <f t="shared" si="13"/>
        <v>43985</v>
      </c>
      <c r="J22" s="794">
        <f t="shared" si="14"/>
        <v>43988</v>
      </c>
      <c r="K22" s="70"/>
      <c r="L22" s="61"/>
    </row>
    <row r="23" spans="1:12" s="71" customFormat="1" ht="12" hidden="1" thickTop="1">
      <c r="A23" s="550" t="s">
        <v>3949</v>
      </c>
      <c r="B23" s="784" t="s">
        <v>2182</v>
      </c>
      <c r="C23" s="787" t="s">
        <v>3950</v>
      </c>
      <c r="D23" s="418">
        <v>43956</v>
      </c>
      <c r="E23" s="793">
        <v>43968</v>
      </c>
      <c r="F23" s="793">
        <v>43968</v>
      </c>
      <c r="G23" s="793">
        <v>43972</v>
      </c>
      <c r="H23" s="793">
        <v>43977</v>
      </c>
      <c r="I23" s="793">
        <f t="shared" si="13"/>
        <v>43992</v>
      </c>
      <c r="J23" s="793">
        <f t="shared" si="14"/>
        <v>43995</v>
      </c>
      <c r="K23" s="70"/>
      <c r="L23" s="61"/>
    </row>
    <row r="24" spans="1:12" s="71" customFormat="1" ht="11.25" hidden="1">
      <c r="A24" s="550" t="s">
        <v>2382</v>
      </c>
      <c r="B24" s="784" t="s">
        <v>2182</v>
      </c>
      <c r="C24" s="787" t="s">
        <v>3951</v>
      </c>
      <c r="D24" s="418">
        <v>43963</v>
      </c>
      <c r="E24" s="793">
        <v>43975</v>
      </c>
      <c r="F24" s="793">
        <v>43975</v>
      </c>
      <c r="G24" s="793">
        <v>43979</v>
      </c>
      <c r="H24" s="793">
        <v>43984</v>
      </c>
      <c r="I24" s="793">
        <f t="shared" si="13"/>
        <v>43999</v>
      </c>
      <c r="J24" s="793">
        <f t="shared" si="14"/>
        <v>44002</v>
      </c>
      <c r="K24" s="70"/>
      <c r="L24" s="61"/>
    </row>
    <row r="25" spans="1:12" s="71" customFormat="1" ht="11.25" hidden="1">
      <c r="A25" s="550"/>
      <c r="B25" s="463" t="s">
        <v>2182</v>
      </c>
      <c r="C25" s="789" t="s">
        <v>3952</v>
      </c>
      <c r="D25" s="464">
        <v>43970</v>
      </c>
      <c r="E25" s="795">
        <v>43982</v>
      </c>
      <c r="F25" s="795">
        <v>43982</v>
      </c>
      <c r="G25" s="795">
        <v>43986</v>
      </c>
      <c r="H25" s="795">
        <v>43991</v>
      </c>
      <c r="I25" s="795">
        <f t="shared" si="13"/>
        <v>44006</v>
      </c>
      <c r="J25" s="795">
        <f t="shared" si="14"/>
        <v>44009</v>
      </c>
      <c r="K25" s="70"/>
      <c r="L25" s="61"/>
    </row>
    <row r="26" spans="1:12" s="71" customFormat="1" ht="12" hidden="1" thickBot="1">
      <c r="A26" s="550"/>
      <c r="B26" s="785" t="s">
        <v>2182</v>
      </c>
      <c r="C26" s="788" t="s">
        <v>3953</v>
      </c>
      <c r="D26" s="783">
        <v>43977</v>
      </c>
      <c r="E26" s="794">
        <v>43989</v>
      </c>
      <c r="F26" s="794">
        <v>43989</v>
      </c>
      <c r="G26" s="794">
        <v>43993</v>
      </c>
      <c r="H26" s="794">
        <v>43998</v>
      </c>
      <c r="I26" s="794">
        <f t="shared" si="13"/>
        <v>44013</v>
      </c>
      <c r="J26" s="794">
        <f t="shared" si="14"/>
        <v>44016</v>
      </c>
      <c r="K26" s="70"/>
      <c r="L26" s="61"/>
    </row>
    <row r="27" spans="1:12" s="71" customFormat="1" ht="12" hidden="1" thickTop="1">
      <c r="A27" s="550" t="s">
        <v>3273</v>
      </c>
      <c r="B27" s="463" t="s">
        <v>2182</v>
      </c>
      <c r="C27" s="789" t="s">
        <v>3954</v>
      </c>
      <c r="D27" s="464">
        <f t="shared" ref="D27:D57" si="15">D26+7</f>
        <v>43984</v>
      </c>
      <c r="E27" s="795">
        <f t="shared" ref="E27:F57" si="16">D27+12</f>
        <v>43996</v>
      </c>
      <c r="F27" s="795">
        <f t="shared" si="16"/>
        <v>44008</v>
      </c>
      <c r="G27" s="795">
        <f t="shared" ref="G27" si="17">$D27+16</f>
        <v>44000</v>
      </c>
      <c r="H27" s="795">
        <f t="shared" ref="H27:H57" si="18">E27+21</f>
        <v>44017</v>
      </c>
      <c r="I27" s="795">
        <f t="shared" si="13"/>
        <v>44020</v>
      </c>
      <c r="J27" s="795">
        <f t="shared" si="14"/>
        <v>44023</v>
      </c>
      <c r="K27" s="70"/>
      <c r="L27" s="61"/>
    </row>
    <row r="28" spans="1:12" s="71" customFormat="1" ht="11.25" hidden="1">
      <c r="A28" s="550"/>
      <c r="B28" s="463" t="s">
        <v>2182</v>
      </c>
      <c r="C28" s="789" t="s">
        <v>3955</v>
      </c>
      <c r="D28" s="464">
        <f t="shared" si="15"/>
        <v>43991</v>
      </c>
      <c r="E28" s="795">
        <f t="shared" si="16"/>
        <v>44003</v>
      </c>
      <c r="F28" s="795">
        <f t="shared" si="16"/>
        <v>44015</v>
      </c>
      <c r="G28" s="795">
        <f t="shared" ref="G28:G35" si="19">$D28+16</f>
        <v>44007</v>
      </c>
      <c r="H28" s="795">
        <f t="shared" si="18"/>
        <v>44024</v>
      </c>
      <c r="I28" s="795">
        <f t="shared" si="13"/>
        <v>44027</v>
      </c>
      <c r="J28" s="795">
        <f t="shared" si="14"/>
        <v>44030</v>
      </c>
      <c r="K28" s="70"/>
      <c r="L28" s="61"/>
    </row>
    <row r="29" spans="1:12" s="71" customFormat="1" ht="11.25" hidden="1">
      <c r="A29" s="550" t="s">
        <v>3692</v>
      </c>
      <c r="B29" s="463" t="s">
        <v>2182</v>
      </c>
      <c r="C29" s="789" t="s">
        <v>3956</v>
      </c>
      <c r="D29" s="464">
        <f t="shared" si="15"/>
        <v>43998</v>
      </c>
      <c r="E29" s="795">
        <f t="shared" si="16"/>
        <v>44010</v>
      </c>
      <c r="F29" s="795">
        <f t="shared" si="16"/>
        <v>44022</v>
      </c>
      <c r="G29" s="795">
        <f t="shared" si="19"/>
        <v>44014</v>
      </c>
      <c r="H29" s="795">
        <f t="shared" si="18"/>
        <v>44031</v>
      </c>
      <c r="I29" s="795">
        <f t="shared" si="13"/>
        <v>44034</v>
      </c>
      <c r="J29" s="795">
        <f t="shared" si="14"/>
        <v>44037</v>
      </c>
      <c r="K29" s="70"/>
      <c r="L29" s="61"/>
    </row>
    <row r="30" spans="1:12" s="71" customFormat="1" ht="11.25" hidden="1">
      <c r="A30" s="550" t="s">
        <v>3957</v>
      </c>
      <c r="B30" s="463" t="s">
        <v>2182</v>
      </c>
      <c r="C30" s="789" t="s">
        <v>3958</v>
      </c>
      <c r="D30" s="464">
        <f t="shared" si="15"/>
        <v>44005</v>
      </c>
      <c r="E30" s="795">
        <f t="shared" si="16"/>
        <v>44017</v>
      </c>
      <c r="F30" s="795">
        <f t="shared" si="16"/>
        <v>44029</v>
      </c>
      <c r="G30" s="795">
        <f t="shared" si="19"/>
        <v>44021</v>
      </c>
      <c r="H30" s="795">
        <f t="shared" si="18"/>
        <v>44038</v>
      </c>
      <c r="I30" s="795">
        <f t="shared" si="13"/>
        <v>44041</v>
      </c>
      <c r="J30" s="795">
        <f t="shared" si="14"/>
        <v>44044</v>
      </c>
      <c r="K30" s="70"/>
      <c r="L30" s="61"/>
    </row>
    <row r="31" spans="1:12" s="71" customFormat="1" ht="12" hidden="1" thickBot="1">
      <c r="A31" s="550" t="s">
        <v>3959</v>
      </c>
      <c r="B31" s="785" t="s">
        <v>2182</v>
      </c>
      <c r="C31" s="788" t="s">
        <v>3960</v>
      </c>
      <c r="D31" s="783">
        <f t="shared" si="15"/>
        <v>44012</v>
      </c>
      <c r="E31" s="794">
        <f t="shared" si="16"/>
        <v>44024</v>
      </c>
      <c r="F31" s="794">
        <f t="shared" si="16"/>
        <v>44036</v>
      </c>
      <c r="G31" s="794">
        <f t="shared" si="19"/>
        <v>44028</v>
      </c>
      <c r="H31" s="794">
        <f t="shared" si="18"/>
        <v>44045</v>
      </c>
      <c r="I31" s="794">
        <f t="shared" si="13"/>
        <v>44048</v>
      </c>
      <c r="J31" s="794">
        <f t="shared" si="14"/>
        <v>44051</v>
      </c>
      <c r="K31" s="70"/>
      <c r="L31" s="61"/>
    </row>
    <row r="32" spans="1:12" s="71" customFormat="1" ht="12" hidden="1" thickTop="1">
      <c r="A32" s="550"/>
      <c r="B32" s="786" t="s">
        <v>2182</v>
      </c>
      <c r="C32" s="790" t="s">
        <v>3961</v>
      </c>
      <c r="D32" s="417">
        <f t="shared" si="15"/>
        <v>44019</v>
      </c>
      <c r="E32" s="796">
        <f t="shared" si="16"/>
        <v>44031</v>
      </c>
      <c r="F32" s="796">
        <f t="shared" si="16"/>
        <v>44043</v>
      </c>
      <c r="G32" s="796">
        <f t="shared" si="19"/>
        <v>44035</v>
      </c>
      <c r="H32" s="796">
        <f t="shared" si="18"/>
        <v>44052</v>
      </c>
      <c r="I32" s="796">
        <f t="shared" si="13"/>
        <v>44055</v>
      </c>
      <c r="J32" s="796">
        <f t="shared" si="14"/>
        <v>44058</v>
      </c>
      <c r="K32" s="70"/>
      <c r="L32" s="61"/>
    </row>
    <row r="33" spans="1:12" s="71" customFormat="1" ht="11.25" hidden="1">
      <c r="A33" s="550"/>
      <c r="B33" s="786" t="s">
        <v>2182</v>
      </c>
      <c r="C33" s="789" t="s">
        <v>3962</v>
      </c>
      <c r="D33" s="464">
        <f t="shared" si="15"/>
        <v>44026</v>
      </c>
      <c r="E33" s="464">
        <f t="shared" si="16"/>
        <v>44038</v>
      </c>
      <c r="F33" s="464">
        <f t="shared" si="16"/>
        <v>44050</v>
      </c>
      <c r="G33" s="464">
        <f t="shared" si="19"/>
        <v>44042</v>
      </c>
      <c r="H33" s="464">
        <f t="shared" si="18"/>
        <v>44059</v>
      </c>
      <c r="I33" s="464">
        <f t="shared" si="13"/>
        <v>44062</v>
      </c>
      <c r="J33" s="464">
        <f t="shared" si="14"/>
        <v>44065</v>
      </c>
      <c r="K33" s="70"/>
      <c r="L33" s="61"/>
    </row>
    <row r="34" spans="1:12" s="71" customFormat="1" ht="11.25" hidden="1">
      <c r="A34" s="550"/>
      <c r="B34" s="786" t="s">
        <v>2182</v>
      </c>
      <c r="C34" s="789" t="s">
        <v>3963</v>
      </c>
      <c r="D34" s="464">
        <f t="shared" si="15"/>
        <v>44033</v>
      </c>
      <c r="E34" s="464">
        <f t="shared" si="16"/>
        <v>44045</v>
      </c>
      <c r="F34" s="464">
        <f t="shared" si="16"/>
        <v>44057</v>
      </c>
      <c r="G34" s="464">
        <f t="shared" si="19"/>
        <v>44049</v>
      </c>
      <c r="H34" s="464">
        <f t="shared" si="18"/>
        <v>44066</v>
      </c>
      <c r="I34" s="464">
        <f t="shared" si="13"/>
        <v>44069</v>
      </c>
      <c r="J34" s="464">
        <f t="shared" si="14"/>
        <v>44072</v>
      </c>
      <c r="K34" s="70"/>
      <c r="L34" s="61"/>
    </row>
    <row r="35" spans="1:12" s="71" customFormat="1" ht="12" hidden="1" thickBot="1">
      <c r="A35" s="550"/>
      <c r="B35" s="785" t="s">
        <v>2182</v>
      </c>
      <c r="C35" s="882" t="s">
        <v>3964</v>
      </c>
      <c r="D35" s="553">
        <f t="shared" si="15"/>
        <v>44040</v>
      </c>
      <c r="E35" s="553">
        <f t="shared" si="16"/>
        <v>44052</v>
      </c>
      <c r="F35" s="553">
        <f t="shared" si="16"/>
        <v>44064</v>
      </c>
      <c r="G35" s="553">
        <f t="shared" si="19"/>
        <v>44056</v>
      </c>
      <c r="H35" s="553">
        <f t="shared" si="18"/>
        <v>44073</v>
      </c>
      <c r="I35" s="553">
        <f t="shared" si="13"/>
        <v>44076</v>
      </c>
      <c r="J35" s="553">
        <f t="shared" si="14"/>
        <v>44079</v>
      </c>
      <c r="K35" s="70"/>
      <c r="L35" s="61"/>
    </row>
    <row r="36" spans="1:12" s="71" customFormat="1" ht="12" hidden="1" thickTop="1">
      <c r="A36" s="550"/>
      <c r="B36" s="786" t="s">
        <v>2182</v>
      </c>
      <c r="C36" s="789" t="s">
        <v>3965</v>
      </c>
      <c r="D36" s="464">
        <f t="shared" si="15"/>
        <v>44047</v>
      </c>
      <c r="E36" s="464">
        <f t="shared" si="16"/>
        <v>44059</v>
      </c>
      <c r="F36" s="464">
        <f t="shared" si="16"/>
        <v>44071</v>
      </c>
      <c r="G36" s="464">
        <f t="shared" ref="G36:G40" si="20">$D36+16</f>
        <v>44063</v>
      </c>
      <c r="H36" s="464">
        <f t="shared" si="18"/>
        <v>44080</v>
      </c>
      <c r="I36" s="464">
        <f t="shared" si="13"/>
        <v>44083</v>
      </c>
      <c r="J36" s="464">
        <f t="shared" si="14"/>
        <v>44086</v>
      </c>
      <c r="K36" s="70"/>
      <c r="L36" s="61"/>
    </row>
    <row r="37" spans="1:12" s="71" customFormat="1" ht="11.25" hidden="1">
      <c r="A37" s="550"/>
      <c r="B37" s="786" t="s">
        <v>2182</v>
      </c>
      <c r="C37" s="789" t="s">
        <v>3966</v>
      </c>
      <c r="D37" s="464">
        <f t="shared" si="15"/>
        <v>44054</v>
      </c>
      <c r="E37" s="464">
        <f t="shared" si="16"/>
        <v>44066</v>
      </c>
      <c r="F37" s="464">
        <f t="shared" si="16"/>
        <v>44078</v>
      </c>
      <c r="G37" s="464">
        <f t="shared" si="20"/>
        <v>44070</v>
      </c>
      <c r="H37" s="464">
        <f t="shared" si="18"/>
        <v>44087</v>
      </c>
      <c r="I37" s="464">
        <f t="shared" si="13"/>
        <v>44090</v>
      </c>
      <c r="J37" s="464">
        <f t="shared" si="14"/>
        <v>44093</v>
      </c>
      <c r="K37" s="70"/>
      <c r="L37" s="61"/>
    </row>
    <row r="38" spans="1:12" s="71" customFormat="1" ht="11.25" hidden="1">
      <c r="A38" s="550"/>
      <c r="B38" s="786" t="s">
        <v>2182</v>
      </c>
      <c r="C38" s="789" t="s">
        <v>3967</v>
      </c>
      <c r="D38" s="464">
        <f t="shared" si="15"/>
        <v>44061</v>
      </c>
      <c r="E38" s="464">
        <f t="shared" si="16"/>
        <v>44073</v>
      </c>
      <c r="F38" s="464">
        <f t="shared" si="16"/>
        <v>44085</v>
      </c>
      <c r="G38" s="464">
        <f t="shared" si="20"/>
        <v>44077</v>
      </c>
      <c r="H38" s="464">
        <f t="shared" si="18"/>
        <v>44094</v>
      </c>
      <c r="I38" s="464">
        <f t="shared" si="13"/>
        <v>44097</v>
      </c>
      <c r="J38" s="464">
        <f t="shared" si="14"/>
        <v>44100</v>
      </c>
      <c r="K38" s="70"/>
      <c r="L38" s="61"/>
    </row>
    <row r="39" spans="1:12" s="71" customFormat="1" ht="12" hidden="1" thickBot="1">
      <c r="A39" s="550"/>
      <c r="B39" s="785" t="s">
        <v>2182</v>
      </c>
      <c r="C39" s="788" t="s">
        <v>3968</v>
      </c>
      <c r="D39" s="783">
        <f t="shared" si="15"/>
        <v>44068</v>
      </c>
      <c r="E39" s="783">
        <f t="shared" si="16"/>
        <v>44080</v>
      </c>
      <c r="F39" s="783">
        <f t="shared" si="16"/>
        <v>44092</v>
      </c>
      <c r="G39" s="783">
        <f t="shared" si="20"/>
        <v>44084</v>
      </c>
      <c r="H39" s="783">
        <f t="shared" si="18"/>
        <v>44101</v>
      </c>
      <c r="I39" s="783">
        <f t="shared" si="13"/>
        <v>44104</v>
      </c>
      <c r="J39" s="783">
        <f t="shared" si="14"/>
        <v>44107</v>
      </c>
      <c r="K39" s="70"/>
      <c r="L39" s="61"/>
    </row>
    <row r="40" spans="1:12" s="71" customFormat="1" ht="12" hidden="1" thickTop="1">
      <c r="A40" s="550"/>
      <c r="B40" s="786" t="s">
        <v>2182</v>
      </c>
      <c r="C40" s="789" t="s">
        <v>3969</v>
      </c>
      <c r="D40" s="464">
        <f t="shared" si="15"/>
        <v>44075</v>
      </c>
      <c r="E40" s="464">
        <f t="shared" si="16"/>
        <v>44087</v>
      </c>
      <c r="F40" s="464">
        <f t="shared" si="16"/>
        <v>44099</v>
      </c>
      <c r="G40" s="464">
        <f t="shared" si="20"/>
        <v>44091</v>
      </c>
      <c r="H40" s="464">
        <f t="shared" si="18"/>
        <v>44108</v>
      </c>
      <c r="I40" s="464">
        <f t="shared" si="13"/>
        <v>44111</v>
      </c>
      <c r="J40" s="464">
        <f t="shared" si="14"/>
        <v>44114</v>
      </c>
      <c r="K40" s="70"/>
      <c r="L40" s="61"/>
    </row>
    <row r="41" spans="1:12" s="71" customFormat="1" ht="11.25" hidden="1">
      <c r="A41" s="550"/>
      <c r="B41" s="786" t="s">
        <v>2182</v>
      </c>
      <c r="C41" s="789" t="s">
        <v>3970</v>
      </c>
      <c r="D41" s="464">
        <f t="shared" si="15"/>
        <v>44082</v>
      </c>
      <c r="E41" s="464">
        <f t="shared" si="16"/>
        <v>44094</v>
      </c>
      <c r="F41" s="464">
        <f t="shared" si="16"/>
        <v>44106</v>
      </c>
      <c r="G41" s="464">
        <f t="shared" ref="G41:G57" si="21">$D41+16</f>
        <v>44098</v>
      </c>
      <c r="H41" s="464">
        <f t="shared" si="18"/>
        <v>44115</v>
      </c>
      <c r="I41" s="464">
        <f t="shared" si="13"/>
        <v>44118</v>
      </c>
      <c r="J41" s="464">
        <f t="shared" si="14"/>
        <v>44121</v>
      </c>
      <c r="K41" s="70"/>
      <c r="L41" s="61"/>
    </row>
    <row r="42" spans="1:12" s="71" customFormat="1" ht="11.25" hidden="1">
      <c r="A42" s="550"/>
      <c r="B42" s="786" t="s">
        <v>2182</v>
      </c>
      <c r="C42" s="789" t="s">
        <v>3971</v>
      </c>
      <c r="D42" s="464">
        <f t="shared" si="15"/>
        <v>44089</v>
      </c>
      <c r="E42" s="464">
        <f t="shared" si="16"/>
        <v>44101</v>
      </c>
      <c r="F42" s="464">
        <f t="shared" si="16"/>
        <v>44113</v>
      </c>
      <c r="G42" s="464">
        <f t="shared" si="21"/>
        <v>44105</v>
      </c>
      <c r="H42" s="464">
        <f t="shared" si="18"/>
        <v>44122</v>
      </c>
      <c r="I42" s="464">
        <f t="shared" si="13"/>
        <v>44125</v>
      </c>
      <c r="J42" s="464">
        <f t="shared" si="14"/>
        <v>44128</v>
      </c>
      <c r="K42" s="70"/>
      <c r="L42" s="61"/>
    </row>
    <row r="43" spans="1:12" s="71" customFormat="1" ht="11.25" hidden="1">
      <c r="A43" s="550"/>
      <c r="B43" s="786" t="s">
        <v>2182</v>
      </c>
      <c r="C43" s="789" t="s">
        <v>3972</v>
      </c>
      <c r="D43" s="464">
        <f t="shared" si="15"/>
        <v>44096</v>
      </c>
      <c r="E43" s="464">
        <f t="shared" si="16"/>
        <v>44108</v>
      </c>
      <c r="F43" s="464">
        <f t="shared" si="16"/>
        <v>44120</v>
      </c>
      <c r="G43" s="464">
        <f t="shared" si="21"/>
        <v>44112</v>
      </c>
      <c r="H43" s="464">
        <f t="shared" si="18"/>
        <v>44129</v>
      </c>
      <c r="I43" s="464">
        <f t="shared" si="13"/>
        <v>44132</v>
      </c>
      <c r="J43" s="464">
        <f t="shared" si="14"/>
        <v>44135</v>
      </c>
      <c r="K43" s="70"/>
      <c r="L43" s="61"/>
    </row>
    <row r="44" spans="1:12" s="71" customFormat="1" ht="12" hidden="1" thickBot="1">
      <c r="A44" s="550"/>
      <c r="B44" s="785" t="s">
        <v>2182</v>
      </c>
      <c r="C44" s="788" t="s">
        <v>3973</v>
      </c>
      <c r="D44" s="783">
        <f t="shared" si="15"/>
        <v>44103</v>
      </c>
      <c r="E44" s="783">
        <f t="shared" si="16"/>
        <v>44115</v>
      </c>
      <c r="F44" s="783">
        <f t="shared" si="16"/>
        <v>44127</v>
      </c>
      <c r="G44" s="783">
        <f t="shared" si="21"/>
        <v>44119</v>
      </c>
      <c r="H44" s="783">
        <f t="shared" si="18"/>
        <v>44136</v>
      </c>
      <c r="I44" s="783">
        <f t="shared" si="13"/>
        <v>44139</v>
      </c>
      <c r="J44" s="783">
        <f t="shared" si="14"/>
        <v>44142</v>
      </c>
      <c r="K44" s="70"/>
      <c r="L44" s="61"/>
    </row>
    <row r="45" spans="1:12" s="71" customFormat="1" ht="12" hidden="1" thickTop="1">
      <c r="A45" s="550"/>
      <c r="B45" s="786" t="s">
        <v>2182</v>
      </c>
      <c r="C45" s="789" t="s">
        <v>3974</v>
      </c>
      <c r="D45" s="464">
        <f t="shared" si="15"/>
        <v>44110</v>
      </c>
      <c r="E45" s="464">
        <f t="shared" si="16"/>
        <v>44122</v>
      </c>
      <c r="F45" s="464">
        <f t="shared" si="16"/>
        <v>44134</v>
      </c>
      <c r="G45" s="464">
        <f t="shared" si="21"/>
        <v>44126</v>
      </c>
      <c r="H45" s="464">
        <f t="shared" si="18"/>
        <v>44143</v>
      </c>
      <c r="I45" s="464">
        <f t="shared" si="13"/>
        <v>44146</v>
      </c>
      <c r="J45" s="464">
        <f t="shared" si="14"/>
        <v>44149</v>
      </c>
      <c r="K45" s="70"/>
      <c r="L45" s="61"/>
    </row>
    <row r="46" spans="1:12" s="71" customFormat="1" ht="11.25" hidden="1">
      <c r="A46" s="550"/>
      <c r="B46" s="786" t="s">
        <v>2182</v>
      </c>
      <c r="C46" s="451" t="s">
        <v>3975</v>
      </c>
      <c r="D46" s="286">
        <f t="shared" si="15"/>
        <v>44117</v>
      </c>
      <c r="E46" s="183">
        <f t="shared" si="16"/>
        <v>44129</v>
      </c>
      <c r="F46" s="183">
        <f t="shared" si="16"/>
        <v>44141</v>
      </c>
      <c r="G46" s="183">
        <f t="shared" si="21"/>
        <v>44133</v>
      </c>
      <c r="H46" s="183">
        <f t="shared" si="18"/>
        <v>44150</v>
      </c>
      <c r="I46" s="183">
        <f t="shared" si="13"/>
        <v>44153</v>
      </c>
      <c r="J46" s="183">
        <f t="shared" si="14"/>
        <v>44156</v>
      </c>
      <c r="K46" s="70"/>
      <c r="L46" s="61"/>
    </row>
    <row r="47" spans="1:12" s="71" customFormat="1" ht="11.25" hidden="1">
      <c r="A47" s="550"/>
      <c r="B47" s="786" t="s">
        <v>2182</v>
      </c>
      <c r="C47" s="451" t="s">
        <v>3976</v>
      </c>
      <c r="D47" s="286">
        <f t="shared" si="15"/>
        <v>44124</v>
      </c>
      <c r="E47" s="183">
        <f t="shared" si="16"/>
        <v>44136</v>
      </c>
      <c r="F47" s="183">
        <f t="shared" si="16"/>
        <v>44148</v>
      </c>
      <c r="G47" s="183">
        <f t="shared" si="21"/>
        <v>44140</v>
      </c>
      <c r="H47" s="183">
        <f t="shared" si="18"/>
        <v>44157</v>
      </c>
      <c r="I47" s="183">
        <f t="shared" si="13"/>
        <v>44160</v>
      </c>
      <c r="J47" s="183">
        <f t="shared" si="14"/>
        <v>44163</v>
      </c>
      <c r="K47" s="70"/>
      <c r="L47" s="61"/>
    </row>
    <row r="48" spans="1:12" s="71" customFormat="1" ht="12" hidden="1" thickBot="1">
      <c r="A48" s="550"/>
      <c r="B48" s="786" t="s">
        <v>2182</v>
      </c>
      <c r="C48" s="1002" t="s">
        <v>3977</v>
      </c>
      <c r="D48" s="75">
        <f t="shared" si="15"/>
        <v>44131</v>
      </c>
      <c r="E48" s="187">
        <f t="shared" si="16"/>
        <v>44143</v>
      </c>
      <c r="F48" s="187">
        <f t="shared" si="16"/>
        <v>44155</v>
      </c>
      <c r="G48" s="187">
        <f t="shared" si="21"/>
        <v>44147</v>
      </c>
      <c r="H48" s="187">
        <f t="shared" si="18"/>
        <v>44164</v>
      </c>
      <c r="I48" s="187">
        <f t="shared" si="13"/>
        <v>44167</v>
      </c>
      <c r="J48" s="187">
        <f t="shared" si="14"/>
        <v>44170</v>
      </c>
      <c r="K48" s="70"/>
      <c r="L48" s="61"/>
    </row>
    <row r="49" spans="1:12" s="71" customFormat="1" ht="12" hidden="1" thickTop="1">
      <c r="A49" s="550"/>
      <c r="B49" s="786" t="s">
        <v>2182</v>
      </c>
      <c r="C49" s="451" t="s">
        <v>3978</v>
      </c>
      <c r="D49" s="286">
        <f t="shared" si="15"/>
        <v>44138</v>
      </c>
      <c r="E49" s="183">
        <f t="shared" si="16"/>
        <v>44150</v>
      </c>
      <c r="F49" s="183">
        <f t="shared" si="16"/>
        <v>44162</v>
      </c>
      <c r="G49" s="183">
        <f t="shared" si="21"/>
        <v>44154</v>
      </c>
      <c r="H49" s="183">
        <f t="shared" si="18"/>
        <v>44171</v>
      </c>
      <c r="I49" s="183">
        <f t="shared" si="13"/>
        <v>44174</v>
      </c>
      <c r="J49" s="183">
        <f t="shared" si="14"/>
        <v>44177</v>
      </c>
      <c r="K49" s="70"/>
      <c r="L49" s="61"/>
    </row>
    <row r="50" spans="1:12" s="71" customFormat="1" ht="11.25" hidden="1">
      <c r="A50" s="550"/>
      <c r="B50" s="786" t="s">
        <v>2182</v>
      </c>
      <c r="C50" s="451" t="s">
        <v>3979</v>
      </c>
      <c r="D50" s="286">
        <f t="shared" si="15"/>
        <v>44145</v>
      </c>
      <c r="E50" s="183">
        <f t="shared" si="16"/>
        <v>44157</v>
      </c>
      <c r="F50" s="183">
        <f t="shared" si="16"/>
        <v>44169</v>
      </c>
      <c r="G50" s="183">
        <f t="shared" si="21"/>
        <v>44161</v>
      </c>
      <c r="H50" s="183">
        <f t="shared" si="18"/>
        <v>44178</v>
      </c>
      <c r="I50" s="183">
        <f t="shared" si="13"/>
        <v>44181</v>
      </c>
      <c r="J50" s="183">
        <f t="shared" si="14"/>
        <v>44184</v>
      </c>
      <c r="K50" s="70"/>
      <c r="L50" s="61"/>
    </row>
    <row r="51" spans="1:12" s="71" customFormat="1" ht="11.25" hidden="1">
      <c r="A51" s="550"/>
      <c r="B51" s="786" t="s">
        <v>2182</v>
      </c>
      <c r="C51" s="451" t="s">
        <v>3980</v>
      </c>
      <c r="D51" s="286">
        <f t="shared" si="15"/>
        <v>44152</v>
      </c>
      <c r="E51" s="183">
        <f t="shared" si="16"/>
        <v>44164</v>
      </c>
      <c r="F51" s="183">
        <f t="shared" si="16"/>
        <v>44176</v>
      </c>
      <c r="G51" s="183">
        <f t="shared" si="21"/>
        <v>44168</v>
      </c>
      <c r="H51" s="183">
        <f t="shared" si="18"/>
        <v>44185</v>
      </c>
      <c r="I51" s="183">
        <f t="shared" si="13"/>
        <v>44188</v>
      </c>
      <c r="J51" s="183">
        <f t="shared" si="14"/>
        <v>44191</v>
      </c>
      <c r="K51" s="70"/>
      <c r="L51" s="61"/>
    </row>
    <row r="52" spans="1:12" s="71" customFormat="1" ht="11.25" hidden="1">
      <c r="A52" s="550"/>
      <c r="B52" s="786" t="s">
        <v>2182</v>
      </c>
      <c r="C52" s="451" t="s">
        <v>3981</v>
      </c>
      <c r="D52" s="286">
        <f t="shared" si="15"/>
        <v>44159</v>
      </c>
      <c r="E52" s="183">
        <f t="shared" si="16"/>
        <v>44171</v>
      </c>
      <c r="F52" s="183">
        <f t="shared" si="16"/>
        <v>44183</v>
      </c>
      <c r="G52" s="183">
        <f t="shared" si="21"/>
        <v>44175</v>
      </c>
      <c r="H52" s="183">
        <f t="shared" si="18"/>
        <v>44192</v>
      </c>
      <c r="I52" s="183">
        <f t="shared" si="13"/>
        <v>44195</v>
      </c>
      <c r="J52" s="183">
        <f t="shared" si="14"/>
        <v>44198</v>
      </c>
      <c r="K52" s="70"/>
      <c r="L52" s="61"/>
    </row>
    <row r="53" spans="1:12" s="71" customFormat="1" ht="11.25" hidden="1">
      <c r="A53" s="550"/>
      <c r="B53" s="786" t="s">
        <v>2182</v>
      </c>
      <c r="C53" s="451" t="s">
        <v>3982</v>
      </c>
      <c r="D53" s="286">
        <f t="shared" si="15"/>
        <v>44166</v>
      </c>
      <c r="E53" s="183">
        <f t="shared" si="16"/>
        <v>44178</v>
      </c>
      <c r="F53" s="183">
        <f t="shared" si="16"/>
        <v>44190</v>
      </c>
      <c r="G53" s="183">
        <f t="shared" si="21"/>
        <v>44182</v>
      </c>
      <c r="H53" s="183">
        <f t="shared" si="18"/>
        <v>44199</v>
      </c>
      <c r="I53" s="183">
        <f t="shared" si="13"/>
        <v>44202</v>
      </c>
      <c r="J53" s="183">
        <f t="shared" si="14"/>
        <v>44205</v>
      </c>
      <c r="K53" s="70"/>
      <c r="L53" s="61"/>
    </row>
    <row r="54" spans="1:12" s="71" customFormat="1" ht="11.25" hidden="1">
      <c r="A54" s="550"/>
      <c r="B54" s="786" t="s">
        <v>2182</v>
      </c>
      <c r="C54" s="451" t="s">
        <v>3983</v>
      </c>
      <c r="D54" s="286">
        <f t="shared" si="15"/>
        <v>44173</v>
      </c>
      <c r="E54" s="183">
        <f t="shared" si="16"/>
        <v>44185</v>
      </c>
      <c r="F54" s="183">
        <f t="shared" si="16"/>
        <v>44197</v>
      </c>
      <c r="G54" s="183">
        <f t="shared" si="21"/>
        <v>44189</v>
      </c>
      <c r="H54" s="183">
        <f t="shared" si="18"/>
        <v>44206</v>
      </c>
      <c r="I54" s="183">
        <f t="shared" si="13"/>
        <v>44209</v>
      </c>
      <c r="J54" s="183">
        <f t="shared" si="14"/>
        <v>44212</v>
      </c>
      <c r="K54" s="70"/>
      <c r="L54" s="61"/>
    </row>
    <row r="55" spans="1:12" s="71" customFormat="1" ht="11.25" hidden="1">
      <c r="A55" s="550"/>
      <c r="B55" s="786" t="s">
        <v>2182</v>
      </c>
      <c r="C55" s="451" t="s">
        <v>3984</v>
      </c>
      <c r="D55" s="286">
        <f t="shared" si="15"/>
        <v>44180</v>
      </c>
      <c r="E55" s="183">
        <f t="shared" si="16"/>
        <v>44192</v>
      </c>
      <c r="F55" s="183">
        <f t="shared" si="16"/>
        <v>44204</v>
      </c>
      <c r="G55" s="183">
        <f t="shared" si="21"/>
        <v>44196</v>
      </c>
      <c r="H55" s="183">
        <f t="shared" si="18"/>
        <v>44213</v>
      </c>
      <c r="I55" s="183">
        <f t="shared" si="13"/>
        <v>44216</v>
      </c>
      <c r="J55" s="183">
        <f t="shared" si="14"/>
        <v>44219</v>
      </c>
      <c r="K55" s="70"/>
      <c r="L55" s="61"/>
    </row>
    <row r="56" spans="1:12" s="71" customFormat="1" ht="11.25" hidden="1">
      <c r="A56" s="550"/>
      <c r="B56" s="786" t="s">
        <v>2182</v>
      </c>
      <c r="C56" s="451" t="s">
        <v>3985</v>
      </c>
      <c r="D56" s="286">
        <f t="shared" si="15"/>
        <v>44187</v>
      </c>
      <c r="E56" s="183">
        <f t="shared" si="16"/>
        <v>44199</v>
      </c>
      <c r="F56" s="183">
        <f t="shared" si="16"/>
        <v>44211</v>
      </c>
      <c r="G56" s="183">
        <f t="shared" si="21"/>
        <v>44203</v>
      </c>
      <c r="H56" s="183">
        <f t="shared" si="18"/>
        <v>44220</v>
      </c>
      <c r="I56" s="183">
        <f t="shared" si="13"/>
        <v>44223</v>
      </c>
      <c r="J56" s="183">
        <f t="shared" si="14"/>
        <v>44226</v>
      </c>
      <c r="K56" s="70"/>
      <c r="L56" s="61"/>
    </row>
    <row r="57" spans="1:12" s="71" customFormat="1" ht="11.25" hidden="1">
      <c r="A57" s="550"/>
      <c r="B57" s="786" t="s">
        <v>2182</v>
      </c>
      <c r="C57" s="451" t="s">
        <v>3986</v>
      </c>
      <c r="D57" s="286">
        <f t="shared" si="15"/>
        <v>44194</v>
      </c>
      <c r="E57" s="183">
        <f t="shared" si="16"/>
        <v>44206</v>
      </c>
      <c r="F57" s="183">
        <f t="shared" si="16"/>
        <v>44218</v>
      </c>
      <c r="G57" s="183">
        <f t="shared" si="21"/>
        <v>44210</v>
      </c>
      <c r="H57" s="183">
        <f t="shared" si="18"/>
        <v>44227</v>
      </c>
      <c r="I57" s="183">
        <f t="shared" si="13"/>
        <v>44230</v>
      </c>
      <c r="J57" s="183">
        <f t="shared" si="14"/>
        <v>44233</v>
      </c>
      <c r="K57" s="70"/>
      <c r="L57" s="61"/>
    </row>
    <row r="58" spans="1:12" s="71" customFormat="1" hidden="1">
      <c r="A58" s="550"/>
      <c r="B58" s="1879" t="s">
        <v>3987</v>
      </c>
      <c r="C58" s="451" t="s">
        <v>3988</v>
      </c>
      <c r="D58" s="286">
        <v>45003</v>
      </c>
      <c r="E58" s="183">
        <v>45021</v>
      </c>
      <c r="F58" s="183">
        <v>45021</v>
      </c>
      <c r="G58" s="183">
        <v>45027</v>
      </c>
      <c r="H58" s="183">
        <v>45029</v>
      </c>
      <c r="I58" s="183">
        <v>45030</v>
      </c>
      <c r="J58" s="183">
        <v>45032</v>
      </c>
      <c r="K58" s="1294"/>
      <c r="L58" s="1294"/>
    </row>
    <row r="59" spans="1:12" s="71" customFormat="1" ht="13.5" hidden="1" thickTop="1">
      <c r="A59" s="550" t="s">
        <v>3989</v>
      </c>
      <c r="B59" s="1910" t="s">
        <v>3990</v>
      </c>
      <c r="C59" s="451" t="s">
        <v>3991</v>
      </c>
      <c r="D59" s="286">
        <v>45011</v>
      </c>
      <c r="E59" s="183">
        <f>D59+13</f>
        <v>45024</v>
      </c>
      <c r="F59" s="183">
        <f t="shared" ref="F59:F66" si="22">D59+16</f>
        <v>45027</v>
      </c>
      <c r="G59" s="183">
        <f>$D59+21</f>
        <v>45032</v>
      </c>
      <c r="H59" s="183">
        <f>D59+23</f>
        <v>45034</v>
      </c>
      <c r="I59" s="183">
        <f>D59+25</f>
        <v>45036</v>
      </c>
      <c r="J59" s="183">
        <f>D59+27</f>
        <v>45038</v>
      </c>
      <c r="K59" s="1294">
        <v>45005</v>
      </c>
      <c r="L59" s="1294">
        <v>45006</v>
      </c>
    </row>
    <row r="60" spans="1:12" s="71" customFormat="1" hidden="1">
      <c r="A60" s="550" t="s">
        <v>3992</v>
      </c>
      <c r="B60" s="1910" t="s">
        <v>3993</v>
      </c>
      <c r="C60" s="451" t="s">
        <v>3994</v>
      </c>
      <c r="D60" s="286">
        <v>45016</v>
      </c>
      <c r="E60" s="183">
        <f>D60+13</f>
        <v>45029</v>
      </c>
      <c r="F60" s="183">
        <f t="shared" si="22"/>
        <v>45032</v>
      </c>
      <c r="G60" s="183">
        <f t="shared" ref="G60:G66" si="23">$D60+21</f>
        <v>45037</v>
      </c>
      <c r="H60" s="183">
        <f t="shared" ref="H60:H66" si="24">D60+23</f>
        <v>45039</v>
      </c>
      <c r="I60" s="183">
        <f t="shared" ref="I60:I66" si="25">D60+25</f>
        <v>45041</v>
      </c>
      <c r="J60" s="183">
        <f t="shared" ref="J60:J66" si="26">D60+27</f>
        <v>45043</v>
      </c>
      <c r="K60" s="1294">
        <v>45012</v>
      </c>
      <c r="L60" s="1294">
        <v>45013</v>
      </c>
    </row>
    <row r="61" spans="1:12" s="71" customFormat="1" ht="13.5" hidden="1" thickTop="1">
      <c r="A61" s="550" t="s">
        <v>3995</v>
      </c>
      <c r="B61" s="1910" t="s">
        <v>3996</v>
      </c>
      <c r="C61" s="451" t="s">
        <v>3997</v>
      </c>
      <c r="D61" s="286">
        <v>45030</v>
      </c>
      <c r="E61" s="183">
        <f>D61+13</f>
        <v>45043</v>
      </c>
      <c r="F61" s="183">
        <f t="shared" si="22"/>
        <v>45046</v>
      </c>
      <c r="G61" s="183">
        <f t="shared" si="23"/>
        <v>45051</v>
      </c>
      <c r="H61" s="183">
        <f t="shared" si="24"/>
        <v>45053</v>
      </c>
      <c r="I61" s="183">
        <f t="shared" si="25"/>
        <v>45055</v>
      </c>
      <c r="J61" s="183">
        <f t="shared" si="26"/>
        <v>45057</v>
      </c>
      <c r="K61" s="1294">
        <v>45019</v>
      </c>
      <c r="L61" s="1294">
        <v>45020</v>
      </c>
    </row>
    <row r="62" spans="1:12" s="71" customFormat="1" hidden="1">
      <c r="A62" s="550" t="s">
        <v>3998</v>
      </c>
      <c r="B62" s="1910" t="s">
        <v>2390</v>
      </c>
      <c r="C62" s="451" t="s">
        <v>3999</v>
      </c>
      <c r="D62" s="286">
        <v>45033</v>
      </c>
      <c r="E62" s="183">
        <f>D62+13</f>
        <v>45046</v>
      </c>
      <c r="F62" s="183">
        <f t="shared" si="22"/>
        <v>45049</v>
      </c>
      <c r="G62" s="183">
        <f t="shared" si="23"/>
        <v>45054</v>
      </c>
      <c r="H62" s="183">
        <f t="shared" si="24"/>
        <v>45056</v>
      </c>
      <c r="I62" s="183">
        <f t="shared" si="25"/>
        <v>45058</v>
      </c>
      <c r="J62" s="183">
        <f t="shared" si="26"/>
        <v>45060</v>
      </c>
      <c r="K62" s="1294">
        <v>45026</v>
      </c>
      <c r="L62" s="1294">
        <v>45027</v>
      </c>
    </row>
    <row r="63" spans="1:12" s="71" customFormat="1" ht="13.5" hidden="1" thickTop="1">
      <c r="A63" s="550" t="s">
        <v>4000</v>
      </c>
      <c r="B63" s="1910" t="s">
        <v>4001</v>
      </c>
      <c r="C63" s="451" t="s">
        <v>4002</v>
      </c>
      <c r="D63" s="286">
        <v>45040</v>
      </c>
      <c r="E63" s="183">
        <f>D63+13</f>
        <v>45053</v>
      </c>
      <c r="F63" s="183">
        <f t="shared" si="22"/>
        <v>45056</v>
      </c>
      <c r="G63" s="183">
        <f t="shared" si="23"/>
        <v>45061</v>
      </c>
      <c r="H63" s="183">
        <f t="shared" si="24"/>
        <v>45063</v>
      </c>
      <c r="I63" s="183">
        <f t="shared" si="25"/>
        <v>45065</v>
      </c>
      <c r="J63" s="183">
        <f t="shared" si="26"/>
        <v>45067</v>
      </c>
      <c r="K63" s="1294">
        <v>45033</v>
      </c>
      <c r="L63" s="1294">
        <v>45034</v>
      </c>
    </row>
    <row r="64" spans="1:12" s="71" customFormat="1" hidden="1">
      <c r="A64" s="550" t="s">
        <v>2590</v>
      </c>
      <c r="B64" s="1910" t="s">
        <v>4003</v>
      </c>
      <c r="C64" s="451" t="s">
        <v>4004</v>
      </c>
      <c r="D64" s="286">
        <v>45045</v>
      </c>
      <c r="E64" s="183" t="s">
        <v>2000</v>
      </c>
      <c r="F64" s="183">
        <f t="shared" si="22"/>
        <v>45061</v>
      </c>
      <c r="G64" s="183">
        <f t="shared" si="23"/>
        <v>45066</v>
      </c>
      <c r="H64" s="183">
        <f t="shared" si="24"/>
        <v>45068</v>
      </c>
      <c r="I64" s="183">
        <f t="shared" si="25"/>
        <v>45070</v>
      </c>
      <c r="J64" s="183">
        <f t="shared" si="26"/>
        <v>45072</v>
      </c>
      <c r="K64" s="1294">
        <v>45040</v>
      </c>
      <c r="L64" s="1294">
        <v>45041</v>
      </c>
    </row>
    <row r="65" spans="1:12" s="71" customFormat="1" hidden="1">
      <c r="A65" s="550"/>
      <c r="B65" s="1910" t="s">
        <v>4005</v>
      </c>
      <c r="C65" s="1946" t="s">
        <v>4006</v>
      </c>
      <c r="D65" s="413">
        <v>45054</v>
      </c>
      <c r="E65" s="1947" t="s">
        <v>2000</v>
      </c>
      <c r="F65" s="1947">
        <f t="shared" si="22"/>
        <v>45070</v>
      </c>
      <c r="G65" s="1947">
        <f t="shared" si="23"/>
        <v>45075</v>
      </c>
      <c r="H65" s="1947">
        <f t="shared" si="24"/>
        <v>45077</v>
      </c>
      <c r="I65" s="1947">
        <f t="shared" si="25"/>
        <v>45079</v>
      </c>
      <c r="J65" s="1947">
        <f t="shared" si="26"/>
        <v>45081</v>
      </c>
      <c r="K65" s="1294">
        <v>45047</v>
      </c>
      <c r="L65" s="1294">
        <v>45048</v>
      </c>
    </row>
    <row r="66" spans="1:12" s="71" customFormat="1" hidden="1">
      <c r="A66" s="550" t="s">
        <v>4007</v>
      </c>
      <c r="B66" s="1903" t="s">
        <v>3015</v>
      </c>
      <c r="C66" s="451" t="s">
        <v>4008</v>
      </c>
      <c r="D66" s="286">
        <v>45062</v>
      </c>
      <c r="E66" s="183" t="s">
        <v>2000</v>
      </c>
      <c r="F66" s="183">
        <f t="shared" si="22"/>
        <v>45078</v>
      </c>
      <c r="G66" s="183">
        <f t="shared" si="23"/>
        <v>45083</v>
      </c>
      <c r="H66" s="183">
        <f t="shared" si="24"/>
        <v>45085</v>
      </c>
      <c r="I66" s="183">
        <f t="shared" si="25"/>
        <v>45087</v>
      </c>
      <c r="J66" s="183">
        <f t="shared" si="26"/>
        <v>45089</v>
      </c>
      <c r="K66" s="1294">
        <v>45054</v>
      </c>
      <c r="L66" s="1294">
        <v>45055</v>
      </c>
    </row>
    <row r="67" spans="1:12" s="71" customFormat="1" hidden="1">
      <c r="A67" s="550"/>
      <c r="B67" s="27"/>
      <c r="C67" s="115"/>
      <c r="D67" s="131"/>
      <c r="E67" s="1797"/>
      <c r="F67" s="1797"/>
      <c r="G67" s="1797"/>
      <c r="H67" s="1797"/>
      <c r="I67" s="1797"/>
      <c r="J67" s="1797"/>
      <c r="K67" s="1294"/>
      <c r="L67" s="1294"/>
    </row>
    <row r="68" spans="1:12" s="71" customFormat="1" hidden="1">
      <c r="A68" s="550"/>
      <c r="B68" s="27"/>
      <c r="C68" s="115"/>
      <c r="D68" s="131"/>
      <c r="E68" s="1797"/>
      <c r="F68" s="1797"/>
      <c r="G68" s="1797"/>
      <c r="H68" s="1797"/>
      <c r="I68" s="1797"/>
      <c r="J68" s="1797"/>
      <c r="K68" s="1294"/>
      <c r="L68" s="1294"/>
    </row>
    <row r="69" spans="1:12" s="71" customFormat="1" ht="33.75">
      <c r="A69" s="550"/>
      <c r="B69" s="945" t="s">
        <v>2801</v>
      </c>
      <c r="C69" s="178"/>
      <c r="D69" s="1553" t="s">
        <v>3583</v>
      </c>
      <c r="E69" s="69" t="s">
        <v>1389</v>
      </c>
      <c r="F69" s="69" t="s">
        <v>414</v>
      </c>
      <c r="G69" s="69" t="s">
        <v>405</v>
      </c>
      <c r="H69" s="69" t="s">
        <v>647</v>
      </c>
      <c r="I69" s="1950" t="s">
        <v>3924</v>
      </c>
      <c r="J69" s="3517" t="s">
        <v>4009</v>
      </c>
      <c r="K69" s="1887" t="s">
        <v>2030</v>
      </c>
      <c r="L69" s="1292" t="s">
        <v>2031</v>
      </c>
    </row>
    <row r="70" spans="1:12" s="71" customFormat="1" ht="15" thickBot="1">
      <c r="A70" s="384" t="s">
        <v>2020</v>
      </c>
      <c r="B70" s="72"/>
      <c r="C70" s="250" t="s">
        <v>4010</v>
      </c>
      <c r="D70" s="1948" t="s">
        <v>1173</v>
      </c>
      <c r="E70" s="1949" t="s">
        <v>3526</v>
      </c>
      <c r="F70" s="1949" t="s">
        <v>3580</v>
      </c>
      <c r="G70" s="1949" t="s">
        <v>4011</v>
      </c>
      <c r="H70" s="1949" t="s">
        <v>4012</v>
      </c>
      <c r="I70" s="1949" t="s">
        <v>4013</v>
      </c>
      <c r="K70" s="1294"/>
      <c r="L70" s="1294"/>
    </row>
    <row r="71" spans="1:12" s="71" customFormat="1" ht="13.5" hidden="1" thickTop="1">
      <c r="A71" s="550" t="s">
        <v>4014</v>
      </c>
      <c r="B71" s="1910" t="s">
        <v>3744</v>
      </c>
      <c r="C71" s="451" t="s">
        <v>4015</v>
      </c>
      <c r="D71" s="286">
        <v>45070</v>
      </c>
      <c r="E71" s="286">
        <f>$D71+22</f>
        <v>45092</v>
      </c>
      <c r="F71" s="286">
        <f>$D71+22</f>
        <v>45092</v>
      </c>
      <c r="G71" s="183" t="e">
        <f t="shared" ref="G71:G78" si="27">C71+23</f>
        <v>#VALUE!</v>
      </c>
      <c r="H71" s="183" t="e">
        <f t="shared" ref="H71:H78" si="28">C71+25</f>
        <v>#VALUE!</v>
      </c>
      <c r="I71" s="183" t="e">
        <f t="shared" ref="I71:I78" si="29">C71+27</f>
        <v>#VALUE!</v>
      </c>
      <c r="K71" s="1294">
        <v>45066</v>
      </c>
      <c r="L71" s="1294">
        <v>45067</v>
      </c>
    </row>
    <row r="72" spans="1:12" s="71" customFormat="1" ht="13.5" hidden="1" thickTop="1">
      <c r="A72" s="550"/>
      <c r="B72" s="1910" t="s">
        <v>4016</v>
      </c>
      <c r="C72" s="1880" t="s">
        <v>4017</v>
      </c>
      <c r="D72" s="286">
        <v>45074</v>
      </c>
      <c r="E72" s="286">
        <f t="shared" ref="E72:F81" si="30">$D72+22</f>
        <v>45096</v>
      </c>
      <c r="F72" s="286">
        <f t="shared" si="30"/>
        <v>45096</v>
      </c>
      <c r="G72" s="183" t="e">
        <f t="shared" si="27"/>
        <v>#VALUE!</v>
      </c>
      <c r="H72" s="183" t="e">
        <f t="shared" si="28"/>
        <v>#VALUE!</v>
      </c>
      <c r="I72" s="183" t="e">
        <f t="shared" si="29"/>
        <v>#VALUE!</v>
      </c>
      <c r="K72" s="1294">
        <v>45073</v>
      </c>
      <c r="L72" s="1294">
        <v>45074</v>
      </c>
    </row>
    <row r="73" spans="1:12" s="71" customFormat="1" ht="13.5" hidden="1" thickTop="1">
      <c r="A73" s="550" t="s">
        <v>3088</v>
      </c>
      <c r="B73" s="1910" t="s">
        <v>3949</v>
      </c>
      <c r="C73" s="1880" t="s">
        <v>4018</v>
      </c>
      <c r="D73" s="286">
        <v>45083</v>
      </c>
      <c r="E73" s="286">
        <f t="shared" si="30"/>
        <v>45105</v>
      </c>
      <c r="F73" s="286">
        <f t="shared" si="30"/>
        <v>45105</v>
      </c>
      <c r="G73" s="183" t="e">
        <f t="shared" si="27"/>
        <v>#VALUE!</v>
      </c>
      <c r="H73" s="183" t="e">
        <f t="shared" si="28"/>
        <v>#VALUE!</v>
      </c>
      <c r="I73" s="183" t="e">
        <f t="shared" si="29"/>
        <v>#VALUE!</v>
      </c>
      <c r="K73" s="1294">
        <v>45080</v>
      </c>
      <c r="L73" s="1294">
        <v>45081</v>
      </c>
    </row>
    <row r="74" spans="1:12" s="71" customFormat="1" ht="13.5" hidden="1" thickTop="1">
      <c r="A74" s="550"/>
      <c r="B74" s="1910" t="s">
        <v>3990</v>
      </c>
      <c r="C74" s="451" t="s">
        <v>4019</v>
      </c>
      <c r="D74" s="286">
        <v>45090</v>
      </c>
      <c r="E74" s="286">
        <f t="shared" si="30"/>
        <v>45112</v>
      </c>
      <c r="F74" s="286">
        <f t="shared" si="30"/>
        <v>45112</v>
      </c>
      <c r="G74" s="183" t="e">
        <f t="shared" si="27"/>
        <v>#VALUE!</v>
      </c>
      <c r="H74" s="183" t="e">
        <f t="shared" si="28"/>
        <v>#VALUE!</v>
      </c>
      <c r="I74" s="183" t="e">
        <f t="shared" si="29"/>
        <v>#VALUE!</v>
      </c>
      <c r="K74" s="1294">
        <v>45087</v>
      </c>
      <c r="L74" s="1294">
        <v>45088</v>
      </c>
    </row>
    <row r="75" spans="1:12" s="71" customFormat="1" ht="13.5" hidden="1" thickTop="1">
      <c r="A75" s="550"/>
      <c r="B75" s="1910" t="s">
        <v>3993</v>
      </c>
      <c r="C75" s="1880" t="s">
        <v>4020</v>
      </c>
      <c r="D75" s="286">
        <v>45097</v>
      </c>
      <c r="E75" s="286">
        <f t="shared" si="30"/>
        <v>45119</v>
      </c>
      <c r="F75" s="286">
        <f t="shared" si="30"/>
        <v>45119</v>
      </c>
      <c r="G75" s="183" t="e">
        <f t="shared" si="27"/>
        <v>#VALUE!</v>
      </c>
      <c r="H75" s="183" t="e">
        <f t="shared" si="28"/>
        <v>#VALUE!</v>
      </c>
      <c r="I75" s="183" t="e">
        <f t="shared" si="29"/>
        <v>#VALUE!</v>
      </c>
      <c r="K75" s="1294">
        <v>45094</v>
      </c>
      <c r="L75" s="1294">
        <v>45095</v>
      </c>
    </row>
    <row r="76" spans="1:12" s="71" customFormat="1" ht="13.5" hidden="1" thickTop="1">
      <c r="A76" s="550" t="s">
        <v>4021</v>
      </c>
      <c r="B76" s="1910" t="s">
        <v>2793</v>
      </c>
      <c r="C76" s="451" t="s">
        <v>4022</v>
      </c>
      <c r="D76" s="286">
        <v>45105</v>
      </c>
      <c r="E76" s="286">
        <f t="shared" si="30"/>
        <v>45127</v>
      </c>
      <c r="F76" s="286">
        <f t="shared" si="30"/>
        <v>45127</v>
      </c>
      <c r="G76" s="183" t="e">
        <f t="shared" si="27"/>
        <v>#VALUE!</v>
      </c>
      <c r="H76" s="183" t="e">
        <f t="shared" si="28"/>
        <v>#VALUE!</v>
      </c>
      <c r="I76" s="183" t="e">
        <f t="shared" si="29"/>
        <v>#VALUE!</v>
      </c>
      <c r="K76" s="1294">
        <v>45101</v>
      </c>
      <c r="L76" s="1294">
        <v>45102</v>
      </c>
    </row>
    <row r="77" spans="1:12" s="71" customFormat="1" ht="13.5" hidden="1" thickTop="1">
      <c r="A77" s="550"/>
      <c r="B77" s="1910" t="s">
        <v>2390</v>
      </c>
      <c r="C77" s="1880" t="s">
        <v>4023</v>
      </c>
      <c r="D77" s="286">
        <v>45111</v>
      </c>
      <c r="E77" s="286">
        <f t="shared" si="30"/>
        <v>45133</v>
      </c>
      <c r="F77" s="286">
        <f t="shared" si="30"/>
        <v>45133</v>
      </c>
      <c r="G77" s="183" t="e">
        <f t="shared" si="27"/>
        <v>#VALUE!</v>
      </c>
      <c r="H77" s="183" t="e">
        <f t="shared" si="28"/>
        <v>#VALUE!</v>
      </c>
      <c r="I77" s="183" t="e">
        <f t="shared" si="29"/>
        <v>#VALUE!</v>
      </c>
      <c r="K77" s="1294">
        <v>45108</v>
      </c>
      <c r="L77" s="1294">
        <v>45109</v>
      </c>
    </row>
    <row r="78" spans="1:12" s="71" customFormat="1" ht="13.5" hidden="1" thickTop="1">
      <c r="A78" s="550"/>
      <c r="B78" s="1910" t="s">
        <v>2912</v>
      </c>
      <c r="C78" s="1880" t="s">
        <v>4024</v>
      </c>
      <c r="D78" s="286">
        <v>45124</v>
      </c>
      <c r="E78" s="286">
        <f t="shared" si="30"/>
        <v>45146</v>
      </c>
      <c r="F78" s="286">
        <f t="shared" si="30"/>
        <v>45146</v>
      </c>
      <c r="G78" s="183" t="e">
        <f t="shared" si="27"/>
        <v>#VALUE!</v>
      </c>
      <c r="H78" s="183" t="e">
        <f t="shared" si="28"/>
        <v>#VALUE!</v>
      </c>
      <c r="I78" s="183" t="e">
        <f t="shared" si="29"/>
        <v>#VALUE!</v>
      </c>
      <c r="K78" s="1294">
        <v>45115</v>
      </c>
      <c r="L78" s="1294">
        <v>45116</v>
      </c>
    </row>
    <row r="79" spans="1:12" s="71" customFormat="1" ht="13.5" hidden="1" thickTop="1">
      <c r="A79" s="550" t="s">
        <v>3064</v>
      </c>
      <c r="B79" s="2077" t="s">
        <v>2182</v>
      </c>
      <c r="C79" s="1880" t="s">
        <v>4025</v>
      </c>
      <c r="D79" s="286">
        <v>45122</v>
      </c>
      <c r="E79" s="537"/>
      <c r="F79" s="537"/>
      <c r="G79" s="537"/>
      <c r="H79" s="537"/>
      <c r="I79" s="537"/>
      <c r="K79" s="1294">
        <v>45122</v>
      </c>
      <c r="L79" s="1294">
        <v>45123</v>
      </c>
    </row>
    <row r="80" spans="1:12" s="71" customFormat="1" ht="13.5" hidden="1" thickTop="1">
      <c r="A80" s="550"/>
      <c r="B80" s="1910" t="s">
        <v>3052</v>
      </c>
      <c r="C80" s="1880" t="s">
        <v>4026</v>
      </c>
      <c r="D80" s="286">
        <v>45132</v>
      </c>
      <c r="E80" s="286">
        <f t="shared" si="30"/>
        <v>45154</v>
      </c>
      <c r="F80" s="286">
        <f t="shared" si="30"/>
        <v>45154</v>
      </c>
      <c r="G80" s="183" t="e">
        <f t="shared" ref="G80:G84" si="31">C80+23</f>
        <v>#VALUE!</v>
      </c>
      <c r="H80" s="183" t="e">
        <f t="shared" ref="H80:H84" si="32">C80+25</f>
        <v>#VALUE!</v>
      </c>
      <c r="I80" s="183" t="e">
        <f t="shared" ref="I80:I84" si="33">C80+27</f>
        <v>#VALUE!</v>
      </c>
      <c r="K80" s="1294">
        <v>45129</v>
      </c>
      <c r="L80" s="1294">
        <v>45130</v>
      </c>
    </row>
    <row r="81" spans="1:12" s="71" customFormat="1" ht="13.5" hidden="1" thickTop="1">
      <c r="A81" s="550" t="s">
        <v>3015</v>
      </c>
      <c r="B81" s="1910" t="s">
        <v>4027</v>
      </c>
      <c r="C81" s="1880" t="s">
        <v>4028</v>
      </c>
      <c r="D81" s="286">
        <v>45140</v>
      </c>
      <c r="E81" s="286">
        <f t="shared" si="30"/>
        <v>45162</v>
      </c>
      <c r="F81" s="286">
        <f t="shared" si="30"/>
        <v>45162</v>
      </c>
      <c r="G81" s="183" t="e">
        <f t="shared" si="31"/>
        <v>#VALUE!</v>
      </c>
      <c r="H81" s="183" t="e">
        <f t="shared" si="32"/>
        <v>#VALUE!</v>
      </c>
      <c r="I81" s="183" t="e">
        <f t="shared" si="33"/>
        <v>#VALUE!</v>
      </c>
      <c r="K81" s="1294">
        <v>45136</v>
      </c>
      <c r="L81" s="1294">
        <v>45137</v>
      </c>
    </row>
    <row r="82" spans="1:12" s="71" customFormat="1" ht="13.5" hidden="1" thickTop="1">
      <c r="A82" s="550" t="s">
        <v>3744</v>
      </c>
      <c r="B82" s="1910" t="s">
        <v>3996</v>
      </c>
      <c r="C82" s="1880" t="s">
        <v>4029</v>
      </c>
      <c r="D82" s="286">
        <v>45144</v>
      </c>
      <c r="E82" s="286">
        <f t="shared" ref="E82:F90" si="34">$D82+22</f>
        <v>45166</v>
      </c>
      <c r="F82" s="286">
        <f t="shared" si="34"/>
        <v>45166</v>
      </c>
      <c r="G82" s="183" t="e">
        <f t="shared" si="31"/>
        <v>#VALUE!</v>
      </c>
      <c r="H82" s="183" t="e">
        <f t="shared" si="32"/>
        <v>#VALUE!</v>
      </c>
      <c r="I82" s="183" t="e">
        <f t="shared" si="33"/>
        <v>#VALUE!</v>
      </c>
      <c r="K82" s="1294">
        <v>45143</v>
      </c>
      <c r="L82" s="1294">
        <v>45144</v>
      </c>
    </row>
    <row r="83" spans="1:12" s="71" customFormat="1" ht="13.5" hidden="1" thickTop="1">
      <c r="A83" s="550" t="s">
        <v>4016</v>
      </c>
      <c r="B83" s="1910" t="s">
        <v>4030</v>
      </c>
      <c r="C83" s="1880" t="s">
        <v>4031</v>
      </c>
      <c r="D83" s="286">
        <v>45155</v>
      </c>
      <c r="E83" s="286">
        <f t="shared" si="34"/>
        <v>45177</v>
      </c>
      <c r="F83" s="286">
        <f t="shared" si="34"/>
        <v>45177</v>
      </c>
      <c r="G83" s="183" t="e">
        <f t="shared" si="31"/>
        <v>#VALUE!</v>
      </c>
      <c r="H83" s="183" t="e">
        <f t="shared" si="32"/>
        <v>#VALUE!</v>
      </c>
      <c r="I83" s="183" t="e">
        <f t="shared" si="33"/>
        <v>#VALUE!</v>
      </c>
      <c r="K83" s="1294">
        <v>45150</v>
      </c>
      <c r="L83" s="1294">
        <v>45151</v>
      </c>
    </row>
    <row r="84" spans="1:12" s="71" customFormat="1" ht="13.5" hidden="1" thickTop="1">
      <c r="A84" s="550" t="s">
        <v>3949</v>
      </c>
      <c r="B84" s="1910" t="s">
        <v>2925</v>
      </c>
      <c r="C84" s="1880" t="s">
        <v>4032</v>
      </c>
      <c r="D84" s="286">
        <v>45167</v>
      </c>
      <c r="E84" s="286">
        <f t="shared" si="34"/>
        <v>45189</v>
      </c>
      <c r="F84" s="286">
        <f t="shared" si="34"/>
        <v>45189</v>
      </c>
      <c r="G84" s="183" t="e">
        <f t="shared" si="31"/>
        <v>#VALUE!</v>
      </c>
      <c r="H84" s="183" t="e">
        <f t="shared" si="32"/>
        <v>#VALUE!</v>
      </c>
      <c r="I84" s="183" t="e">
        <f t="shared" si="33"/>
        <v>#VALUE!</v>
      </c>
      <c r="K84" s="1294">
        <v>45157</v>
      </c>
      <c r="L84" s="1294">
        <v>45158</v>
      </c>
    </row>
    <row r="85" spans="1:12" s="71" customFormat="1" ht="13.5" hidden="1" thickTop="1">
      <c r="A85" s="550" t="s">
        <v>3990</v>
      </c>
      <c r="B85" s="2120" t="s">
        <v>2182</v>
      </c>
      <c r="C85" s="2121" t="s">
        <v>4033</v>
      </c>
      <c r="D85" s="537">
        <v>45164</v>
      </c>
      <c r="E85" s="537"/>
      <c r="F85" s="537"/>
      <c r="G85" s="537"/>
      <c r="H85" s="537"/>
      <c r="I85" s="537"/>
      <c r="K85" s="1294">
        <v>45164</v>
      </c>
      <c r="L85" s="1294">
        <v>45165</v>
      </c>
    </row>
    <row r="86" spans="1:12" s="71" customFormat="1" ht="13.5" hidden="1" thickTop="1">
      <c r="A86" s="550"/>
      <c r="B86" s="1910" t="s">
        <v>3049</v>
      </c>
      <c r="C86" s="1880" t="s">
        <v>4034</v>
      </c>
      <c r="D86" s="286">
        <v>45176</v>
      </c>
      <c r="E86" s="286">
        <f t="shared" si="34"/>
        <v>45198</v>
      </c>
      <c r="F86" s="286">
        <f t="shared" si="34"/>
        <v>45198</v>
      </c>
      <c r="G86" s="183" t="e">
        <f t="shared" ref="G86:G90" si="35">C86+23</f>
        <v>#VALUE!</v>
      </c>
      <c r="H86" s="183" t="e">
        <f t="shared" ref="H86:H90" si="36">C86+25</f>
        <v>#VALUE!</v>
      </c>
      <c r="I86" s="183" t="e">
        <f t="shared" ref="I86:I90" si="37">C86+27</f>
        <v>#VALUE!</v>
      </c>
      <c r="K86" s="1294">
        <v>45171</v>
      </c>
      <c r="L86" s="1294">
        <v>45172</v>
      </c>
    </row>
    <row r="87" spans="1:12" s="71" customFormat="1" ht="13.5" hidden="1" thickTop="1">
      <c r="A87" s="550" t="s">
        <v>4035</v>
      </c>
      <c r="B87" s="1876" t="s">
        <v>2793</v>
      </c>
      <c r="C87" s="1880" t="s">
        <v>4036</v>
      </c>
      <c r="D87" s="286">
        <v>45179</v>
      </c>
      <c r="E87" s="286">
        <f t="shared" si="34"/>
        <v>45201</v>
      </c>
      <c r="F87" s="286">
        <f t="shared" si="34"/>
        <v>45201</v>
      </c>
      <c r="G87" s="183" t="e">
        <f t="shared" si="35"/>
        <v>#VALUE!</v>
      </c>
      <c r="H87" s="183" t="e">
        <f t="shared" si="36"/>
        <v>#VALUE!</v>
      </c>
      <c r="I87" s="183" t="e">
        <f t="shared" si="37"/>
        <v>#VALUE!</v>
      </c>
      <c r="K87" s="1294">
        <v>45178</v>
      </c>
      <c r="L87" s="1294">
        <v>45179</v>
      </c>
    </row>
    <row r="88" spans="1:12" s="71" customFormat="1" ht="13.5" hidden="1" thickTop="1">
      <c r="A88" s="550" t="s">
        <v>2390</v>
      </c>
      <c r="B88" s="1876" t="s">
        <v>4037</v>
      </c>
      <c r="C88" s="1880" t="s">
        <v>4038</v>
      </c>
      <c r="D88" s="286">
        <v>45188</v>
      </c>
      <c r="E88" s="286">
        <f t="shared" si="34"/>
        <v>45210</v>
      </c>
      <c r="F88" s="286">
        <f t="shared" si="34"/>
        <v>45210</v>
      </c>
      <c r="G88" s="183" t="e">
        <f t="shared" si="35"/>
        <v>#VALUE!</v>
      </c>
      <c r="H88" s="183" t="e">
        <f t="shared" si="36"/>
        <v>#VALUE!</v>
      </c>
      <c r="I88" s="183" t="e">
        <f t="shared" si="37"/>
        <v>#VALUE!</v>
      </c>
      <c r="K88" s="1294">
        <v>45185</v>
      </c>
      <c r="L88" s="1294">
        <v>45186</v>
      </c>
    </row>
    <row r="89" spans="1:12" s="71" customFormat="1" ht="13.5" hidden="1" thickTop="1">
      <c r="A89" s="550" t="s">
        <v>4039</v>
      </c>
      <c r="B89" s="1910" t="s">
        <v>4040</v>
      </c>
      <c r="C89" s="1880" t="s">
        <v>4041</v>
      </c>
      <c r="D89" s="286">
        <v>45196</v>
      </c>
      <c r="E89" s="286">
        <f t="shared" si="34"/>
        <v>45218</v>
      </c>
      <c r="F89" s="286">
        <f t="shared" si="34"/>
        <v>45218</v>
      </c>
      <c r="G89" s="183" t="e">
        <f t="shared" si="35"/>
        <v>#VALUE!</v>
      </c>
      <c r="H89" s="183" t="e">
        <f t="shared" si="36"/>
        <v>#VALUE!</v>
      </c>
      <c r="I89" s="183" t="e">
        <f t="shared" si="37"/>
        <v>#VALUE!</v>
      </c>
      <c r="K89" s="1294">
        <v>45192</v>
      </c>
      <c r="L89" s="1294">
        <v>45193</v>
      </c>
    </row>
    <row r="90" spans="1:12" s="71" customFormat="1" ht="13.5" hidden="1" thickTop="1">
      <c r="A90" s="550" t="s">
        <v>3034</v>
      </c>
      <c r="B90" s="1910" t="s">
        <v>3034</v>
      </c>
      <c r="C90" s="1880" t="s">
        <v>4042</v>
      </c>
      <c r="D90" s="286">
        <v>45202</v>
      </c>
      <c r="E90" s="286">
        <f t="shared" si="34"/>
        <v>45224</v>
      </c>
      <c r="F90" s="286">
        <f t="shared" si="34"/>
        <v>45224</v>
      </c>
      <c r="G90" s="183" t="e">
        <f t="shared" si="35"/>
        <v>#VALUE!</v>
      </c>
      <c r="H90" s="183" t="e">
        <f t="shared" si="36"/>
        <v>#VALUE!</v>
      </c>
      <c r="I90" s="183" t="e">
        <f t="shared" si="37"/>
        <v>#VALUE!</v>
      </c>
      <c r="K90" s="1294">
        <v>45199</v>
      </c>
      <c r="L90" s="1294">
        <v>45200</v>
      </c>
    </row>
    <row r="91" spans="1:12" s="71" customFormat="1" ht="13.5" hidden="1" thickTop="1">
      <c r="A91" s="550"/>
      <c r="B91" s="2120" t="s">
        <v>2182</v>
      </c>
      <c r="C91" s="1880" t="s">
        <v>4043</v>
      </c>
      <c r="D91" s="286">
        <v>45206</v>
      </c>
      <c r="E91" s="537"/>
      <c r="F91" s="537"/>
      <c r="G91" s="537"/>
      <c r="H91" s="537"/>
      <c r="I91" s="537"/>
      <c r="K91" s="1294">
        <v>45206</v>
      </c>
      <c r="L91" s="1294">
        <v>45207</v>
      </c>
    </row>
    <row r="92" spans="1:12" s="71" customFormat="1" ht="13.5" hidden="1" thickTop="1">
      <c r="A92" s="550"/>
      <c r="B92" s="2120" t="s">
        <v>2182</v>
      </c>
      <c r="C92" s="1880" t="s">
        <v>4044</v>
      </c>
      <c r="D92" s="286">
        <v>45213</v>
      </c>
      <c r="E92" s="537"/>
      <c r="F92" s="537"/>
      <c r="G92" s="537"/>
      <c r="H92" s="537"/>
      <c r="I92" s="537"/>
      <c r="K92" s="1294">
        <v>45213</v>
      </c>
      <c r="L92" s="1294">
        <v>45214</v>
      </c>
    </row>
    <row r="93" spans="1:12" s="71" customFormat="1" ht="13.5" hidden="1" thickTop="1">
      <c r="A93" s="550"/>
      <c r="B93" s="2120" t="s">
        <v>2182</v>
      </c>
      <c r="C93" s="1880" t="s">
        <v>4045</v>
      </c>
      <c r="D93" s="286">
        <v>45220</v>
      </c>
      <c r="E93" s="537"/>
      <c r="F93" s="537"/>
      <c r="G93" s="537"/>
      <c r="H93" s="537"/>
      <c r="I93" s="537"/>
      <c r="K93" s="1294">
        <v>45220</v>
      </c>
      <c r="L93" s="1294">
        <v>45221</v>
      </c>
    </row>
    <row r="94" spans="1:12" s="71" customFormat="1" ht="13.5" hidden="1" thickTop="1">
      <c r="A94" s="550"/>
      <c r="B94" s="2120" t="s">
        <v>2182</v>
      </c>
      <c r="C94" s="1880" t="s">
        <v>4046</v>
      </c>
      <c r="D94" s="286">
        <v>45227</v>
      </c>
      <c r="E94" s="537"/>
      <c r="F94" s="537"/>
      <c r="G94" s="537"/>
      <c r="H94" s="537"/>
      <c r="I94" s="537"/>
      <c r="K94" s="1294">
        <v>45227</v>
      </c>
      <c r="L94" s="1294">
        <v>45228</v>
      </c>
    </row>
    <row r="95" spans="1:12" s="71" customFormat="1" ht="13.5" hidden="1" thickTop="1">
      <c r="A95" s="550"/>
      <c r="B95" s="1903" t="s">
        <v>3151</v>
      </c>
      <c r="C95" s="1880" t="s">
        <v>4047</v>
      </c>
      <c r="D95" s="286">
        <v>45234</v>
      </c>
      <c r="E95" s="286">
        <f t="shared" ref="E95:F109" si="38">$D95+22</f>
        <v>45256</v>
      </c>
      <c r="F95" s="286">
        <f t="shared" si="38"/>
        <v>45256</v>
      </c>
      <c r="G95" s="183" t="e">
        <f t="shared" ref="G95:G109" si="39">C95+23</f>
        <v>#VALUE!</v>
      </c>
      <c r="H95" s="183" t="e">
        <f t="shared" ref="H95:H109" si="40">C95+25</f>
        <v>#VALUE!</v>
      </c>
      <c r="I95" s="183" t="e">
        <f t="shared" ref="I95:I109" si="41">C95+27</f>
        <v>#VALUE!</v>
      </c>
      <c r="K95" s="1294">
        <v>45234</v>
      </c>
      <c r="L95" s="1294">
        <v>45235</v>
      </c>
    </row>
    <row r="96" spans="1:12" s="71" customFormat="1" ht="13.5" hidden="1" thickTop="1">
      <c r="A96" s="550"/>
      <c r="B96" s="1903" t="s">
        <v>4048</v>
      </c>
      <c r="C96" s="1880" t="s">
        <v>4049</v>
      </c>
      <c r="D96" s="286">
        <v>45244</v>
      </c>
      <c r="E96" s="286">
        <f t="shared" si="38"/>
        <v>45266</v>
      </c>
      <c r="F96" s="286">
        <f t="shared" si="38"/>
        <v>45266</v>
      </c>
      <c r="G96" s="183" t="e">
        <f t="shared" si="39"/>
        <v>#VALUE!</v>
      </c>
      <c r="H96" s="183" t="e">
        <f t="shared" si="40"/>
        <v>#VALUE!</v>
      </c>
      <c r="I96" s="183" t="e">
        <f t="shared" si="41"/>
        <v>#VALUE!</v>
      </c>
      <c r="K96" s="1294">
        <v>45241</v>
      </c>
      <c r="L96" s="1294">
        <v>45242</v>
      </c>
    </row>
    <row r="97" spans="1:12" s="71" customFormat="1" ht="15.75" hidden="1" thickTop="1">
      <c r="A97" s="550" t="s">
        <v>3228</v>
      </c>
      <c r="B97" s="2193" t="s">
        <v>3209</v>
      </c>
      <c r="C97" s="1880" t="s">
        <v>4050</v>
      </c>
      <c r="D97" s="286">
        <v>45250</v>
      </c>
      <c r="E97" s="286">
        <f t="shared" si="38"/>
        <v>45272</v>
      </c>
      <c r="F97" s="286">
        <f t="shared" si="38"/>
        <v>45272</v>
      </c>
      <c r="G97" s="183" t="e">
        <f t="shared" si="39"/>
        <v>#VALUE!</v>
      </c>
      <c r="H97" s="183" t="e">
        <f t="shared" si="40"/>
        <v>#VALUE!</v>
      </c>
      <c r="I97" s="183" t="e">
        <f t="shared" si="41"/>
        <v>#VALUE!</v>
      </c>
      <c r="K97" s="1294">
        <v>45248</v>
      </c>
      <c r="L97" s="1294">
        <v>45249</v>
      </c>
    </row>
    <row r="98" spans="1:12" s="71" customFormat="1" ht="15.75" hidden="1" thickTop="1">
      <c r="A98" s="550" t="s">
        <v>4030</v>
      </c>
      <c r="B98" s="2194" t="s">
        <v>3228</v>
      </c>
      <c r="C98" s="1880" t="s">
        <v>4051</v>
      </c>
      <c r="D98" s="286">
        <v>45255</v>
      </c>
      <c r="E98" s="286">
        <f t="shared" si="38"/>
        <v>45277</v>
      </c>
      <c r="F98" s="286">
        <f t="shared" si="38"/>
        <v>45277</v>
      </c>
      <c r="G98" s="183" t="e">
        <f t="shared" si="39"/>
        <v>#VALUE!</v>
      </c>
      <c r="H98" s="183" t="e">
        <f t="shared" si="40"/>
        <v>#VALUE!</v>
      </c>
      <c r="I98" s="183" t="e">
        <f t="shared" si="41"/>
        <v>#VALUE!</v>
      </c>
      <c r="K98" s="1294">
        <v>45255</v>
      </c>
      <c r="L98" s="1294">
        <v>45256</v>
      </c>
    </row>
    <row r="99" spans="1:12" s="71" customFormat="1" ht="15.75" hidden="1" thickTop="1">
      <c r="A99" s="550" t="s">
        <v>2793</v>
      </c>
      <c r="B99" s="2195" t="s">
        <v>4030</v>
      </c>
      <c r="C99" s="1880" t="s">
        <v>4052</v>
      </c>
      <c r="D99" s="286">
        <v>45264</v>
      </c>
      <c r="E99" s="286">
        <f t="shared" si="38"/>
        <v>45286</v>
      </c>
      <c r="F99" s="286">
        <f t="shared" si="38"/>
        <v>45286</v>
      </c>
      <c r="G99" s="183" t="e">
        <f t="shared" si="39"/>
        <v>#VALUE!</v>
      </c>
      <c r="H99" s="183" t="e">
        <f t="shared" si="40"/>
        <v>#VALUE!</v>
      </c>
      <c r="I99" s="183" t="e">
        <f t="shared" si="41"/>
        <v>#VALUE!</v>
      </c>
      <c r="K99" s="1294">
        <v>45262</v>
      </c>
      <c r="L99" s="1294">
        <v>45263</v>
      </c>
    </row>
    <row r="100" spans="1:12" s="71" customFormat="1" ht="15.75" hidden="1" thickTop="1">
      <c r="A100" s="550" t="s">
        <v>4053</v>
      </c>
      <c r="B100" s="2195" t="s">
        <v>3128</v>
      </c>
      <c r="C100" s="1880" t="s">
        <v>4054</v>
      </c>
      <c r="D100" s="286">
        <v>45272</v>
      </c>
      <c r="E100" s="286">
        <f t="shared" si="38"/>
        <v>45294</v>
      </c>
      <c r="F100" s="286">
        <f t="shared" si="38"/>
        <v>45294</v>
      </c>
      <c r="G100" s="183" t="e">
        <f t="shared" si="39"/>
        <v>#VALUE!</v>
      </c>
      <c r="H100" s="183" t="e">
        <f t="shared" si="40"/>
        <v>#VALUE!</v>
      </c>
      <c r="I100" s="183" t="e">
        <f t="shared" si="41"/>
        <v>#VALUE!</v>
      </c>
      <c r="K100" s="1294">
        <v>45269</v>
      </c>
      <c r="L100" s="1294">
        <v>45270</v>
      </c>
    </row>
    <row r="101" spans="1:12" s="71" customFormat="1" ht="15.75" hidden="1" thickTop="1">
      <c r="A101" s="550" t="s">
        <v>4055</v>
      </c>
      <c r="B101" s="2195" t="s">
        <v>2696</v>
      </c>
      <c r="C101" s="1880" t="s">
        <v>4056</v>
      </c>
      <c r="D101" s="286">
        <v>45278</v>
      </c>
      <c r="E101" s="286">
        <f t="shared" si="38"/>
        <v>45300</v>
      </c>
      <c r="F101" s="286">
        <f t="shared" si="38"/>
        <v>45300</v>
      </c>
      <c r="G101" s="183" t="e">
        <f t="shared" si="39"/>
        <v>#VALUE!</v>
      </c>
      <c r="H101" s="183" t="e">
        <f t="shared" si="40"/>
        <v>#VALUE!</v>
      </c>
      <c r="I101" s="183" t="e">
        <f t="shared" si="41"/>
        <v>#VALUE!</v>
      </c>
      <c r="K101" s="1294">
        <v>45276</v>
      </c>
      <c r="L101" s="1294">
        <v>45277</v>
      </c>
    </row>
    <row r="102" spans="1:12" s="71" customFormat="1" ht="15.75" hidden="1" thickTop="1">
      <c r="A102" s="550" t="s">
        <v>4057</v>
      </c>
      <c r="B102" s="2267" t="s">
        <v>3030</v>
      </c>
      <c r="C102" s="1880" t="s">
        <v>4058</v>
      </c>
      <c r="D102" s="859">
        <v>45288</v>
      </c>
      <c r="E102" s="286">
        <f t="shared" si="38"/>
        <v>45310</v>
      </c>
      <c r="F102" s="286">
        <f t="shared" si="38"/>
        <v>45310</v>
      </c>
      <c r="G102" s="183" t="e">
        <f t="shared" si="39"/>
        <v>#VALUE!</v>
      </c>
      <c r="H102" s="183" t="e">
        <f t="shared" si="40"/>
        <v>#VALUE!</v>
      </c>
      <c r="I102" s="183" t="e">
        <f t="shared" si="41"/>
        <v>#VALUE!</v>
      </c>
      <c r="K102" s="1294">
        <v>45283</v>
      </c>
      <c r="L102" s="1294">
        <v>45284</v>
      </c>
    </row>
    <row r="103" spans="1:12" s="71" customFormat="1" ht="13.5" hidden="1" thickTop="1">
      <c r="A103" s="550" t="s">
        <v>4059</v>
      </c>
      <c r="B103" s="1903" t="s">
        <v>4060</v>
      </c>
      <c r="C103" s="1880" t="s">
        <v>4061</v>
      </c>
      <c r="D103" s="286">
        <v>45296</v>
      </c>
      <c r="E103" s="286">
        <f t="shared" si="38"/>
        <v>45318</v>
      </c>
      <c r="F103" s="286">
        <f t="shared" si="38"/>
        <v>45318</v>
      </c>
      <c r="G103" s="183" t="e">
        <f t="shared" si="39"/>
        <v>#VALUE!</v>
      </c>
      <c r="H103" s="183" t="e">
        <f t="shared" si="40"/>
        <v>#VALUE!</v>
      </c>
      <c r="I103" s="183" t="e">
        <f t="shared" si="41"/>
        <v>#VALUE!</v>
      </c>
      <c r="K103" s="1294">
        <v>45290</v>
      </c>
      <c r="L103" s="1294">
        <v>45291</v>
      </c>
    </row>
    <row r="104" spans="1:12" s="71" customFormat="1" ht="13.5" hidden="1" thickTop="1">
      <c r="A104" s="550" t="s">
        <v>4062</v>
      </c>
      <c r="B104" s="1910" t="s">
        <v>4063</v>
      </c>
      <c r="C104" s="1880" t="s">
        <v>4064</v>
      </c>
      <c r="D104" s="286">
        <v>45306</v>
      </c>
      <c r="E104" s="286">
        <f t="shared" si="38"/>
        <v>45328</v>
      </c>
      <c r="F104" s="286">
        <f t="shared" si="38"/>
        <v>45328</v>
      </c>
      <c r="G104" s="183" t="e">
        <f t="shared" si="39"/>
        <v>#VALUE!</v>
      </c>
      <c r="H104" s="183" t="e">
        <f t="shared" si="40"/>
        <v>#VALUE!</v>
      </c>
      <c r="I104" s="183" t="e">
        <f t="shared" si="41"/>
        <v>#VALUE!</v>
      </c>
      <c r="K104" s="1294">
        <v>45297</v>
      </c>
      <c r="L104" s="1294">
        <v>45298</v>
      </c>
    </row>
    <row r="105" spans="1:12" s="71" customFormat="1" ht="13.5" hidden="1" thickTop="1">
      <c r="A105" s="550"/>
      <c r="B105" s="1903" t="s">
        <v>3062</v>
      </c>
      <c r="C105" s="1880" t="s">
        <v>4065</v>
      </c>
      <c r="D105" s="286">
        <v>45306</v>
      </c>
      <c r="E105" s="286">
        <f t="shared" si="38"/>
        <v>45328</v>
      </c>
      <c r="F105" s="286">
        <f t="shared" si="38"/>
        <v>45328</v>
      </c>
      <c r="G105" s="183" t="e">
        <f t="shared" si="39"/>
        <v>#VALUE!</v>
      </c>
      <c r="H105" s="183" t="e">
        <f t="shared" si="40"/>
        <v>#VALUE!</v>
      </c>
      <c r="I105" s="183" t="e">
        <f t="shared" si="41"/>
        <v>#VALUE!</v>
      </c>
      <c r="K105" s="1294">
        <v>45304</v>
      </c>
      <c r="L105" s="1294">
        <v>45305</v>
      </c>
    </row>
    <row r="106" spans="1:12" s="71" customFormat="1" ht="13.5" hidden="1" thickTop="1">
      <c r="A106" s="550"/>
      <c r="B106" s="2161" t="s">
        <v>3744</v>
      </c>
      <c r="C106" s="1880" t="s">
        <v>4066</v>
      </c>
      <c r="D106" s="286">
        <v>45315</v>
      </c>
      <c r="E106" s="286">
        <f t="shared" si="38"/>
        <v>45337</v>
      </c>
      <c r="F106" s="286">
        <f t="shared" si="38"/>
        <v>45337</v>
      </c>
      <c r="G106" s="183" t="e">
        <f t="shared" si="39"/>
        <v>#VALUE!</v>
      </c>
      <c r="H106" s="183" t="e">
        <f t="shared" si="40"/>
        <v>#VALUE!</v>
      </c>
      <c r="I106" s="183" t="e">
        <f t="shared" si="41"/>
        <v>#VALUE!</v>
      </c>
      <c r="K106" s="1294">
        <v>45311</v>
      </c>
      <c r="L106" s="1294">
        <v>45312</v>
      </c>
    </row>
    <row r="107" spans="1:12" s="71" customFormat="1" ht="13.5" hidden="1" thickTop="1">
      <c r="A107" s="550"/>
      <c r="B107" s="1903" t="s">
        <v>3080</v>
      </c>
      <c r="C107" s="1880" t="s">
        <v>4067</v>
      </c>
      <c r="D107" s="286">
        <v>45319</v>
      </c>
      <c r="E107" s="286">
        <f t="shared" si="38"/>
        <v>45341</v>
      </c>
      <c r="F107" s="286">
        <f t="shared" si="38"/>
        <v>45341</v>
      </c>
      <c r="G107" s="183" t="e">
        <f t="shared" si="39"/>
        <v>#VALUE!</v>
      </c>
      <c r="H107" s="183" t="e">
        <f t="shared" si="40"/>
        <v>#VALUE!</v>
      </c>
      <c r="I107" s="183" t="e">
        <f t="shared" si="41"/>
        <v>#VALUE!</v>
      </c>
      <c r="K107" s="1294">
        <v>45318</v>
      </c>
      <c r="L107" s="1294">
        <v>45319</v>
      </c>
    </row>
    <row r="108" spans="1:12" s="71" customFormat="1" ht="13.5" hidden="1" thickTop="1">
      <c r="A108" s="550"/>
      <c r="B108" s="2161" t="s">
        <v>3042</v>
      </c>
      <c r="C108" s="1880" t="s">
        <v>4068</v>
      </c>
      <c r="D108" s="286">
        <v>45326</v>
      </c>
      <c r="E108" s="286">
        <f t="shared" si="38"/>
        <v>45348</v>
      </c>
      <c r="F108" s="286">
        <f t="shared" si="38"/>
        <v>45348</v>
      </c>
      <c r="G108" s="183" t="e">
        <f t="shared" si="39"/>
        <v>#VALUE!</v>
      </c>
      <c r="H108" s="183" t="e">
        <f t="shared" si="40"/>
        <v>#VALUE!</v>
      </c>
      <c r="I108" s="183" t="e">
        <f t="shared" si="41"/>
        <v>#VALUE!</v>
      </c>
      <c r="K108" s="1294">
        <v>45325</v>
      </c>
      <c r="L108" s="1294">
        <v>45326</v>
      </c>
    </row>
    <row r="109" spans="1:12" s="71" customFormat="1" ht="13.5" hidden="1" thickTop="1">
      <c r="A109" s="550"/>
      <c r="B109" s="2161" t="s">
        <v>4069</v>
      </c>
      <c r="C109" s="1880" t="s">
        <v>4070</v>
      </c>
      <c r="D109" s="286">
        <v>45337</v>
      </c>
      <c r="E109" s="286">
        <f t="shared" si="38"/>
        <v>45359</v>
      </c>
      <c r="F109" s="286">
        <f t="shared" si="38"/>
        <v>45359</v>
      </c>
      <c r="G109" s="183" t="e">
        <f t="shared" si="39"/>
        <v>#VALUE!</v>
      </c>
      <c r="H109" s="183" t="e">
        <f t="shared" si="40"/>
        <v>#VALUE!</v>
      </c>
      <c r="I109" s="183" t="e">
        <f t="shared" si="41"/>
        <v>#VALUE!</v>
      </c>
      <c r="K109" s="1294">
        <v>45332</v>
      </c>
      <c r="L109" s="1294">
        <v>45333</v>
      </c>
    </row>
    <row r="110" spans="1:12" s="71" customFormat="1" ht="13.5" hidden="1" thickTop="1">
      <c r="A110" s="550"/>
      <c r="B110" s="2161" t="s">
        <v>3642</v>
      </c>
      <c r="C110" s="1880" t="s">
        <v>4071</v>
      </c>
      <c r="D110" s="286">
        <v>45345</v>
      </c>
      <c r="E110" s="286">
        <f>$D110+37</f>
        <v>45382</v>
      </c>
      <c r="F110" s="286">
        <f>$D110+37</f>
        <v>45382</v>
      </c>
      <c r="G110" s="183" t="e">
        <f>C110+41</f>
        <v>#VALUE!</v>
      </c>
      <c r="H110" s="183" t="e">
        <f>C110+43</f>
        <v>#VALUE!</v>
      </c>
      <c r="I110" s="183" t="e">
        <f>C110+46</f>
        <v>#VALUE!</v>
      </c>
      <c r="K110" s="1294">
        <v>45339</v>
      </c>
      <c r="L110" s="1294">
        <v>45340</v>
      </c>
    </row>
    <row r="111" spans="1:12" s="71" customFormat="1" ht="13.5" hidden="1" thickTop="1">
      <c r="A111" s="550"/>
      <c r="B111" s="2161" t="s">
        <v>3090</v>
      </c>
      <c r="C111" s="1880" t="s">
        <v>4072</v>
      </c>
      <c r="D111" s="286">
        <v>45352</v>
      </c>
      <c r="E111" s="286">
        <v>45387</v>
      </c>
      <c r="F111" s="286">
        <v>45387</v>
      </c>
      <c r="G111" s="183">
        <v>45392</v>
      </c>
      <c r="H111" s="183">
        <v>45394</v>
      </c>
      <c r="I111" s="183">
        <v>45395</v>
      </c>
      <c r="K111" s="1294">
        <v>45346</v>
      </c>
      <c r="L111" s="1294">
        <v>45347</v>
      </c>
    </row>
    <row r="112" spans="1:12" s="71" customFormat="1" ht="13.5" hidden="1" thickTop="1">
      <c r="A112" s="550"/>
      <c r="B112" s="2394" t="s">
        <v>2446</v>
      </c>
      <c r="C112" s="1880" t="s">
        <v>4073</v>
      </c>
      <c r="D112" s="286">
        <v>45355</v>
      </c>
      <c r="E112" s="286">
        <f t="shared" ref="E112:F120" si="42">$D112+37</f>
        <v>45392</v>
      </c>
      <c r="F112" s="286">
        <f t="shared" si="42"/>
        <v>45392</v>
      </c>
      <c r="G112" s="183" t="e">
        <f t="shared" ref="G112:G120" si="43">C112+41</f>
        <v>#VALUE!</v>
      </c>
      <c r="H112" s="183" t="e">
        <f t="shared" ref="H112:H120" si="44">C112+43</f>
        <v>#VALUE!</v>
      </c>
      <c r="I112" s="183" t="e">
        <f t="shared" ref="I112:I120" si="45">C112+46</f>
        <v>#VALUE!</v>
      </c>
      <c r="K112" s="1294">
        <v>45353</v>
      </c>
      <c r="L112" s="1294">
        <v>45354</v>
      </c>
    </row>
    <row r="113" spans="1:13" s="71" customFormat="1" ht="13.5" hidden="1" thickTop="1">
      <c r="A113" s="550"/>
      <c r="B113" s="2161" t="s">
        <v>4074</v>
      </c>
      <c r="C113" s="1880" t="s">
        <v>4075</v>
      </c>
      <c r="D113" s="286">
        <v>45364</v>
      </c>
      <c r="E113" s="286">
        <f t="shared" si="42"/>
        <v>45401</v>
      </c>
      <c r="F113" s="286">
        <f t="shared" si="42"/>
        <v>45401</v>
      </c>
      <c r="G113" s="183" t="e">
        <f t="shared" si="43"/>
        <v>#VALUE!</v>
      </c>
      <c r="H113" s="183" t="e">
        <f t="shared" si="44"/>
        <v>#VALUE!</v>
      </c>
      <c r="I113" s="183" t="e">
        <f t="shared" si="45"/>
        <v>#VALUE!</v>
      </c>
      <c r="K113" s="1294">
        <v>45360</v>
      </c>
      <c r="L113" s="1294">
        <v>45361</v>
      </c>
    </row>
    <row r="114" spans="1:13" s="71" customFormat="1" ht="13.5" hidden="1" thickTop="1">
      <c r="A114" s="550"/>
      <c r="B114" s="2161" t="s">
        <v>4037</v>
      </c>
      <c r="C114" s="451" t="s">
        <v>4076</v>
      </c>
      <c r="D114" s="286">
        <v>45370</v>
      </c>
      <c r="E114" s="286">
        <f t="shared" si="42"/>
        <v>45407</v>
      </c>
      <c r="F114" s="286">
        <f t="shared" si="42"/>
        <v>45407</v>
      </c>
      <c r="G114" s="183" t="e">
        <f t="shared" si="43"/>
        <v>#VALUE!</v>
      </c>
      <c r="H114" s="183" t="e">
        <f t="shared" si="44"/>
        <v>#VALUE!</v>
      </c>
      <c r="I114" s="183" t="e">
        <f t="shared" si="45"/>
        <v>#VALUE!</v>
      </c>
      <c r="K114" s="1294">
        <v>45367</v>
      </c>
      <c r="L114" s="1294">
        <v>45368</v>
      </c>
    </row>
    <row r="115" spans="1:13" s="71" customFormat="1" ht="13.5" hidden="1" thickTop="1">
      <c r="A115" s="550"/>
      <c r="B115" s="2161" t="s">
        <v>4030</v>
      </c>
      <c r="C115" s="451" t="s">
        <v>4077</v>
      </c>
      <c r="D115" s="286">
        <v>45381</v>
      </c>
      <c r="E115" s="286">
        <f t="shared" si="42"/>
        <v>45418</v>
      </c>
      <c r="F115" s="286">
        <f t="shared" si="42"/>
        <v>45418</v>
      </c>
      <c r="G115" s="183" t="e">
        <f t="shared" si="43"/>
        <v>#VALUE!</v>
      </c>
      <c r="H115" s="183" t="e">
        <f t="shared" si="44"/>
        <v>#VALUE!</v>
      </c>
      <c r="I115" s="183" t="e">
        <f t="shared" si="45"/>
        <v>#VALUE!</v>
      </c>
      <c r="K115" s="1294">
        <v>45374</v>
      </c>
      <c r="L115" s="1294">
        <v>45375</v>
      </c>
    </row>
    <row r="116" spans="1:13" s="71" customFormat="1" ht="13.5" hidden="1" thickTop="1">
      <c r="A116" s="550"/>
      <c r="B116" s="2161" t="s">
        <v>4078</v>
      </c>
      <c r="C116" s="451" t="s">
        <v>4079</v>
      </c>
      <c r="D116" s="286">
        <v>45387</v>
      </c>
      <c r="E116" s="286">
        <f t="shared" si="42"/>
        <v>45424</v>
      </c>
      <c r="F116" s="286">
        <f t="shared" si="42"/>
        <v>45424</v>
      </c>
      <c r="G116" s="183" t="e">
        <f t="shared" si="43"/>
        <v>#VALUE!</v>
      </c>
      <c r="H116" s="183" t="e">
        <f t="shared" si="44"/>
        <v>#VALUE!</v>
      </c>
      <c r="I116" s="183" t="e">
        <f t="shared" si="45"/>
        <v>#VALUE!</v>
      </c>
      <c r="K116" s="1294">
        <v>45381</v>
      </c>
      <c r="L116" s="1294">
        <v>45382</v>
      </c>
    </row>
    <row r="117" spans="1:13" s="71" customFormat="1" ht="13.5" hidden="1" thickTop="1">
      <c r="A117" s="550" t="s">
        <v>2696</v>
      </c>
      <c r="B117" s="2161" t="s">
        <v>4080</v>
      </c>
      <c r="C117" s="451" t="s">
        <v>4081</v>
      </c>
      <c r="D117" s="286">
        <v>45395</v>
      </c>
      <c r="E117" s="286">
        <f t="shared" si="42"/>
        <v>45432</v>
      </c>
      <c r="F117" s="286">
        <f t="shared" si="42"/>
        <v>45432</v>
      </c>
      <c r="G117" s="183" t="e">
        <f t="shared" si="43"/>
        <v>#VALUE!</v>
      </c>
      <c r="H117" s="183" t="e">
        <f t="shared" si="44"/>
        <v>#VALUE!</v>
      </c>
      <c r="I117" s="183" t="e">
        <f t="shared" si="45"/>
        <v>#VALUE!</v>
      </c>
      <c r="K117" s="1294">
        <v>45388</v>
      </c>
      <c r="L117" s="1294">
        <v>45389</v>
      </c>
    </row>
    <row r="118" spans="1:13" s="71" customFormat="1" ht="13.5" hidden="1" thickTop="1">
      <c r="A118" s="550" t="s">
        <v>4082</v>
      </c>
      <c r="B118" s="2161" t="s">
        <v>4016</v>
      </c>
      <c r="C118" s="451" t="s">
        <v>4083</v>
      </c>
      <c r="D118" s="286">
        <v>45406</v>
      </c>
      <c r="E118" s="286">
        <f t="shared" si="42"/>
        <v>45443</v>
      </c>
      <c r="F118" s="286">
        <f t="shared" si="42"/>
        <v>45443</v>
      </c>
      <c r="G118" s="183" t="e">
        <f t="shared" si="43"/>
        <v>#VALUE!</v>
      </c>
      <c r="H118" s="183" t="e">
        <f t="shared" si="44"/>
        <v>#VALUE!</v>
      </c>
      <c r="I118" s="183" t="e">
        <f t="shared" si="45"/>
        <v>#VALUE!</v>
      </c>
      <c r="K118" s="1294">
        <v>45395</v>
      </c>
      <c r="L118" s="1294">
        <v>45396</v>
      </c>
    </row>
    <row r="119" spans="1:13" s="71" customFormat="1" ht="13.5" hidden="1" thickTop="1">
      <c r="A119" s="550"/>
      <c r="B119" s="2161" t="s">
        <v>4084</v>
      </c>
      <c r="C119" s="451" t="s">
        <v>4085</v>
      </c>
      <c r="D119" s="859">
        <v>45407</v>
      </c>
      <c r="E119" s="537"/>
      <c r="F119" s="286">
        <f t="shared" si="42"/>
        <v>45444</v>
      </c>
      <c r="G119" s="183" t="e">
        <f t="shared" si="43"/>
        <v>#VALUE!</v>
      </c>
      <c r="H119" s="183" t="e">
        <f t="shared" si="44"/>
        <v>#VALUE!</v>
      </c>
      <c r="I119" s="183" t="e">
        <f t="shared" si="45"/>
        <v>#VALUE!</v>
      </c>
      <c r="K119" s="1294">
        <v>45402</v>
      </c>
      <c r="L119" s="1294">
        <v>45403</v>
      </c>
    </row>
    <row r="120" spans="1:13" s="71" customFormat="1" ht="13.5" hidden="1" thickTop="1">
      <c r="A120" s="550"/>
      <c r="B120" s="2161" t="s">
        <v>4060</v>
      </c>
      <c r="C120" s="451" t="s">
        <v>4086</v>
      </c>
      <c r="D120" s="286">
        <v>45419</v>
      </c>
      <c r="E120" s="537"/>
      <c r="F120" s="286">
        <f t="shared" si="42"/>
        <v>45456</v>
      </c>
      <c r="G120" s="183" t="e">
        <f t="shared" si="43"/>
        <v>#VALUE!</v>
      </c>
      <c r="H120" s="183" t="e">
        <f t="shared" si="44"/>
        <v>#VALUE!</v>
      </c>
      <c r="I120" s="183" t="e">
        <f t="shared" si="45"/>
        <v>#VALUE!</v>
      </c>
      <c r="K120" s="1294">
        <v>45409</v>
      </c>
      <c r="L120" s="1294">
        <v>45410</v>
      </c>
    </row>
    <row r="121" spans="1:13" s="71" customFormat="1" ht="13.5" hidden="1" thickTop="1">
      <c r="A121" s="550" t="s">
        <v>4063</v>
      </c>
      <c r="B121" s="1876" t="s">
        <v>2788</v>
      </c>
      <c r="C121" s="451" t="s">
        <v>4087</v>
      </c>
      <c r="D121" s="286">
        <v>45430</v>
      </c>
      <c r="E121" s="537"/>
      <c r="F121" s="286">
        <f>$D121+37</f>
        <v>45467</v>
      </c>
      <c r="G121" s="183" t="e">
        <f>C121+41</f>
        <v>#VALUE!</v>
      </c>
      <c r="H121" s="183" t="e">
        <f>C121+43</f>
        <v>#VALUE!</v>
      </c>
      <c r="I121" s="183" t="e">
        <f>C121+46</f>
        <v>#VALUE!</v>
      </c>
      <c r="K121" s="1294">
        <v>45416</v>
      </c>
      <c r="L121" s="1294">
        <v>45417</v>
      </c>
    </row>
    <row r="122" spans="1:13" s="71" customFormat="1" ht="13.5" hidden="1" thickTop="1">
      <c r="A122" s="550" t="s">
        <v>4088</v>
      </c>
      <c r="B122" s="1876" t="s">
        <v>4063</v>
      </c>
      <c r="C122" s="451" t="s">
        <v>4089</v>
      </c>
      <c r="D122" s="286">
        <v>45440</v>
      </c>
      <c r="E122" s="537"/>
      <c r="F122" s="286">
        <f t="shared" ref="F122:F127" si="46">D122+29</f>
        <v>45469</v>
      </c>
      <c r="G122" s="183">
        <f t="shared" ref="G122:G127" si="47">D122+33</f>
        <v>45473</v>
      </c>
      <c r="H122" s="183">
        <f t="shared" ref="H122:H127" si="48">D122+35</f>
        <v>45475</v>
      </c>
      <c r="I122" s="183">
        <f t="shared" ref="I122:I127" si="49">D122+38</f>
        <v>45478</v>
      </c>
      <c r="K122" s="1294">
        <v>45423</v>
      </c>
      <c r="L122" s="1294">
        <v>45424</v>
      </c>
    </row>
    <row r="123" spans="1:13" s="71" customFormat="1" hidden="1">
      <c r="A123" s="550" t="s">
        <v>4090</v>
      </c>
      <c r="B123" s="1876" t="s">
        <v>2597</v>
      </c>
      <c r="C123" s="451" t="s">
        <v>4091</v>
      </c>
      <c r="D123" s="286">
        <v>45444</v>
      </c>
      <c r="E123" s="537"/>
      <c r="F123" s="286">
        <f t="shared" si="46"/>
        <v>45473</v>
      </c>
      <c r="G123" s="183">
        <f t="shared" si="47"/>
        <v>45477</v>
      </c>
      <c r="H123" s="183">
        <f t="shared" si="48"/>
        <v>45479</v>
      </c>
      <c r="I123" s="183">
        <f t="shared" si="49"/>
        <v>45482</v>
      </c>
      <c r="K123" s="1294">
        <v>45430</v>
      </c>
      <c r="L123" s="1294">
        <v>45431</v>
      </c>
    </row>
    <row r="124" spans="1:13" s="71" customFormat="1" hidden="1">
      <c r="A124" s="550" t="s">
        <v>3080</v>
      </c>
      <c r="B124" s="1876" t="s">
        <v>3949</v>
      </c>
      <c r="C124" s="451" t="s">
        <v>4092</v>
      </c>
      <c r="D124" s="286">
        <v>45447</v>
      </c>
      <c r="E124" s="286">
        <v>45476</v>
      </c>
      <c r="F124" s="286">
        <f t="shared" si="46"/>
        <v>45476</v>
      </c>
      <c r="G124" s="183">
        <f t="shared" si="47"/>
        <v>45480</v>
      </c>
      <c r="H124" s="183">
        <f t="shared" si="48"/>
        <v>45482</v>
      </c>
      <c r="I124" s="183">
        <f t="shared" si="49"/>
        <v>45485</v>
      </c>
      <c r="K124" s="1294">
        <v>45437</v>
      </c>
      <c r="L124" s="1294">
        <v>45438</v>
      </c>
    </row>
    <row r="125" spans="1:13" s="71" customFormat="1" hidden="1">
      <c r="A125" s="550" t="s">
        <v>4093</v>
      </c>
      <c r="B125" s="1876" t="s">
        <v>4094</v>
      </c>
      <c r="C125" s="451" t="s">
        <v>4095</v>
      </c>
      <c r="D125" s="286">
        <v>45454</v>
      </c>
      <c r="E125" s="286">
        <v>45473</v>
      </c>
      <c r="F125" s="286">
        <f t="shared" si="46"/>
        <v>45483</v>
      </c>
      <c r="G125" s="183">
        <f t="shared" si="47"/>
        <v>45487</v>
      </c>
      <c r="H125" s="183">
        <f t="shared" si="48"/>
        <v>45489</v>
      </c>
      <c r="I125" s="183">
        <f t="shared" si="49"/>
        <v>45492</v>
      </c>
      <c r="K125" s="1294">
        <v>45448</v>
      </c>
      <c r="L125" s="1294">
        <v>45449</v>
      </c>
      <c r="M125" s="71" t="s">
        <v>4096</v>
      </c>
    </row>
    <row r="126" spans="1:13" s="71" customFormat="1" ht="13.5" hidden="1" thickTop="1">
      <c r="A126" s="550" t="s">
        <v>4097</v>
      </c>
      <c r="B126" s="1876" t="s">
        <v>3080</v>
      </c>
      <c r="C126" s="451" t="s">
        <v>4098</v>
      </c>
      <c r="D126" s="286">
        <v>45460</v>
      </c>
      <c r="E126" s="286">
        <v>45480</v>
      </c>
      <c r="F126" s="286">
        <f t="shared" si="46"/>
        <v>45489</v>
      </c>
      <c r="G126" s="183">
        <f t="shared" si="47"/>
        <v>45493</v>
      </c>
      <c r="H126" s="183">
        <f t="shared" si="48"/>
        <v>45495</v>
      </c>
      <c r="I126" s="183">
        <f t="shared" si="49"/>
        <v>45498</v>
      </c>
      <c r="K126" s="1294">
        <v>45455</v>
      </c>
      <c r="L126" s="1294">
        <v>45456</v>
      </c>
    </row>
    <row r="127" spans="1:13" s="71" customFormat="1" hidden="1">
      <c r="A127" s="550" t="s">
        <v>3092</v>
      </c>
      <c r="B127" s="1876" t="s">
        <v>2793</v>
      </c>
      <c r="C127" s="1946" t="s">
        <v>4099</v>
      </c>
      <c r="D127" s="286">
        <v>45469</v>
      </c>
      <c r="E127" s="286">
        <v>45488</v>
      </c>
      <c r="F127" s="286">
        <f t="shared" si="46"/>
        <v>45498</v>
      </c>
      <c r="G127" s="183">
        <f t="shared" si="47"/>
        <v>45502</v>
      </c>
      <c r="H127" s="183">
        <f t="shared" si="48"/>
        <v>45504</v>
      </c>
      <c r="I127" s="183">
        <f t="shared" si="49"/>
        <v>45507</v>
      </c>
      <c r="K127" s="1294">
        <v>45462</v>
      </c>
      <c r="L127" s="1294">
        <v>45463</v>
      </c>
    </row>
    <row r="128" spans="1:13" s="71" customFormat="1" hidden="1">
      <c r="A128" s="550" t="s">
        <v>4100</v>
      </c>
      <c r="B128" s="2161" t="s">
        <v>3092</v>
      </c>
      <c r="C128" s="451" t="s">
        <v>4101</v>
      </c>
      <c r="D128" s="286">
        <v>45471</v>
      </c>
      <c r="E128" s="286">
        <v>45495</v>
      </c>
      <c r="F128" s="286">
        <f>D128+29</f>
        <v>45500</v>
      </c>
      <c r="G128" s="183">
        <f>D128+33</f>
        <v>45504</v>
      </c>
      <c r="H128" s="183">
        <f>D128+35</f>
        <v>45506</v>
      </c>
      <c r="I128" s="183">
        <f>D128+38</f>
        <v>45509</v>
      </c>
      <c r="K128" s="1294">
        <v>45469</v>
      </c>
      <c r="L128" s="1294">
        <v>45470</v>
      </c>
    </row>
    <row r="129" spans="1:12" s="71" customFormat="1" ht="13.5" hidden="1" thickTop="1">
      <c r="A129" s="550" t="s">
        <v>4102</v>
      </c>
      <c r="B129" s="2161" t="s">
        <v>3099</v>
      </c>
      <c r="C129" s="451" t="s">
        <v>4103</v>
      </c>
      <c r="D129" s="286">
        <v>45485</v>
      </c>
      <c r="E129" s="286">
        <v>45498</v>
      </c>
      <c r="F129" s="286">
        <f t="shared" ref="F129:F133" si="50">D129+29</f>
        <v>45514</v>
      </c>
      <c r="G129" s="183">
        <f t="shared" ref="G129:G133" si="51">D129+33</f>
        <v>45518</v>
      </c>
      <c r="H129" s="183">
        <f t="shared" ref="H129:H133" si="52">D129+35</f>
        <v>45520</v>
      </c>
      <c r="I129" s="183">
        <f t="shared" ref="I129:I133" si="53">D129+38</f>
        <v>45523</v>
      </c>
      <c r="K129" s="1294">
        <v>45476</v>
      </c>
      <c r="L129" s="1294">
        <v>45477</v>
      </c>
    </row>
    <row r="130" spans="1:12" s="71" customFormat="1" hidden="1">
      <c r="A130" s="550"/>
      <c r="B130" s="2161" t="s">
        <v>2405</v>
      </c>
      <c r="C130" s="451" t="s">
        <v>4104</v>
      </c>
      <c r="D130" s="286">
        <v>45490</v>
      </c>
      <c r="E130" s="286">
        <v>45505</v>
      </c>
      <c r="F130" s="286">
        <f t="shared" si="50"/>
        <v>45519</v>
      </c>
      <c r="G130" s="183">
        <f t="shared" si="51"/>
        <v>45523</v>
      </c>
      <c r="H130" s="183">
        <f t="shared" si="52"/>
        <v>45525</v>
      </c>
      <c r="I130" s="183">
        <f t="shared" si="53"/>
        <v>45528</v>
      </c>
      <c r="K130" s="1294">
        <v>45483</v>
      </c>
      <c r="L130" s="1294">
        <v>45484</v>
      </c>
    </row>
    <row r="131" spans="1:12" s="71" customFormat="1" hidden="1">
      <c r="A131" s="550" t="s">
        <v>4074</v>
      </c>
      <c r="B131" s="2161" t="s">
        <v>4105</v>
      </c>
      <c r="C131" s="451" t="s">
        <v>4106</v>
      </c>
      <c r="D131" s="286">
        <v>45495</v>
      </c>
      <c r="E131" s="286">
        <v>45512</v>
      </c>
      <c r="F131" s="286">
        <f t="shared" si="50"/>
        <v>45524</v>
      </c>
      <c r="G131" s="183">
        <f t="shared" si="51"/>
        <v>45528</v>
      </c>
      <c r="H131" s="183">
        <f t="shared" si="52"/>
        <v>45530</v>
      </c>
      <c r="I131" s="183">
        <f t="shared" si="53"/>
        <v>45533</v>
      </c>
      <c r="K131" s="1294">
        <v>45490</v>
      </c>
      <c r="L131" s="1294">
        <v>45491</v>
      </c>
    </row>
    <row r="132" spans="1:12" s="71" customFormat="1" ht="13.5" hidden="1" thickTop="1">
      <c r="A132" s="550" t="s">
        <v>4037</v>
      </c>
      <c r="B132" s="2836" t="s">
        <v>4030</v>
      </c>
      <c r="C132" s="451" t="s">
        <v>4107</v>
      </c>
      <c r="D132" s="286">
        <v>45502</v>
      </c>
      <c r="E132" s="537"/>
      <c r="F132" s="286">
        <f t="shared" si="50"/>
        <v>45531</v>
      </c>
      <c r="G132" s="183">
        <f t="shared" si="51"/>
        <v>45535</v>
      </c>
      <c r="H132" s="183">
        <f t="shared" si="52"/>
        <v>45537</v>
      </c>
      <c r="I132" s="183">
        <f t="shared" si="53"/>
        <v>45540</v>
      </c>
      <c r="K132" s="1294">
        <v>45497</v>
      </c>
      <c r="L132" s="1294">
        <v>45498</v>
      </c>
    </row>
    <row r="133" spans="1:12" s="71" customFormat="1" hidden="1">
      <c r="A133" s="550" t="s">
        <v>4030</v>
      </c>
      <c r="B133" s="2161" t="s">
        <v>4037</v>
      </c>
      <c r="C133" s="1880" t="s">
        <v>4108</v>
      </c>
      <c r="D133" s="286">
        <v>45511</v>
      </c>
      <c r="E133" s="537"/>
      <c r="F133" s="286">
        <f t="shared" si="50"/>
        <v>45540</v>
      </c>
      <c r="G133" s="183">
        <f t="shared" si="51"/>
        <v>45544</v>
      </c>
      <c r="H133" s="183">
        <f t="shared" si="52"/>
        <v>45546</v>
      </c>
      <c r="I133" s="183">
        <f t="shared" si="53"/>
        <v>45549</v>
      </c>
      <c r="K133" s="1294">
        <v>45504</v>
      </c>
      <c r="L133" s="1294">
        <v>45505</v>
      </c>
    </row>
    <row r="134" spans="1:12" s="71" customFormat="1" ht="13.5" hidden="1" thickTop="1">
      <c r="A134" s="550" t="s">
        <v>4109</v>
      </c>
      <c r="B134" s="2161" t="s">
        <v>4110</v>
      </c>
      <c r="C134" s="1880" t="s">
        <v>4111</v>
      </c>
      <c r="D134" s="286">
        <v>45520</v>
      </c>
      <c r="E134" s="286">
        <f t="shared" ref="E134:E146" si="54">D134+31</f>
        <v>45551</v>
      </c>
      <c r="F134" s="286">
        <f t="shared" ref="F134" si="55">D134+34</f>
        <v>45554</v>
      </c>
      <c r="G134" s="183">
        <f t="shared" ref="G134" si="56">D134+38</f>
        <v>45558</v>
      </c>
      <c r="H134" s="183">
        <f t="shared" ref="H134" si="57">D134+47</f>
        <v>45567</v>
      </c>
      <c r="I134" s="183">
        <f t="shared" ref="I134" si="58">D134+50</f>
        <v>45570</v>
      </c>
      <c r="K134" s="1294">
        <v>45511</v>
      </c>
      <c r="L134" s="1294">
        <v>45512</v>
      </c>
    </row>
    <row r="135" spans="1:12" s="71" customFormat="1" hidden="1">
      <c r="A135" s="550" t="s">
        <v>4112</v>
      </c>
      <c r="B135" s="2837" t="s">
        <v>4113</v>
      </c>
      <c r="C135" s="1880" t="s">
        <v>4114</v>
      </c>
      <c r="D135" s="286">
        <v>45523</v>
      </c>
      <c r="E135" s="286">
        <f t="shared" si="54"/>
        <v>45554</v>
      </c>
      <c r="F135" s="286">
        <f t="shared" ref="F135:F146" si="59">D135+34</f>
        <v>45557</v>
      </c>
      <c r="G135" s="183">
        <f t="shared" ref="G135:G146" si="60">D135+38</f>
        <v>45561</v>
      </c>
      <c r="H135" s="183">
        <f t="shared" ref="H135:H146" si="61">D135+47</f>
        <v>45570</v>
      </c>
      <c r="I135" s="183">
        <f t="shared" ref="I135:I146" si="62">D135+50</f>
        <v>45573</v>
      </c>
      <c r="K135" s="1294">
        <v>45518</v>
      </c>
      <c r="L135" s="1294">
        <v>45519</v>
      </c>
    </row>
    <row r="136" spans="1:12" s="71" customFormat="1" hidden="1">
      <c r="A136" s="550" t="s">
        <v>4115</v>
      </c>
      <c r="B136" s="2398" t="s">
        <v>4116</v>
      </c>
      <c r="C136" s="1880" t="s">
        <v>4117</v>
      </c>
      <c r="D136" s="286">
        <v>45531</v>
      </c>
      <c r="E136" s="286">
        <f t="shared" si="54"/>
        <v>45562</v>
      </c>
      <c r="F136" s="286">
        <f t="shared" si="59"/>
        <v>45565</v>
      </c>
      <c r="G136" s="183">
        <f t="shared" si="60"/>
        <v>45569</v>
      </c>
      <c r="H136" s="183">
        <f t="shared" si="61"/>
        <v>45578</v>
      </c>
      <c r="I136" s="183">
        <f t="shared" si="62"/>
        <v>45581</v>
      </c>
      <c r="K136" s="1294">
        <v>45525</v>
      </c>
      <c r="L136" s="1294">
        <v>45526</v>
      </c>
    </row>
    <row r="137" spans="1:12" s="71" customFormat="1" hidden="1">
      <c r="A137" s="550" t="s">
        <v>4084</v>
      </c>
      <c r="B137" s="2161" t="s">
        <v>3151</v>
      </c>
      <c r="C137" s="1880" t="s">
        <v>4118</v>
      </c>
      <c r="D137" s="286">
        <v>45539</v>
      </c>
      <c r="E137" s="286">
        <f t="shared" si="54"/>
        <v>45570</v>
      </c>
      <c r="F137" s="286">
        <f t="shared" si="59"/>
        <v>45573</v>
      </c>
      <c r="G137" s="183">
        <f t="shared" si="60"/>
        <v>45577</v>
      </c>
      <c r="H137" s="183">
        <f t="shared" si="61"/>
        <v>45586</v>
      </c>
      <c r="I137" s="183">
        <f t="shared" si="62"/>
        <v>45589</v>
      </c>
      <c r="J137" s="288">
        <v>45544</v>
      </c>
      <c r="K137" s="1294">
        <v>45532</v>
      </c>
      <c r="L137" s="1294">
        <v>45533</v>
      </c>
    </row>
    <row r="138" spans="1:12" s="71" customFormat="1" hidden="1">
      <c r="A138" s="550" t="s">
        <v>4016</v>
      </c>
      <c r="B138" s="2161" t="s">
        <v>4048</v>
      </c>
      <c r="C138" s="1880" t="s">
        <v>4119</v>
      </c>
      <c r="D138" s="286">
        <v>45547</v>
      </c>
      <c r="E138" s="286">
        <f t="shared" si="54"/>
        <v>45578</v>
      </c>
      <c r="F138" s="286">
        <f t="shared" si="59"/>
        <v>45581</v>
      </c>
      <c r="G138" s="183">
        <f t="shared" si="60"/>
        <v>45585</v>
      </c>
      <c r="H138" s="183">
        <f t="shared" si="61"/>
        <v>45594</v>
      </c>
      <c r="I138" s="183">
        <f t="shared" si="62"/>
        <v>45597</v>
      </c>
      <c r="J138" s="288">
        <v>45548</v>
      </c>
      <c r="K138" s="1294">
        <v>45539</v>
      </c>
      <c r="L138" s="1294">
        <v>45540</v>
      </c>
    </row>
    <row r="139" spans="1:12" s="71" customFormat="1" hidden="1">
      <c r="A139" s="550" t="s">
        <v>4060</v>
      </c>
      <c r="B139" s="2161" t="s">
        <v>4069</v>
      </c>
      <c r="C139" s="1880" t="s">
        <v>4120</v>
      </c>
      <c r="D139" s="286">
        <v>45547</v>
      </c>
      <c r="E139" s="286">
        <f t="shared" si="54"/>
        <v>45578</v>
      </c>
      <c r="F139" s="286">
        <f t="shared" si="59"/>
        <v>45581</v>
      </c>
      <c r="G139" s="183">
        <f t="shared" si="60"/>
        <v>45585</v>
      </c>
      <c r="H139" s="183">
        <f t="shared" si="61"/>
        <v>45594</v>
      </c>
      <c r="I139" s="183">
        <f t="shared" si="62"/>
        <v>45597</v>
      </c>
      <c r="J139" s="288">
        <v>45551</v>
      </c>
      <c r="K139" s="1294">
        <v>45546</v>
      </c>
      <c r="L139" s="1294">
        <v>45547</v>
      </c>
    </row>
    <row r="140" spans="1:12" s="71" customFormat="1" ht="13.5" thickTop="1">
      <c r="A140" s="550"/>
      <c r="B140" s="2161" t="s">
        <v>4121</v>
      </c>
      <c r="C140" s="1880" t="s">
        <v>4122</v>
      </c>
      <c r="D140" s="286">
        <v>45553</v>
      </c>
      <c r="E140" s="286">
        <f t="shared" si="54"/>
        <v>45584</v>
      </c>
      <c r="F140" s="286">
        <f t="shared" si="59"/>
        <v>45587</v>
      </c>
      <c r="G140" s="183">
        <f t="shared" si="60"/>
        <v>45591</v>
      </c>
      <c r="H140" s="183">
        <f t="shared" si="61"/>
        <v>45600</v>
      </c>
      <c r="I140" s="183">
        <f t="shared" si="62"/>
        <v>45603</v>
      </c>
      <c r="J140" s="288">
        <v>45558</v>
      </c>
      <c r="K140" s="1294">
        <v>45553</v>
      </c>
      <c r="L140" s="1294">
        <v>45554</v>
      </c>
    </row>
    <row r="141" spans="1:12" s="71" customFormat="1">
      <c r="A141" s="550" t="s">
        <v>4063</v>
      </c>
      <c r="B141" s="2161" t="s">
        <v>4123</v>
      </c>
      <c r="C141" s="1880" t="s">
        <v>4124</v>
      </c>
      <c r="D141" s="286">
        <v>45569</v>
      </c>
      <c r="E141" s="393" t="s">
        <v>2190</v>
      </c>
      <c r="F141" s="286">
        <f t="shared" si="59"/>
        <v>45603</v>
      </c>
      <c r="G141" s="183">
        <f t="shared" si="60"/>
        <v>45607</v>
      </c>
      <c r="H141" s="183">
        <f t="shared" si="61"/>
        <v>45616</v>
      </c>
      <c r="I141" s="183">
        <f t="shared" si="62"/>
        <v>45619</v>
      </c>
      <c r="K141" s="1294">
        <v>45560</v>
      </c>
      <c r="L141" s="1294">
        <v>45561</v>
      </c>
    </row>
    <row r="142" spans="1:12" s="71" customFormat="1">
      <c r="A142" s="550" t="s">
        <v>4063</v>
      </c>
      <c r="B142" s="2161" t="s">
        <v>3949</v>
      </c>
      <c r="C142" s="1880" t="s">
        <v>4125</v>
      </c>
      <c r="D142" s="286">
        <v>45577</v>
      </c>
      <c r="E142" s="286">
        <f t="shared" si="54"/>
        <v>45608</v>
      </c>
      <c r="F142" s="286">
        <f t="shared" si="59"/>
        <v>45611</v>
      </c>
      <c r="G142" s="183">
        <f t="shared" si="60"/>
        <v>45615</v>
      </c>
      <c r="H142" s="183">
        <f t="shared" si="61"/>
        <v>45624</v>
      </c>
      <c r="I142" s="183">
        <f t="shared" si="62"/>
        <v>45627</v>
      </c>
      <c r="K142" s="1294">
        <v>45567</v>
      </c>
      <c r="L142" s="1294">
        <v>45568</v>
      </c>
    </row>
    <row r="143" spans="1:12" s="71" customFormat="1">
      <c r="A143" s="550" t="s">
        <v>3949</v>
      </c>
      <c r="B143" s="2161" t="s">
        <v>4063</v>
      </c>
      <c r="C143" s="1880" t="s">
        <v>4126</v>
      </c>
      <c r="D143" s="286">
        <v>45579</v>
      </c>
      <c r="E143" s="286">
        <f t="shared" si="54"/>
        <v>45610</v>
      </c>
      <c r="F143" s="286">
        <f t="shared" si="59"/>
        <v>45613</v>
      </c>
      <c r="G143" s="183">
        <f t="shared" si="60"/>
        <v>45617</v>
      </c>
      <c r="H143" s="183">
        <f t="shared" si="61"/>
        <v>45626</v>
      </c>
      <c r="I143" s="183">
        <f t="shared" si="62"/>
        <v>45629</v>
      </c>
      <c r="J143" s="288">
        <v>45584</v>
      </c>
      <c r="K143" s="1294">
        <v>45574</v>
      </c>
      <c r="L143" s="1294">
        <v>45575</v>
      </c>
    </row>
    <row r="144" spans="1:12" s="71" customFormat="1">
      <c r="A144" s="550" t="s">
        <v>4127</v>
      </c>
      <c r="B144" s="2161" t="s">
        <v>4128</v>
      </c>
      <c r="C144" s="1880" t="s">
        <v>4129</v>
      </c>
      <c r="D144" s="286">
        <v>45583</v>
      </c>
      <c r="E144" s="286">
        <f t="shared" si="54"/>
        <v>45614</v>
      </c>
      <c r="F144" s="286">
        <f t="shared" si="59"/>
        <v>45617</v>
      </c>
      <c r="G144" s="183">
        <f t="shared" si="60"/>
        <v>45621</v>
      </c>
      <c r="H144" s="183">
        <f t="shared" si="61"/>
        <v>45630</v>
      </c>
      <c r="I144" s="183">
        <f t="shared" si="62"/>
        <v>45633</v>
      </c>
      <c r="K144" s="1294">
        <v>45581</v>
      </c>
      <c r="L144" s="1294">
        <v>45582</v>
      </c>
    </row>
    <row r="145" spans="1:12" s="71" customFormat="1">
      <c r="A145" s="550"/>
      <c r="B145" s="2161" t="s">
        <v>2793</v>
      </c>
      <c r="C145" s="1880" t="s">
        <v>4130</v>
      </c>
      <c r="D145" s="286">
        <v>45589</v>
      </c>
      <c r="E145" s="286">
        <f t="shared" si="54"/>
        <v>45620</v>
      </c>
      <c r="F145" s="286">
        <f t="shared" si="59"/>
        <v>45623</v>
      </c>
      <c r="G145" s="183">
        <f t="shared" si="60"/>
        <v>45627</v>
      </c>
      <c r="H145" s="183">
        <f t="shared" si="61"/>
        <v>45636</v>
      </c>
      <c r="I145" s="183">
        <f t="shared" si="62"/>
        <v>45639</v>
      </c>
      <c r="J145" s="288">
        <v>45593</v>
      </c>
      <c r="K145" s="1294">
        <v>45588</v>
      </c>
      <c r="L145" s="1294">
        <v>45589</v>
      </c>
    </row>
    <row r="146" spans="1:12" s="71" customFormat="1">
      <c r="A146" s="550"/>
      <c r="B146" s="2161" t="s">
        <v>3047</v>
      </c>
      <c r="C146" s="1880" t="s">
        <v>4131</v>
      </c>
      <c r="D146" s="286">
        <v>45595</v>
      </c>
      <c r="E146" s="286">
        <f t="shared" si="54"/>
        <v>45626</v>
      </c>
      <c r="F146" s="286">
        <f t="shared" si="59"/>
        <v>45629</v>
      </c>
      <c r="G146" s="183">
        <f t="shared" si="60"/>
        <v>45633</v>
      </c>
      <c r="H146" s="183">
        <f t="shared" si="61"/>
        <v>45642</v>
      </c>
      <c r="I146" s="183">
        <f t="shared" si="62"/>
        <v>45645</v>
      </c>
      <c r="J146" s="288">
        <v>45600</v>
      </c>
      <c r="K146" s="1294">
        <v>45595</v>
      </c>
      <c r="L146" s="1294">
        <v>45596</v>
      </c>
    </row>
    <row r="147" spans="1:12" s="71" customFormat="1">
      <c r="A147" s="550" t="s">
        <v>3188</v>
      </c>
      <c r="B147" s="1876" t="s">
        <v>3005</v>
      </c>
      <c r="C147" s="1880" t="s">
        <v>4132</v>
      </c>
      <c r="D147" s="286">
        <v>45602</v>
      </c>
      <c r="E147" s="286">
        <f>D147+31</f>
        <v>45633</v>
      </c>
      <c r="F147" s="286">
        <f>D147+34</f>
        <v>45636</v>
      </c>
      <c r="G147" s="183">
        <f>D147+38</f>
        <v>45640</v>
      </c>
      <c r="H147" s="183">
        <f>D147+47</f>
        <v>45649</v>
      </c>
      <c r="I147" s="183">
        <f>D147+50</f>
        <v>45652</v>
      </c>
      <c r="J147" s="288">
        <v>45607</v>
      </c>
      <c r="K147" s="1294">
        <v>45602</v>
      </c>
      <c r="L147" s="1294">
        <v>45603</v>
      </c>
    </row>
    <row r="148" spans="1:12" s="71" customFormat="1">
      <c r="A148" s="550"/>
      <c r="B148" s="2161" t="s">
        <v>4133</v>
      </c>
      <c r="C148" s="1880" t="s">
        <v>4134</v>
      </c>
      <c r="D148" s="286">
        <v>45609</v>
      </c>
      <c r="E148" s="286">
        <f>D148+31</f>
        <v>45640</v>
      </c>
      <c r="F148" s="286">
        <f>D148+34</f>
        <v>45643</v>
      </c>
      <c r="G148" s="183">
        <f>D148+38</f>
        <v>45647</v>
      </c>
      <c r="H148" s="183">
        <f>D148+47</f>
        <v>45656</v>
      </c>
      <c r="I148" s="183">
        <f>D148+50</f>
        <v>45659</v>
      </c>
      <c r="J148" s="288">
        <v>45614</v>
      </c>
      <c r="K148" s="1294">
        <v>45609</v>
      </c>
      <c r="L148" s="1294">
        <v>45610</v>
      </c>
    </row>
    <row r="149" spans="1:12" s="71" customFormat="1">
      <c r="A149" s="550"/>
      <c r="B149" s="2161" t="s">
        <v>4135</v>
      </c>
      <c r="C149" s="1880" t="s">
        <v>4136</v>
      </c>
      <c r="D149" s="286">
        <v>45616</v>
      </c>
      <c r="E149" s="286">
        <f>D149+31</f>
        <v>45647</v>
      </c>
      <c r="F149" s="286">
        <f>D149+34</f>
        <v>45650</v>
      </c>
      <c r="G149" s="183">
        <f>D149+38</f>
        <v>45654</v>
      </c>
      <c r="H149" s="183">
        <f>D149+47</f>
        <v>45663</v>
      </c>
      <c r="I149" s="183">
        <f>D149+50</f>
        <v>45666</v>
      </c>
      <c r="J149" s="288">
        <v>45621</v>
      </c>
      <c r="K149" s="1294">
        <v>45616</v>
      </c>
      <c r="L149" s="1294">
        <v>45617</v>
      </c>
    </row>
    <row r="150" spans="1:12" s="71" customFormat="1">
      <c r="A150" s="550"/>
      <c r="B150" s="2161" t="s">
        <v>4105</v>
      </c>
      <c r="C150" s="1880" t="s">
        <v>4137</v>
      </c>
      <c r="D150" s="286">
        <v>45623</v>
      </c>
      <c r="E150" s="286">
        <f>D150+31</f>
        <v>45654</v>
      </c>
      <c r="F150" s="286">
        <f>D150+34</f>
        <v>45657</v>
      </c>
      <c r="G150" s="183">
        <f>D150+38</f>
        <v>45661</v>
      </c>
      <c r="H150" s="183">
        <f>D150+47</f>
        <v>45670</v>
      </c>
      <c r="I150" s="183">
        <f>D150+50</f>
        <v>45673</v>
      </c>
      <c r="K150" s="1294">
        <v>45623</v>
      </c>
      <c r="L150" s="1294">
        <v>45624</v>
      </c>
    </row>
    <row r="151" spans="1:12" s="71" customFormat="1">
      <c r="A151" s="550"/>
      <c r="B151" s="2161" t="s">
        <v>4030</v>
      </c>
      <c r="C151" s="1880" t="s">
        <v>4138</v>
      </c>
      <c r="D151" s="286">
        <v>45630</v>
      </c>
      <c r="E151" s="286">
        <f t="shared" ref="E151:E155" si="63">D151+31</f>
        <v>45661</v>
      </c>
      <c r="F151" s="286">
        <f t="shared" ref="F151:F155" si="64">D151+34</f>
        <v>45664</v>
      </c>
      <c r="G151" s="183">
        <f t="shared" ref="G151:G155" si="65">D151+38</f>
        <v>45668</v>
      </c>
      <c r="H151" s="183">
        <f t="shared" ref="H151:H155" si="66">D151+47</f>
        <v>45677</v>
      </c>
      <c r="I151" s="183">
        <f t="shared" ref="I151:I155" si="67">D151+50</f>
        <v>45680</v>
      </c>
      <c r="K151" s="1294">
        <v>45630</v>
      </c>
      <c r="L151" s="1294">
        <v>45631</v>
      </c>
    </row>
    <row r="152" spans="1:12" s="71" customFormat="1">
      <c r="A152" s="550"/>
      <c r="B152" s="2161" t="s">
        <v>4037</v>
      </c>
      <c r="C152" s="1880" t="s">
        <v>4139</v>
      </c>
      <c r="D152" s="286">
        <v>45637</v>
      </c>
      <c r="E152" s="286">
        <f t="shared" si="63"/>
        <v>45668</v>
      </c>
      <c r="F152" s="286">
        <f t="shared" si="64"/>
        <v>45671</v>
      </c>
      <c r="G152" s="183">
        <f t="shared" si="65"/>
        <v>45675</v>
      </c>
      <c r="H152" s="183">
        <f t="shared" si="66"/>
        <v>45684</v>
      </c>
      <c r="I152" s="183">
        <f t="shared" si="67"/>
        <v>45687</v>
      </c>
      <c r="K152" s="1294">
        <v>45637</v>
      </c>
      <c r="L152" s="1294">
        <v>45638</v>
      </c>
    </row>
    <row r="153" spans="1:12" s="71" customFormat="1">
      <c r="A153" s="550"/>
      <c r="B153" s="1876" t="s">
        <v>4116</v>
      </c>
      <c r="C153" s="1880" t="s">
        <v>4140</v>
      </c>
      <c r="D153" s="286">
        <v>45644</v>
      </c>
      <c r="E153" s="286">
        <f t="shared" si="63"/>
        <v>45675</v>
      </c>
      <c r="F153" s="286">
        <f t="shared" si="64"/>
        <v>45678</v>
      </c>
      <c r="G153" s="183">
        <f t="shared" si="65"/>
        <v>45682</v>
      </c>
      <c r="H153" s="183">
        <f t="shared" si="66"/>
        <v>45691</v>
      </c>
      <c r="I153" s="183">
        <f t="shared" si="67"/>
        <v>45694</v>
      </c>
      <c r="K153" s="1294">
        <v>45644</v>
      </c>
      <c r="L153" s="1294">
        <v>45645</v>
      </c>
    </row>
    <row r="154" spans="1:12" s="71" customFormat="1">
      <c r="A154" s="550"/>
      <c r="B154" s="2161" t="s">
        <v>4113</v>
      </c>
      <c r="C154" s="1880" t="s">
        <v>4141</v>
      </c>
      <c r="D154" s="286">
        <v>45651</v>
      </c>
      <c r="E154" s="286">
        <f t="shared" si="63"/>
        <v>45682</v>
      </c>
      <c r="F154" s="286">
        <f t="shared" si="64"/>
        <v>45685</v>
      </c>
      <c r="G154" s="183">
        <f t="shared" si="65"/>
        <v>45689</v>
      </c>
      <c r="H154" s="183">
        <f t="shared" si="66"/>
        <v>45698</v>
      </c>
      <c r="I154" s="183">
        <f t="shared" si="67"/>
        <v>45701</v>
      </c>
      <c r="K154" s="1294">
        <v>45651</v>
      </c>
      <c r="L154" s="1294">
        <v>45652</v>
      </c>
    </row>
    <row r="155" spans="1:12" s="71" customFormat="1">
      <c r="A155" s="550"/>
      <c r="B155" s="1876" t="s">
        <v>4110</v>
      </c>
      <c r="C155" s="1880" t="s">
        <v>4142</v>
      </c>
      <c r="D155" s="286">
        <v>45658</v>
      </c>
      <c r="E155" s="286">
        <f t="shared" si="63"/>
        <v>45689</v>
      </c>
      <c r="F155" s="286">
        <f t="shared" si="64"/>
        <v>45692</v>
      </c>
      <c r="G155" s="183">
        <f t="shared" si="65"/>
        <v>45696</v>
      </c>
      <c r="H155" s="183">
        <f t="shared" si="66"/>
        <v>45705</v>
      </c>
      <c r="I155" s="183">
        <f t="shared" si="67"/>
        <v>45708</v>
      </c>
      <c r="K155" s="1294">
        <v>45658</v>
      </c>
      <c r="L155" s="1294">
        <v>45659</v>
      </c>
    </row>
    <row r="156" spans="1:12" s="71" customFormat="1" ht="11.25">
      <c r="A156" s="550"/>
      <c r="B156" s="70"/>
      <c r="C156" s="115"/>
      <c r="D156" s="131"/>
      <c r="E156" s="80"/>
      <c r="F156" s="84"/>
      <c r="G156" s="1423"/>
      <c r="H156" s="61"/>
      <c r="I156" s="80"/>
      <c r="J156" s="61"/>
      <c r="K156" s="1423"/>
      <c r="L156" s="61"/>
    </row>
    <row r="157" spans="1:12" s="71" customFormat="1" ht="11.25">
      <c r="A157" s="550"/>
      <c r="B157" s="70"/>
      <c r="C157" s="115"/>
      <c r="D157" s="131"/>
      <c r="E157" s="80"/>
      <c r="F157" s="84"/>
      <c r="G157" s="1423"/>
      <c r="H157" s="61"/>
      <c r="I157" s="80"/>
      <c r="J157" s="61"/>
      <c r="K157" s="1423"/>
      <c r="L157" s="61"/>
    </row>
    <row r="158" spans="1:12" s="71" customFormat="1" ht="11.25">
      <c r="A158" s="550"/>
      <c r="B158" s="1036"/>
      <c r="C158" s="115"/>
      <c r="D158" s="131"/>
      <c r="E158" s="80"/>
      <c r="F158" s="84"/>
      <c r="G158" s="1423"/>
      <c r="H158" s="61"/>
      <c r="I158" s="80"/>
      <c r="J158" s="61"/>
      <c r="K158" s="1423"/>
      <c r="L158" s="61"/>
    </row>
    <row r="159" spans="1:12" s="61" customFormat="1" ht="15">
      <c r="A159" s="645"/>
      <c r="B159" s="600" t="s">
        <v>2303</v>
      </c>
      <c r="D159" s="81"/>
      <c r="E159" s="80"/>
      <c r="F159" s="84"/>
      <c r="G159" s="81"/>
      <c r="I159" s="80"/>
      <c r="K159" s="81"/>
    </row>
    <row r="160" spans="1:12" s="61" customFormat="1" ht="11.25">
      <c r="A160" s="645"/>
      <c r="B160" s="78"/>
      <c r="D160" s="81"/>
      <c r="E160" s="80"/>
      <c r="F160" s="84"/>
      <c r="G160" s="81"/>
      <c r="I160" s="80"/>
      <c r="K160" s="81"/>
    </row>
    <row r="161" spans="1:12" s="61" customFormat="1" ht="15">
      <c r="A161" s="645"/>
      <c r="B161" s="52" t="s">
        <v>1920</v>
      </c>
      <c r="C161" s="30"/>
      <c r="D161" s="30"/>
      <c r="E161" s="53"/>
      <c r="F161" s="54" t="s">
        <v>1958</v>
      </c>
      <c r="G161" s="54"/>
      <c r="H161" s="30"/>
      <c r="I161" s="30"/>
      <c r="J161" s="54" t="s">
        <v>1982</v>
      </c>
      <c r="K161" s="54"/>
      <c r="L161" s="54"/>
    </row>
    <row r="162" spans="1:12" s="61" customFormat="1" ht="11.25">
      <c r="A162" s="645"/>
      <c r="B162" s="82" t="s">
        <v>1921</v>
      </c>
      <c r="C162" s="70"/>
      <c r="D162" s="1340" t="s">
        <v>2305</v>
      </c>
      <c r="E162" s="71"/>
      <c r="F162" s="70" t="s">
        <v>2306</v>
      </c>
      <c r="G162" s="70"/>
      <c r="H162" s="1340" t="s">
        <v>1960</v>
      </c>
      <c r="I162" s="70"/>
      <c r="J162" s="70" t="s">
        <v>1984</v>
      </c>
      <c r="K162" s="70"/>
      <c r="L162" s="81" t="s">
        <v>1985</v>
      </c>
    </row>
    <row r="163" spans="1:12" s="61" customFormat="1" ht="11.25">
      <c r="A163" s="645"/>
      <c r="B163" s="82"/>
      <c r="C163" s="70"/>
      <c r="D163" s="1340"/>
      <c r="E163" s="71"/>
      <c r="F163" s="70"/>
      <c r="G163" s="70"/>
      <c r="H163" s="1340"/>
      <c r="I163" s="70"/>
      <c r="J163" s="70"/>
      <c r="K163" s="70"/>
      <c r="L163" s="81"/>
    </row>
    <row r="164" spans="1:12" s="61" customFormat="1" ht="11.25">
      <c r="A164" s="645"/>
      <c r="B164" s="80" t="str">
        <f>HOME!A$600</f>
        <v>ZANT CHONG</v>
      </c>
      <c r="C164" s="80" t="str">
        <f>HOME!B$600</f>
        <v>6011 2429</v>
      </c>
      <c r="D164" s="65" t="str">
        <f>HOME!C$600</f>
        <v>zant.chong@msc.com</v>
      </c>
      <c r="F164" s="80" t="str">
        <f>HOME!A617</f>
        <v>ROBERT CHIA</v>
      </c>
      <c r="G164" s="80" t="str">
        <f>HOME!B617</f>
        <v>6011 0564</v>
      </c>
      <c r="H164" s="65" t="str">
        <f>HOME!C617</f>
        <v>robert.chia@msc.com</v>
      </c>
      <c r="J164" s="80" t="str">
        <f>HOME!A$632</f>
        <v>RAYNAR ANG</v>
      </c>
      <c r="K164" s="80" t="str">
        <f>HOME!B$632</f>
        <v>6011 2358</v>
      </c>
      <c r="L164" s="65" t="str">
        <f>HOME!C$632</f>
        <v>raynar.ang@msc.com</v>
      </c>
    </row>
    <row r="165" spans="1:12" s="61" customFormat="1" ht="11.25">
      <c r="A165" s="645"/>
      <c r="B165" s="80" t="str">
        <f>HOME!A$601</f>
        <v>PHOEBE HUANG</v>
      </c>
      <c r="C165" s="80" t="str">
        <f>HOME!B$601</f>
        <v>6011 0562</v>
      </c>
      <c r="D165" s="65" t="str">
        <f>HOME!C$601</f>
        <v>phoebe.huang@msc.com</v>
      </c>
      <c r="F165" s="80" t="str">
        <f>HOME!A618</f>
        <v>S. Y. LIEW</v>
      </c>
      <c r="G165" s="80" t="str">
        <f>HOME!B618</f>
        <v>6011 2348</v>
      </c>
      <c r="H165" s="65" t="str">
        <f>HOME!C618</f>
        <v>seoyi.liew@msc.com</v>
      </c>
      <c r="J165" s="80" t="str">
        <f>HOME!A$633</f>
        <v>KAI SIANG</v>
      </c>
      <c r="K165" s="80" t="str">
        <f>HOME!B$633</f>
        <v>6011 2356</v>
      </c>
      <c r="L165" s="65" t="str">
        <f>HOME!C$633</f>
        <v>kaisiang.lim@msc.com</v>
      </c>
    </row>
    <row r="166" spans="1:12" s="61" customFormat="1" ht="11.25">
      <c r="B166" s="80" t="str">
        <f>HOME!A$602</f>
        <v>SHERWIN LIM</v>
      </c>
      <c r="C166" s="80" t="str">
        <f>HOME!B$602</f>
        <v>6011 2395</v>
      </c>
      <c r="D166" s="65" t="str">
        <f>HOME!C$602</f>
        <v>sherwin.lim@msc.com</v>
      </c>
      <c r="F166" s="80" t="str">
        <f>HOME!A619</f>
        <v>SHARON KOH</v>
      </c>
      <c r="G166" s="80" t="str">
        <f>HOME!B619</f>
        <v>6011 2349</v>
      </c>
      <c r="H166" s="65" t="str">
        <f>HOME!C619</f>
        <v>sharon.koh@msc.com</v>
      </c>
      <c r="J166" s="80" t="str">
        <f>HOME!A$634</f>
        <v>DEWI</v>
      </c>
      <c r="K166" s="80" t="str">
        <f>HOME!B$634</f>
        <v>6011 2354</v>
      </c>
      <c r="L166" s="65" t="str">
        <f>HOME!C$634</f>
        <v>dewi.ratnah@msc.com</v>
      </c>
    </row>
    <row r="167" spans="1:12" s="61" customFormat="1" ht="11.25">
      <c r="B167" s="80" t="str">
        <f>HOME!A$603</f>
        <v>NATALIE LEW</v>
      </c>
      <c r="C167" s="80" t="str">
        <f>HOME!B$603</f>
        <v>6011 2399</v>
      </c>
      <c r="D167" s="65" t="str">
        <f>HOME!C$603</f>
        <v>natalie.lew@msc.com</v>
      </c>
      <c r="F167" s="80" t="str">
        <f>HOME!A620</f>
        <v>ANGELIA LAU</v>
      </c>
      <c r="G167" s="80" t="str">
        <f>HOME!B620</f>
        <v>6011 2346</v>
      </c>
      <c r="H167" s="65" t="str">
        <f>HOME!C620</f>
        <v>angelia.lau@msc.com</v>
      </c>
      <c r="J167" s="80" t="str">
        <f>HOME!A$635</f>
        <v>YU TING</v>
      </c>
      <c r="K167" s="80" t="str">
        <f>HOME!B$635</f>
        <v>6011 2359</v>
      </c>
      <c r="L167" s="65" t="str">
        <f>HOME!C$635</f>
        <v>yuting.luo@msc.com</v>
      </c>
    </row>
    <row r="168" spans="1:12" s="61" customFormat="1" ht="11.25">
      <c r="B168" s="80" t="str">
        <f>HOME!A$604</f>
        <v xml:space="preserve">LIM LEE HLI </v>
      </c>
      <c r="C168" s="80" t="str">
        <f>HOME!B$604</f>
        <v>6011 2352</v>
      </c>
      <c r="D168" s="65" t="str">
        <f>HOME!C$604</f>
        <v>leehli.lim@msc.com</v>
      </c>
      <c r="F168" s="80" t="str">
        <f>HOME!A621</f>
        <v>NOOR AFNINDAH</v>
      </c>
      <c r="G168" s="80" t="str">
        <f>HOME!B621</f>
        <v>6011 2347</v>
      </c>
      <c r="H168" s="65" t="str">
        <f>HOME!C621</f>
        <v>noor.afnindah@msc.com</v>
      </c>
      <c r="J168" s="80" t="str">
        <f>HOME!A$636</f>
        <v>-</v>
      </c>
      <c r="K168" s="80" t="str">
        <f>HOME!B$636</f>
        <v>6011 0567</v>
      </c>
      <c r="L168" s="65" t="str">
        <f>HOME!C$636</f>
        <v>-</v>
      </c>
    </row>
    <row r="169" spans="1:12" s="61" customFormat="1" ht="11.25">
      <c r="B169" s="80" t="str">
        <f>HOME!A$605</f>
        <v>LIM AI PHEN</v>
      </c>
      <c r="C169" s="80" t="str">
        <f>HOME!B$605</f>
        <v>6011 9646</v>
      </c>
      <c r="D169" s="65" t="str">
        <f>HOME!C$605</f>
        <v>aiphen.lim@msc.com</v>
      </c>
      <c r="F169" s="80" t="str">
        <f>HOME!A622</f>
        <v>NG CHING WEI</v>
      </c>
      <c r="G169" s="80" t="str">
        <f>HOME!B622</f>
        <v>6011 2404</v>
      </c>
      <c r="H169" s="65" t="str">
        <f>HOME!C622</f>
        <v>chingwei.ng@msc.com</v>
      </c>
      <c r="J169" s="80" t="str">
        <f>HOME!A$637</f>
        <v>SHAN SHAN</v>
      </c>
      <c r="K169" s="80" t="str">
        <f>HOME!B$637</f>
        <v>6011 2353</v>
      </c>
      <c r="L169" s="65" t="str">
        <f>HOME!C$637</f>
        <v>shanshan.chin@msc.com</v>
      </c>
    </row>
    <row r="170" spans="1:12" s="61" customFormat="1" ht="11.25">
      <c r="B170" s="80" t="str">
        <f>HOME!A$606</f>
        <v>DARIUS ONG</v>
      </c>
      <c r="C170" s="80" t="str">
        <f>HOME!B$606</f>
        <v>6011 2396</v>
      </c>
      <c r="D170" s="65" t="str">
        <f>HOME!C$606</f>
        <v>darius.ong@msc.com</v>
      </c>
      <c r="F170" s="80">
        <f>HOME!A623</f>
        <v>0</v>
      </c>
      <c r="G170" s="80">
        <f>HOME!B623</f>
        <v>0</v>
      </c>
      <c r="H170" s="65">
        <f>HOME!C623</f>
        <v>0</v>
      </c>
      <c r="J170" s="80" t="str">
        <f>HOME!A$638</f>
        <v>EUNICE</v>
      </c>
      <c r="K170" s="80" t="str">
        <f>HOME!B$638</f>
        <v>6011 2355</v>
      </c>
      <c r="L170" s="65" t="str">
        <f>HOME!C$638</f>
        <v>eunice.chan@msc.com</v>
      </c>
    </row>
    <row r="171" spans="1:12" s="61" customFormat="1" ht="11.25">
      <c r="B171" s="80" t="str">
        <f>HOME!A$607</f>
        <v>LAWRENCE ANG (CROSS-TRADE)</v>
      </c>
      <c r="C171" s="80" t="str">
        <f>HOME!B$607</f>
        <v>6011 2400</v>
      </c>
      <c r="D171" s="65" t="str">
        <f>HOME!C$607</f>
        <v>lawrence.ang@msc.com</v>
      </c>
      <c r="F171" s="80" t="str">
        <f>HOME!A624</f>
        <v>.</v>
      </c>
      <c r="G171" s="80" t="str">
        <f>HOME!B624</f>
        <v>.</v>
      </c>
      <c r="H171" s="65" t="str">
        <f>HOME!C624</f>
        <v>.</v>
      </c>
      <c r="J171" s="80" t="str">
        <f>HOME!A$639</f>
        <v>HAZEL</v>
      </c>
      <c r="K171" s="80" t="str">
        <f>HOME!B$639</f>
        <v>6011 2435</v>
      </c>
      <c r="L171" s="65" t="str">
        <f>HOME!C$639</f>
        <v>hazel.toh@msc.com</v>
      </c>
    </row>
    <row r="172" spans="1:12" s="61" customFormat="1" ht="11.25">
      <c r="B172" s="80" t="str">
        <f>HOME!A608</f>
        <v>ASHTON YAN</v>
      </c>
      <c r="C172" s="80" t="str">
        <f>HOME!B608</f>
        <v>6011 2398</v>
      </c>
      <c r="D172" s="65" t="str">
        <f>HOME!C608</f>
        <v>ashton.yan@msc.com</v>
      </c>
      <c r="F172" s="80">
        <f>HOME!A625</f>
        <v>0</v>
      </c>
      <c r="G172" s="80">
        <f>HOME!B625</f>
        <v>0</v>
      </c>
      <c r="H172" s="65">
        <f>HOME!C625</f>
        <v>0</v>
      </c>
      <c r="J172" s="80"/>
    </row>
    <row r="173" spans="1:12" s="61" customFormat="1" ht="11.25">
      <c r="B173" s="80" t="str">
        <f>HOME!A609</f>
        <v>JUN YUAN (IMP)</v>
      </c>
      <c r="C173" s="80" t="str">
        <f>HOME!B609</f>
        <v>6011 2402</v>
      </c>
      <c r="D173" s="65" t="str">
        <f>HOME!C609</f>
        <v>junyuan.kwa@msc.com</v>
      </c>
      <c r="G173" s="84"/>
      <c r="H173" s="1423"/>
    </row>
    <row r="174" spans="1:12" s="61" customFormat="1" ht="11.25">
      <c r="B174" s="80" t="str">
        <f>HOME!A610</f>
        <v>KARTHI</v>
      </c>
      <c r="C174" s="80" t="str">
        <f>HOME!B610</f>
        <v>6011 2397</v>
      </c>
      <c r="D174" s="65" t="str">
        <f>HOME!C610</f>
        <v>karthigayan.velu@msc.com</v>
      </c>
      <c r="G174" s="84"/>
      <c r="H174" s="84"/>
      <c r="I174" s="1423"/>
    </row>
    <row r="175" spans="1:12">
      <c r="B175" s="80">
        <f>HOME!A611</f>
        <v>0</v>
      </c>
      <c r="C175" s="80">
        <f>HOME!B611</f>
        <v>0</v>
      </c>
      <c r="D175" s="65">
        <f>HOME!C611</f>
        <v>0</v>
      </c>
    </row>
    <row r="176" spans="1:12">
      <c r="B176" s="80" t="str">
        <f>HOME!A612</f>
        <v xml:space="preserve">MAIN LINE  </v>
      </c>
      <c r="C176" s="80" t="str">
        <f>HOME!B612</f>
        <v>6011 2424</v>
      </c>
      <c r="D176" s="65">
        <f>HOME!C612</f>
        <v>0</v>
      </c>
    </row>
    <row r="177" spans="2:4">
      <c r="B177" s="80">
        <f>HOME!A613</f>
        <v>0</v>
      </c>
      <c r="C177" s="80">
        <f>HOME!B613</f>
        <v>0</v>
      </c>
      <c r="D177" s="65">
        <f>HOME!C613</f>
        <v>0</v>
      </c>
    </row>
  </sheetData>
  <customSheetViews>
    <customSheetView guid="{25211047-2AA7-431D-8637-AA6183637E8E}"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B0B43395-6E32-4DB3-A2D8-DD2362C77F4F}" scale="115" fitToPage="1" hiddenRows="1">
      <selection activeCell="E12" sqref="E12"/>
      <pageMargins left="0" right="0" top="0" bottom="0" header="0" footer="0"/>
      <pageSetup paperSize="9" orientation="landscape" r:id="rId2"/>
      <headerFooter>
        <oddFooter>&amp;RLast update : &amp;D   &amp;T&amp;L&amp;1#&amp;"Calibri"&amp;10&amp;K000000Sensitivity: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3"/>
      <headerFooter>
        <oddFooter>&amp;RLast update : &amp;D   &amp;T&amp;L&amp;1#&amp;"Calibri"&amp;10 Sensitivity: Internal</oddFooter>
      </headerFooter>
    </customSheetView>
    <customSheetView guid="{999D0099-E3FC-46FC-839A-D58F693EE82E}" scale="115" fitToPage="1" hiddenRows="1">
      <selection activeCell="P28" sqref="P28"/>
      <pageMargins left="0" right="0" top="0" bottom="0" header="0" footer="0"/>
      <pageSetup paperSize="9" orientation="landscape" r:id="rId4"/>
      <headerFooter>
        <oddFooter>&amp;RLast update : &amp;D   &amp;T&amp;L&amp;1#&amp;"Calibri"&amp;10 Sensitivity: Internal</oddFooter>
      </headerFooter>
    </customSheetView>
    <customSheetView guid="{9C701732-F58F-4708-A15C-976D1C40D46C}" scale="115" fitToPage="1">
      <selection activeCell="D15" sqref="D15"/>
      <pageMargins left="0" right="0" top="0" bottom="0" header="0" footer="0"/>
      <pageSetup paperSize="9" scale="98" orientation="landscape" r:id="rId5"/>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6"/>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7"/>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8"/>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9"/>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0"/>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1"/>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12"/>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13"/>
      <headerFooter>
        <oddFooter>&amp;RLast update : &amp;D   &amp;T</oddFooter>
      </headerFooter>
    </customSheetView>
    <customSheetView guid="{DF664468-2591-4537-A401-E39E9401FA18}" scale="115" fitToPage="1">
      <pageMargins left="0" right="0" top="0" bottom="0" header="0" footer="0"/>
      <pageSetup paperSize="9" scale="98" orientation="landscape" r:id="rId14"/>
      <headerFooter>
        <oddFooter>&amp;RLast update : &amp;D   &amp;T</oddFooter>
      </headerFooter>
    </customSheetView>
    <customSheetView guid="{16EA4947-C328-4911-A966-8572790A84A9}" scale="115" fitToPage="1">
      <selection activeCell="D16" sqref="D16"/>
      <pageMargins left="0" right="0" top="0" bottom="0" header="0" footer="0"/>
      <pageSetup paperSize="9" scale="97" orientation="landscape" r:id="rId15"/>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16"/>
      <headerFooter>
        <oddFooter>&amp;RLast update : &amp;D   &amp;T&amp;L&amp;1#&amp;"Calibri"&amp;10 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17"/>
      <headerFooter>
        <oddFooter>&amp;RLast update : &amp;D   &amp;T&amp;L&amp;1#&amp;"Calibri"&amp;10 Sensitivity: Internal</oddFooter>
      </headerFooter>
    </customSheetView>
    <customSheetView guid="{C9B667F6-80E0-402E-8E37-77C446D41929}" scale="115" fitToPage="1" hiddenRows="1">
      <pageMargins left="0" right="0" top="0" bottom="0" header="0" footer="0"/>
      <pageSetup paperSize="9"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19"/>
      <headerFooter>
        <oddFooter>&amp;RLast update : &amp;D   &amp;T&amp;L&amp;1#&amp;"Calibri"&amp;10&amp;K000000Sensitivity: Internal</oddFooter>
      </headerFooter>
    </customSheetView>
    <customSheetView guid="{D8AE3607-C68D-4DD7-8BE1-F63EA4A613B4}"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phoneticPr fontId="27" type="noConversion"/>
  <hyperlinks>
    <hyperlink ref="L162" display="sinexp@msca.com.sg" xr:uid="{7CE0DC51-83DF-4A8B-BBE1-5501E944B8B6}"/>
    <hyperlink ref="D162" display="mktg-dept@msca.com.sg" xr:uid="{75EDC6EF-CCAC-42BC-A75C-5BC4248C46F2}"/>
    <hyperlink ref="H162" display="custsvc@msca.com.sg" xr:uid="{7DCBE78C-93DB-4F15-A508-9B37C4CDC0A2}"/>
  </hyperlinks>
  <pageMargins left="0.31496062992125984" right="0.43307086614173229" top="0.74803149606299213" bottom="0.74803149606299213" header="0.31496062992125984" footer="0.31496062992125984"/>
  <pageSetup paperSize="9" scale="82" orientation="landscape" r:id="rId21"/>
  <headerFooter>
    <oddFooter>&amp;L_x000D_&amp;1#&amp;"Calibri"&amp;10&amp;K000000 Sensitivity: Internal&amp;RLast update : &amp;D   &amp;T&amp;</oddFooter>
  </headerFooter>
  <drawing r:id="rId2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M269"/>
  <sheetViews>
    <sheetView showGridLines="0" zoomScale="85" zoomScaleNormal="85" workbookViewId="0">
      <selection activeCell="A5" sqref="A5:XFD242"/>
    </sheetView>
  </sheetViews>
  <sheetFormatPr defaultColWidth="9.42578125" defaultRowHeight="20.100000000000001" customHeight="1"/>
  <cols>
    <col min="1" max="1" width="15" style="1992" customWidth="1"/>
    <col min="2" max="2" width="25.7109375" style="21" customWidth="1"/>
    <col min="3" max="3" width="25.140625" style="21" customWidth="1"/>
    <col min="4" max="4" width="14.5703125" style="21" customWidth="1"/>
    <col min="5" max="5" width="16.42578125" style="21" customWidth="1"/>
    <col min="6" max="6" width="23.85546875" style="21" customWidth="1"/>
    <col min="7" max="7" width="17.5703125" style="21" customWidth="1"/>
    <col min="8" max="8" width="25.140625" style="21" customWidth="1"/>
    <col min="9" max="9" width="17.28515625" style="21" customWidth="1"/>
    <col min="10" max="10" width="16.5703125" style="21" customWidth="1"/>
    <col min="11" max="11" width="11.42578125" style="21" customWidth="1"/>
    <col min="12" max="16384" width="9.42578125" style="21"/>
  </cols>
  <sheetData>
    <row r="2" spans="1:13" s="3569" customFormat="1" ht="20.100000000000001" customHeight="1">
      <c r="A2" s="1992"/>
      <c r="B2" s="3963" t="s">
        <v>2012</v>
      </c>
      <c r="C2" s="3963"/>
      <c r="D2" s="3963"/>
      <c r="E2" s="3963"/>
      <c r="F2" s="3963"/>
      <c r="G2" s="3963"/>
      <c r="H2" s="3963"/>
      <c r="K2" s="3570"/>
      <c r="M2" s="968"/>
    </row>
    <row r="3" spans="1:13" ht="20.100000000000001" customHeight="1">
      <c r="A3" s="228"/>
      <c r="B3" s="3568"/>
      <c r="C3" s="3568"/>
      <c r="D3" s="3568" t="s">
        <v>4143</v>
      </c>
      <c r="E3" s="3568"/>
      <c r="F3" s="3568"/>
      <c r="G3" s="3568"/>
      <c r="H3" s="3568"/>
      <c r="I3" s="3568"/>
      <c r="J3" s="509"/>
      <c r="K3" s="509"/>
    </row>
    <row r="4" spans="1:13" ht="20.100000000000001" customHeight="1">
      <c r="A4" s="228"/>
      <c r="B4" s="3568"/>
      <c r="C4" s="3568"/>
      <c r="D4" s="3568"/>
      <c r="E4" s="3568"/>
      <c r="F4" s="3568"/>
      <c r="G4" s="3568"/>
      <c r="H4" s="3568"/>
      <c r="I4" s="3568"/>
      <c r="J4" s="509"/>
      <c r="K4" s="509"/>
    </row>
    <row r="5" spans="1:13" ht="20.100000000000001" customHeight="1">
      <c r="B5" s="1718" t="s">
        <v>4144</v>
      </c>
      <c r="C5" s="509"/>
      <c r="D5" s="509"/>
      <c r="E5" s="509"/>
      <c r="F5" s="509"/>
      <c r="G5" s="509"/>
      <c r="H5" s="509"/>
      <c r="I5" s="509"/>
      <c r="J5" s="509"/>
      <c r="K5" s="509"/>
    </row>
    <row r="6" spans="1:13" s="326" customFormat="1" ht="30" hidden="1" customHeight="1">
      <c r="A6" s="2733"/>
      <c r="B6" s="578"/>
      <c r="C6" s="51"/>
      <c r="D6" s="3964" t="s">
        <v>2015</v>
      </c>
      <c r="E6" s="96" t="s">
        <v>1451</v>
      </c>
      <c r="F6" s="96" t="s">
        <v>446</v>
      </c>
      <c r="G6" s="96" t="s">
        <v>615</v>
      </c>
      <c r="H6" s="96" t="s">
        <v>1269</v>
      </c>
      <c r="I6" s="96" t="s">
        <v>1061</v>
      </c>
      <c r="J6" s="3571"/>
      <c r="K6" s="1770"/>
      <c r="L6" s="21"/>
      <c r="M6" s="21"/>
    </row>
    <row r="7" spans="1:13" s="326" customFormat="1" ht="30" hidden="1" customHeight="1" thickBot="1">
      <c r="A7" s="2734" t="s">
        <v>2020</v>
      </c>
      <c r="B7" s="579"/>
      <c r="C7" s="97" t="s">
        <v>4145</v>
      </c>
      <c r="D7" s="3965"/>
      <c r="E7" s="98" t="s">
        <v>3299</v>
      </c>
      <c r="F7" s="98" t="s">
        <v>3926</v>
      </c>
      <c r="G7" s="98" t="s">
        <v>4146</v>
      </c>
      <c r="H7" s="98" t="s">
        <v>3927</v>
      </c>
      <c r="I7" s="98" t="s">
        <v>3303</v>
      </c>
      <c r="J7" s="3571" t="s">
        <v>2030</v>
      </c>
      <c r="K7" s="2154" t="s">
        <v>3355</v>
      </c>
      <c r="L7" s="21"/>
      <c r="M7" s="21"/>
    </row>
    <row r="8" spans="1:13" s="326" customFormat="1" ht="20.100000000000001" hidden="1" customHeight="1" thickTop="1">
      <c r="A8" s="2733"/>
      <c r="B8" s="3572" t="s">
        <v>4147</v>
      </c>
      <c r="C8" s="94" t="s">
        <v>4148</v>
      </c>
      <c r="D8" s="94">
        <v>43983</v>
      </c>
      <c r="E8" s="94">
        <f t="shared" ref="E8:E10" si="0">D8+13</f>
        <v>43996</v>
      </c>
      <c r="F8" s="94">
        <f t="shared" ref="F8:F11" si="1">D8+15</f>
        <v>43998</v>
      </c>
      <c r="G8" s="94">
        <f t="shared" ref="G8:G11" si="2">D8+20</f>
        <v>44003</v>
      </c>
      <c r="H8" s="94">
        <f t="shared" ref="H8:H11" si="3">D8+23</f>
        <v>44006</v>
      </c>
      <c r="I8" s="94">
        <f t="shared" ref="I8:I11" si="4">D8+25</f>
        <v>44008</v>
      </c>
      <c r="J8" s="490"/>
      <c r="K8" s="490"/>
      <c r="L8" s="21"/>
      <c r="M8" s="21"/>
    </row>
    <row r="9" spans="1:13" s="326" customFormat="1" ht="20.100000000000001" hidden="1" customHeight="1">
      <c r="A9" s="2733"/>
      <c r="B9" s="3572" t="s">
        <v>4149</v>
      </c>
      <c r="C9" s="94" t="s">
        <v>4150</v>
      </c>
      <c r="D9" s="94">
        <v>43990</v>
      </c>
      <c r="E9" s="94">
        <f t="shared" si="0"/>
        <v>44003</v>
      </c>
      <c r="F9" s="94">
        <f t="shared" si="1"/>
        <v>44005</v>
      </c>
      <c r="G9" s="94">
        <f t="shared" si="2"/>
        <v>44010</v>
      </c>
      <c r="H9" s="94">
        <f t="shared" si="3"/>
        <v>44013</v>
      </c>
      <c r="I9" s="94">
        <f t="shared" si="4"/>
        <v>44015</v>
      </c>
      <c r="J9" s="490"/>
      <c r="K9" s="490"/>
      <c r="L9" s="21"/>
      <c r="M9" s="21"/>
    </row>
    <row r="10" spans="1:13" s="326" customFormat="1" ht="20.100000000000001" hidden="1" customHeight="1">
      <c r="A10" s="2733"/>
      <c r="B10" s="3572" t="s">
        <v>3814</v>
      </c>
      <c r="C10" s="94" t="s">
        <v>2349</v>
      </c>
      <c r="D10" s="94">
        <v>43997</v>
      </c>
      <c r="E10" s="94">
        <f t="shared" si="0"/>
        <v>44010</v>
      </c>
      <c r="F10" s="94">
        <f t="shared" si="1"/>
        <v>44012</v>
      </c>
      <c r="G10" s="94">
        <f t="shared" si="2"/>
        <v>44017</v>
      </c>
      <c r="H10" s="94">
        <f t="shared" si="3"/>
        <v>44020</v>
      </c>
      <c r="I10" s="94">
        <f t="shared" si="4"/>
        <v>44022</v>
      </c>
      <c r="J10" s="490"/>
      <c r="K10" s="490"/>
      <c r="L10" s="21"/>
      <c r="M10" s="21"/>
    </row>
    <row r="11" spans="1:13" s="326" customFormat="1" ht="20.100000000000001" hidden="1" customHeight="1">
      <c r="A11" s="2733"/>
      <c r="B11" s="3572" t="s">
        <v>3862</v>
      </c>
      <c r="C11" s="94" t="s">
        <v>2351</v>
      </c>
      <c r="D11" s="94">
        <v>44004</v>
      </c>
      <c r="E11" s="94">
        <f>D11+13</f>
        <v>44017</v>
      </c>
      <c r="F11" s="94">
        <f t="shared" si="1"/>
        <v>44019</v>
      </c>
      <c r="G11" s="94">
        <f t="shared" si="2"/>
        <v>44024</v>
      </c>
      <c r="H11" s="94">
        <f t="shared" si="3"/>
        <v>44027</v>
      </c>
      <c r="I11" s="94">
        <f t="shared" si="4"/>
        <v>44029</v>
      </c>
      <c r="J11" s="490"/>
      <c r="K11" s="490"/>
      <c r="L11" s="21"/>
      <c r="M11" s="21"/>
    </row>
    <row r="12" spans="1:13" s="326" customFormat="1" ht="20.100000000000001" hidden="1" customHeight="1">
      <c r="A12" s="2733"/>
      <c r="B12" s="3572" t="s">
        <v>3125</v>
      </c>
      <c r="C12" s="94" t="s">
        <v>4151</v>
      </c>
      <c r="D12" s="94">
        <v>44011</v>
      </c>
      <c r="E12" s="94">
        <f>D12+13</f>
        <v>44024</v>
      </c>
      <c r="F12" s="94">
        <f>D12+15</f>
        <v>44026</v>
      </c>
      <c r="G12" s="94">
        <f>D12+20</f>
        <v>44031</v>
      </c>
      <c r="H12" s="94">
        <f>D12+23</f>
        <v>44034</v>
      </c>
      <c r="I12" s="94">
        <f>D12+25</f>
        <v>44036</v>
      </c>
      <c r="J12" s="490"/>
      <c r="K12" s="490"/>
      <c r="L12" s="21"/>
      <c r="M12" s="21"/>
    </row>
    <row r="13" spans="1:13" s="326" customFormat="1" ht="20.100000000000001" hidden="1" customHeight="1">
      <c r="A13" s="2733"/>
      <c r="B13" s="3572" t="s">
        <v>4152</v>
      </c>
      <c r="C13" s="94" t="s">
        <v>2359</v>
      </c>
      <c r="D13" s="94">
        <v>44018</v>
      </c>
      <c r="E13" s="94">
        <f t="shared" ref="E13:E16" si="5">D13+13</f>
        <v>44031</v>
      </c>
      <c r="F13" s="94">
        <f t="shared" ref="F13:F16" si="6">D13+15</f>
        <v>44033</v>
      </c>
      <c r="G13" s="94">
        <f t="shared" ref="G13:G16" si="7">D13+20</f>
        <v>44038</v>
      </c>
      <c r="H13" s="94">
        <f t="shared" ref="H13:H16" si="8">D13+23</f>
        <v>44041</v>
      </c>
      <c r="I13" s="94">
        <f t="shared" ref="I13:I16" si="9">D13+25</f>
        <v>44043</v>
      </c>
      <c r="J13" s="490"/>
      <c r="K13" s="490"/>
      <c r="L13" s="21"/>
      <c r="M13" s="21"/>
    </row>
    <row r="14" spans="1:13" s="326" customFormat="1" ht="20.100000000000001" hidden="1" customHeight="1">
      <c r="A14" s="2733"/>
      <c r="B14" s="3572" t="s">
        <v>2712</v>
      </c>
      <c r="C14" s="94" t="s">
        <v>4153</v>
      </c>
      <c r="D14" s="94">
        <v>44025</v>
      </c>
      <c r="E14" s="94">
        <f t="shared" si="5"/>
        <v>44038</v>
      </c>
      <c r="F14" s="94">
        <f t="shared" si="6"/>
        <v>44040</v>
      </c>
      <c r="G14" s="94">
        <f t="shared" si="7"/>
        <v>44045</v>
      </c>
      <c r="H14" s="94">
        <f t="shared" si="8"/>
        <v>44048</v>
      </c>
      <c r="I14" s="94">
        <f t="shared" si="9"/>
        <v>44050</v>
      </c>
      <c r="J14" s="490"/>
      <c r="K14" s="490"/>
      <c r="L14" s="21"/>
      <c r="M14" s="21"/>
    </row>
    <row r="15" spans="1:13" s="326" customFormat="1" ht="20.100000000000001" hidden="1" customHeight="1">
      <c r="A15" s="2733"/>
      <c r="B15" s="3572" t="s">
        <v>3122</v>
      </c>
      <c r="C15" s="94" t="s">
        <v>2365</v>
      </c>
      <c r="D15" s="94">
        <v>44032</v>
      </c>
      <c r="E15" s="94">
        <f t="shared" si="5"/>
        <v>44045</v>
      </c>
      <c r="F15" s="94">
        <f t="shared" si="6"/>
        <v>44047</v>
      </c>
      <c r="G15" s="94">
        <f t="shared" si="7"/>
        <v>44052</v>
      </c>
      <c r="H15" s="94">
        <f t="shared" si="8"/>
        <v>44055</v>
      </c>
      <c r="I15" s="94">
        <f t="shared" si="9"/>
        <v>44057</v>
      </c>
      <c r="J15" s="490"/>
      <c r="K15" s="490"/>
      <c r="L15" s="21"/>
      <c r="M15" s="21"/>
    </row>
    <row r="16" spans="1:13" s="326" customFormat="1" ht="20.100000000000001" hidden="1" customHeight="1">
      <c r="A16" s="2733"/>
      <c r="B16" s="3572" t="s">
        <v>3847</v>
      </c>
      <c r="C16" s="94" t="s">
        <v>4154</v>
      </c>
      <c r="D16" s="94">
        <v>44039</v>
      </c>
      <c r="E16" s="94">
        <f t="shared" si="5"/>
        <v>44052</v>
      </c>
      <c r="F16" s="94">
        <f t="shared" si="6"/>
        <v>44054</v>
      </c>
      <c r="G16" s="94">
        <f t="shared" si="7"/>
        <v>44059</v>
      </c>
      <c r="H16" s="94">
        <f t="shared" si="8"/>
        <v>44062</v>
      </c>
      <c r="I16" s="94">
        <f t="shared" si="9"/>
        <v>44064</v>
      </c>
      <c r="J16" s="490"/>
      <c r="K16" s="490"/>
      <c r="L16" s="21"/>
      <c r="M16" s="21"/>
    </row>
    <row r="17" spans="1:13" s="326" customFormat="1" ht="20.100000000000001" hidden="1" customHeight="1">
      <c r="A17" s="2733"/>
      <c r="B17" s="3572" t="s">
        <v>3639</v>
      </c>
      <c r="C17" s="94" t="s">
        <v>2371</v>
      </c>
      <c r="D17" s="94">
        <v>44046</v>
      </c>
      <c r="E17" s="94">
        <f t="shared" ref="E17:E21" si="10">D17+13</f>
        <v>44059</v>
      </c>
      <c r="F17" s="94">
        <f t="shared" ref="F17:F21" si="11">D17+15</f>
        <v>44061</v>
      </c>
      <c r="G17" s="94">
        <f t="shared" ref="G17:G21" si="12">D17+20</f>
        <v>44066</v>
      </c>
      <c r="H17" s="94">
        <f t="shared" ref="H17:H21" si="13">D17+23</f>
        <v>44069</v>
      </c>
      <c r="I17" s="94">
        <f t="shared" ref="I17:I21" si="14">D17+25</f>
        <v>44071</v>
      </c>
      <c r="J17" s="490"/>
      <c r="K17" s="490"/>
      <c r="L17" s="21"/>
      <c r="M17" s="21"/>
    </row>
    <row r="18" spans="1:13" s="326" customFormat="1" ht="20.100000000000001" hidden="1" customHeight="1">
      <c r="A18" s="2733"/>
      <c r="B18" s="3572" t="s">
        <v>4155</v>
      </c>
      <c r="C18" s="94" t="s">
        <v>4156</v>
      </c>
      <c r="D18" s="94">
        <v>44053</v>
      </c>
      <c r="E18" s="94">
        <f t="shared" si="10"/>
        <v>44066</v>
      </c>
      <c r="F18" s="94">
        <f t="shared" si="11"/>
        <v>44068</v>
      </c>
      <c r="G18" s="94">
        <f t="shared" si="12"/>
        <v>44073</v>
      </c>
      <c r="H18" s="94">
        <f t="shared" si="13"/>
        <v>44076</v>
      </c>
      <c r="I18" s="94">
        <f t="shared" si="14"/>
        <v>44078</v>
      </c>
      <c r="J18" s="490"/>
      <c r="K18" s="490"/>
      <c r="L18" s="21"/>
      <c r="M18" s="21"/>
    </row>
    <row r="19" spans="1:13" s="326" customFormat="1" ht="20.100000000000001" hidden="1" customHeight="1">
      <c r="A19" s="2733"/>
      <c r="B19" s="3572" t="s">
        <v>4147</v>
      </c>
      <c r="C19" s="94" t="s">
        <v>2376</v>
      </c>
      <c r="D19" s="94">
        <v>44060</v>
      </c>
      <c r="E19" s="94">
        <f t="shared" si="10"/>
        <v>44073</v>
      </c>
      <c r="F19" s="94">
        <f t="shared" si="11"/>
        <v>44075</v>
      </c>
      <c r="G19" s="94">
        <f t="shared" si="12"/>
        <v>44080</v>
      </c>
      <c r="H19" s="94">
        <f t="shared" si="13"/>
        <v>44083</v>
      </c>
      <c r="I19" s="94">
        <f t="shared" si="14"/>
        <v>44085</v>
      </c>
      <c r="J19" s="490"/>
      <c r="K19" s="490"/>
      <c r="L19" s="21"/>
      <c r="M19" s="21"/>
    </row>
    <row r="20" spans="1:13" s="326" customFormat="1" ht="20.100000000000001" hidden="1" customHeight="1">
      <c r="A20" s="2733"/>
      <c r="B20" s="3572" t="s">
        <v>4149</v>
      </c>
      <c r="C20" s="94" t="s">
        <v>2378</v>
      </c>
      <c r="D20" s="94">
        <v>44067</v>
      </c>
      <c r="E20" s="94">
        <f t="shared" si="10"/>
        <v>44080</v>
      </c>
      <c r="F20" s="94">
        <f t="shared" si="11"/>
        <v>44082</v>
      </c>
      <c r="G20" s="94">
        <f t="shared" si="12"/>
        <v>44087</v>
      </c>
      <c r="H20" s="94">
        <f t="shared" si="13"/>
        <v>44090</v>
      </c>
      <c r="I20" s="94">
        <f t="shared" si="14"/>
        <v>44092</v>
      </c>
      <c r="J20" s="490"/>
      <c r="K20" s="490"/>
      <c r="L20" s="21"/>
      <c r="M20" s="21"/>
    </row>
    <row r="21" spans="1:13" s="326" customFormat="1" ht="20.100000000000001" hidden="1" customHeight="1">
      <c r="A21" s="2733"/>
      <c r="B21" s="3572" t="s">
        <v>3814</v>
      </c>
      <c r="C21" s="94" t="s">
        <v>2380</v>
      </c>
      <c r="D21" s="94">
        <v>44074</v>
      </c>
      <c r="E21" s="94">
        <f t="shared" si="10"/>
        <v>44087</v>
      </c>
      <c r="F21" s="94">
        <f t="shared" si="11"/>
        <v>44089</v>
      </c>
      <c r="G21" s="94">
        <f t="shared" si="12"/>
        <v>44094</v>
      </c>
      <c r="H21" s="94">
        <f t="shared" si="13"/>
        <v>44097</v>
      </c>
      <c r="I21" s="94">
        <f t="shared" si="14"/>
        <v>44099</v>
      </c>
      <c r="J21" s="490"/>
      <c r="K21" s="490"/>
      <c r="L21" s="21"/>
      <c r="M21" s="21"/>
    </row>
    <row r="22" spans="1:13" s="326" customFormat="1" ht="20.100000000000001" hidden="1" customHeight="1">
      <c r="A22" s="2733"/>
      <c r="B22" s="3572" t="s">
        <v>3862</v>
      </c>
      <c r="C22" s="94" t="s">
        <v>4157</v>
      </c>
      <c r="D22" s="94">
        <v>44081</v>
      </c>
      <c r="E22" s="94">
        <f>D22+13</f>
        <v>44094</v>
      </c>
      <c r="F22" s="94">
        <f>D22+15</f>
        <v>44096</v>
      </c>
      <c r="G22" s="94">
        <f>D22+20</f>
        <v>44101</v>
      </c>
      <c r="H22" s="94">
        <f>D22+23</f>
        <v>44104</v>
      </c>
      <c r="I22" s="94">
        <f>D22+25</f>
        <v>44106</v>
      </c>
      <c r="J22" s="490"/>
      <c r="K22" s="490"/>
      <c r="L22" s="21"/>
      <c r="M22" s="21"/>
    </row>
    <row r="23" spans="1:13" s="326" customFormat="1" ht="20.100000000000001" hidden="1" customHeight="1">
      <c r="A23" s="2733"/>
      <c r="B23" s="3572" t="s">
        <v>3125</v>
      </c>
      <c r="C23" s="94" t="s">
        <v>4158</v>
      </c>
      <c r="D23" s="94">
        <v>44092</v>
      </c>
      <c r="E23" s="94">
        <f>D23+13</f>
        <v>44105</v>
      </c>
      <c r="F23" s="94">
        <f>D23+15</f>
        <v>44107</v>
      </c>
      <c r="G23" s="94">
        <f>D23+20</f>
        <v>44112</v>
      </c>
      <c r="H23" s="94">
        <f>D23+23</f>
        <v>44115</v>
      </c>
      <c r="I23" s="94">
        <f>D23+25</f>
        <v>44117</v>
      </c>
      <c r="J23" s="490"/>
      <c r="K23" s="490"/>
      <c r="L23" s="21"/>
      <c r="M23" s="21"/>
    </row>
    <row r="24" spans="1:13" s="326" customFormat="1" ht="20.100000000000001" hidden="1" customHeight="1">
      <c r="A24" s="2733"/>
      <c r="B24" s="3572" t="s">
        <v>4152</v>
      </c>
      <c r="C24" s="94" t="s">
        <v>4159</v>
      </c>
      <c r="D24" s="94">
        <v>44095</v>
      </c>
      <c r="E24" s="94">
        <f>D24+13</f>
        <v>44108</v>
      </c>
      <c r="F24" s="94">
        <f>D24+15</f>
        <v>44110</v>
      </c>
      <c r="G24" s="94">
        <f>D24+20</f>
        <v>44115</v>
      </c>
      <c r="H24" s="94">
        <f>D24+23</f>
        <v>44118</v>
      </c>
      <c r="I24" s="94">
        <f>D24+25</f>
        <v>44120</v>
      </c>
      <c r="J24" s="490"/>
      <c r="K24" s="490"/>
      <c r="L24" s="21"/>
      <c r="M24" s="21"/>
    </row>
    <row r="25" spans="1:13" s="326" customFormat="1" ht="20.100000000000001" hidden="1" customHeight="1">
      <c r="A25" s="2733"/>
      <c r="B25" s="3572" t="s">
        <v>2712</v>
      </c>
      <c r="C25" s="94" t="s">
        <v>4160</v>
      </c>
      <c r="D25" s="94">
        <v>44102</v>
      </c>
      <c r="E25" s="94">
        <f>D25+13</f>
        <v>44115</v>
      </c>
      <c r="F25" s="94">
        <f>D25+15</f>
        <v>44117</v>
      </c>
      <c r="G25" s="94">
        <f>D25+20</f>
        <v>44122</v>
      </c>
      <c r="H25" s="94">
        <f>D25+23</f>
        <v>44125</v>
      </c>
      <c r="I25" s="94">
        <f>D25+25</f>
        <v>44127</v>
      </c>
      <c r="J25" s="490"/>
      <c r="K25" s="490"/>
      <c r="L25" s="21"/>
      <c r="M25" s="21"/>
    </row>
    <row r="26" spans="1:13" s="326" customFormat="1" ht="20.100000000000001" hidden="1" customHeight="1">
      <c r="A26" s="2733"/>
      <c r="B26" s="3572" t="s">
        <v>3122</v>
      </c>
      <c r="C26" s="94" t="s">
        <v>2395</v>
      </c>
      <c r="D26" s="94">
        <v>44109</v>
      </c>
      <c r="E26" s="94">
        <f t="shared" ref="E26:E29" si="15">D26+13</f>
        <v>44122</v>
      </c>
      <c r="F26" s="94">
        <f t="shared" ref="F26:F29" si="16">D26+15</f>
        <v>44124</v>
      </c>
      <c r="G26" s="94">
        <f t="shared" ref="G26:G29" si="17">D26+20</f>
        <v>44129</v>
      </c>
      <c r="H26" s="94">
        <f t="shared" ref="H26:H29" si="18">D26+23</f>
        <v>44132</v>
      </c>
      <c r="I26" s="94">
        <f t="shared" ref="I26:I29" si="19">D26+25</f>
        <v>44134</v>
      </c>
      <c r="J26" s="490"/>
      <c r="K26" s="490"/>
      <c r="L26" s="21"/>
      <c r="M26" s="21"/>
    </row>
    <row r="27" spans="1:13" s="326" customFormat="1" ht="20.100000000000001" hidden="1" customHeight="1">
      <c r="A27" s="2733"/>
      <c r="B27" s="3572" t="s">
        <v>3847</v>
      </c>
      <c r="C27" s="94" t="s">
        <v>2397</v>
      </c>
      <c r="D27" s="94">
        <v>44118</v>
      </c>
      <c r="E27" s="94">
        <f t="shared" si="15"/>
        <v>44131</v>
      </c>
      <c r="F27" s="94">
        <f t="shared" si="16"/>
        <v>44133</v>
      </c>
      <c r="G27" s="94">
        <f t="shared" si="17"/>
        <v>44138</v>
      </c>
      <c r="H27" s="94">
        <f t="shared" si="18"/>
        <v>44141</v>
      </c>
      <c r="I27" s="94">
        <f t="shared" si="19"/>
        <v>44143</v>
      </c>
      <c r="J27" s="490"/>
      <c r="K27" s="490"/>
      <c r="L27" s="21"/>
      <c r="M27" s="21"/>
    </row>
    <row r="28" spans="1:13" s="326" customFormat="1" ht="20.100000000000001" hidden="1" customHeight="1">
      <c r="A28" s="2733"/>
      <c r="B28" s="3572" t="s">
        <v>3639</v>
      </c>
      <c r="C28" s="94" t="s">
        <v>2399</v>
      </c>
      <c r="D28" s="94">
        <v>44123</v>
      </c>
      <c r="E28" s="94">
        <f t="shared" si="15"/>
        <v>44136</v>
      </c>
      <c r="F28" s="94">
        <f t="shared" si="16"/>
        <v>44138</v>
      </c>
      <c r="G28" s="94">
        <f t="shared" si="17"/>
        <v>44143</v>
      </c>
      <c r="H28" s="94">
        <f t="shared" si="18"/>
        <v>44146</v>
      </c>
      <c r="I28" s="94">
        <f t="shared" si="19"/>
        <v>44148</v>
      </c>
      <c r="J28" s="490"/>
      <c r="K28" s="490"/>
      <c r="L28" s="21"/>
      <c r="M28" s="21"/>
    </row>
    <row r="29" spans="1:13" s="326" customFormat="1" ht="20.100000000000001" hidden="1" customHeight="1">
      <c r="A29" s="2733"/>
      <c r="B29" s="3572" t="s">
        <v>4155</v>
      </c>
      <c r="C29" s="94" t="s">
        <v>4161</v>
      </c>
      <c r="D29" s="94">
        <v>44132</v>
      </c>
      <c r="E29" s="94">
        <f t="shared" si="15"/>
        <v>44145</v>
      </c>
      <c r="F29" s="94">
        <f t="shared" si="16"/>
        <v>44147</v>
      </c>
      <c r="G29" s="94">
        <f t="shared" si="17"/>
        <v>44152</v>
      </c>
      <c r="H29" s="94">
        <f t="shared" si="18"/>
        <v>44155</v>
      </c>
      <c r="I29" s="94">
        <f t="shared" si="19"/>
        <v>44157</v>
      </c>
      <c r="J29" s="490"/>
      <c r="K29" s="490"/>
      <c r="L29" s="21"/>
      <c r="M29" s="21"/>
    </row>
    <row r="30" spans="1:13" s="326" customFormat="1" ht="20.100000000000001" hidden="1" customHeight="1">
      <c r="A30" s="2733"/>
      <c r="B30" s="3572" t="s">
        <v>4147</v>
      </c>
      <c r="C30" s="94" t="s">
        <v>4162</v>
      </c>
      <c r="D30" s="94">
        <v>44139</v>
      </c>
      <c r="E30" s="94">
        <f t="shared" ref="E30:E38" si="20">D30+13</f>
        <v>44152</v>
      </c>
      <c r="F30" s="94">
        <f t="shared" ref="F30:F38" si="21">D30+15</f>
        <v>44154</v>
      </c>
      <c r="G30" s="94">
        <f t="shared" ref="G30:G38" si="22">D30+20</f>
        <v>44159</v>
      </c>
      <c r="H30" s="94">
        <f t="shared" ref="H30:H38" si="23">D30+23</f>
        <v>44162</v>
      </c>
      <c r="I30" s="94">
        <f t="shared" ref="I30:I38" si="24">D30+25</f>
        <v>44164</v>
      </c>
      <c r="J30" s="490"/>
      <c r="K30" s="490"/>
      <c r="L30" s="21"/>
      <c r="M30" s="21"/>
    </row>
    <row r="31" spans="1:13" s="326" customFormat="1" ht="20.100000000000001" hidden="1" customHeight="1">
      <c r="A31" s="2733"/>
      <c r="B31" s="3572" t="s">
        <v>4149</v>
      </c>
      <c r="C31" s="94" t="s">
        <v>4163</v>
      </c>
      <c r="D31" s="94">
        <v>44147</v>
      </c>
      <c r="E31" s="94">
        <f t="shared" si="20"/>
        <v>44160</v>
      </c>
      <c r="F31" s="94">
        <f t="shared" si="21"/>
        <v>44162</v>
      </c>
      <c r="G31" s="94">
        <f t="shared" si="22"/>
        <v>44167</v>
      </c>
      <c r="H31" s="94">
        <f t="shared" si="23"/>
        <v>44170</v>
      </c>
      <c r="I31" s="94">
        <f t="shared" si="24"/>
        <v>44172</v>
      </c>
      <c r="J31" s="490"/>
      <c r="K31" s="490"/>
      <c r="L31" s="21"/>
      <c r="M31" s="21"/>
    </row>
    <row r="32" spans="1:13" s="326" customFormat="1" ht="20.100000000000001" hidden="1" customHeight="1">
      <c r="A32" s="2733"/>
      <c r="B32" s="3572" t="s">
        <v>3814</v>
      </c>
      <c r="C32" s="94" t="s">
        <v>4164</v>
      </c>
      <c r="D32" s="94">
        <v>44154</v>
      </c>
      <c r="E32" s="94">
        <f t="shared" si="20"/>
        <v>44167</v>
      </c>
      <c r="F32" s="94">
        <f t="shared" si="21"/>
        <v>44169</v>
      </c>
      <c r="G32" s="94">
        <f t="shared" si="22"/>
        <v>44174</v>
      </c>
      <c r="H32" s="94">
        <f t="shared" si="23"/>
        <v>44177</v>
      </c>
      <c r="I32" s="94">
        <f t="shared" si="24"/>
        <v>44179</v>
      </c>
      <c r="J32" s="490"/>
      <c r="K32" s="490"/>
      <c r="L32" s="21"/>
      <c r="M32" s="21"/>
    </row>
    <row r="33" spans="1:13" s="326" customFormat="1" ht="20.100000000000001" hidden="1" customHeight="1">
      <c r="A33" s="2733"/>
      <c r="B33" s="3572" t="s">
        <v>3862</v>
      </c>
      <c r="C33" s="94" t="s">
        <v>2412</v>
      </c>
      <c r="D33" s="94">
        <v>44161</v>
      </c>
      <c r="E33" s="94">
        <f t="shared" si="20"/>
        <v>44174</v>
      </c>
      <c r="F33" s="94">
        <f t="shared" si="21"/>
        <v>44176</v>
      </c>
      <c r="G33" s="94">
        <f t="shared" si="22"/>
        <v>44181</v>
      </c>
      <c r="H33" s="94">
        <f t="shared" si="23"/>
        <v>44184</v>
      </c>
      <c r="I33" s="94">
        <f t="shared" si="24"/>
        <v>44186</v>
      </c>
      <c r="J33" s="490"/>
      <c r="K33" s="490"/>
      <c r="L33" s="21"/>
      <c r="M33" s="21"/>
    </row>
    <row r="34" spans="1:13" s="326" customFormat="1" ht="20.100000000000001" hidden="1" customHeight="1">
      <c r="A34" s="2733"/>
      <c r="B34" s="3572" t="s">
        <v>3125</v>
      </c>
      <c r="C34" s="94" t="s">
        <v>2416</v>
      </c>
      <c r="D34" s="94">
        <v>44170</v>
      </c>
      <c r="E34" s="94">
        <f t="shared" si="20"/>
        <v>44183</v>
      </c>
      <c r="F34" s="94">
        <f t="shared" si="21"/>
        <v>44185</v>
      </c>
      <c r="G34" s="94">
        <f t="shared" si="22"/>
        <v>44190</v>
      </c>
      <c r="H34" s="94">
        <f t="shared" si="23"/>
        <v>44193</v>
      </c>
      <c r="I34" s="94">
        <f t="shared" si="24"/>
        <v>44195</v>
      </c>
      <c r="J34" s="490"/>
      <c r="K34" s="490"/>
      <c r="L34" s="21"/>
      <c r="M34" s="21"/>
    </row>
    <row r="35" spans="1:13" s="326" customFormat="1" ht="20.100000000000001" hidden="1" customHeight="1">
      <c r="A35" s="2733"/>
      <c r="B35" s="3572" t="s">
        <v>4152</v>
      </c>
      <c r="C35" s="94" t="s">
        <v>2419</v>
      </c>
      <c r="D35" s="94">
        <v>44175</v>
      </c>
      <c r="E35" s="94">
        <f t="shared" si="20"/>
        <v>44188</v>
      </c>
      <c r="F35" s="94">
        <f t="shared" si="21"/>
        <v>44190</v>
      </c>
      <c r="G35" s="94">
        <f t="shared" si="22"/>
        <v>44195</v>
      </c>
      <c r="H35" s="94">
        <f t="shared" si="23"/>
        <v>44198</v>
      </c>
      <c r="I35" s="94">
        <f t="shared" si="24"/>
        <v>44200</v>
      </c>
      <c r="J35" s="490"/>
      <c r="K35" s="490"/>
      <c r="L35" s="21"/>
      <c r="M35" s="21"/>
    </row>
    <row r="36" spans="1:13" s="326" customFormat="1" ht="20.100000000000001" hidden="1" customHeight="1">
      <c r="A36" s="2733"/>
      <c r="B36" s="3572" t="s">
        <v>2712</v>
      </c>
      <c r="C36" s="94" t="s">
        <v>2423</v>
      </c>
      <c r="D36" s="94">
        <v>44183</v>
      </c>
      <c r="E36" s="94">
        <f t="shared" si="20"/>
        <v>44196</v>
      </c>
      <c r="F36" s="94">
        <f t="shared" si="21"/>
        <v>44198</v>
      </c>
      <c r="G36" s="94">
        <f t="shared" si="22"/>
        <v>44203</v>
      </c>
      <c r="H36" s="94">
        <f t="shared" si="23"/>
        <v>44206</v>
      </c>
      <c r="I36" s="94">
        <f t="shared" si="24"/>
        <v>44208</v>
      </c>
      <c r="J36" s="490"/>
      <c r="K36" s="490"/>
      <c r="L36" s="21"/>
      <c r="M36" s="21"/>
    </row>
    <row r="37" spans="1:13" s="326" customFormat="1" ht="20.100000000000001" hidden="1" customHeight="1">
      <c r="A37" s="2733"/>
      <c r="B37" s="3572" t="s">
        <v>3122</v>
      </c>
      <c r="C37" s="94" t="s">
        <v>2427</v>
      </c>
      <c r="D37" s="94">
        <v>44187</v>
      </c>
      <c r="E37" s="94">
        <f t="shared" si="20"/>
        <v>44200</v>
      </c>
      <c r="F37" s="94">
        <f t="shared" si="21"/>
        <v>44202</v>
      </c>
      <c r="G37" s="94">
        <f t="shared" si="22"/>
        <v>44207</v>
      </c>
      <c r="H37" s="94">
        <f t="shared" si="23"/>
        <v>44210</v>
      </c>
      <c r="I37" s="94">
        <f t="shared" si="24"/>
        <v>44212</v>
      </c>
      <c r="J37" s="490"/>
      <c r="K37" s="490"/>
      <c r="L37" s="21"/>
      <c r="M37" s="21"/>
    </row>
    <row r="38" spans="1:13" s="326" customFormat="1" ht="20.100000000000001" hidden="1" customHeight="1">
      <c r="A38" s="2733"/>
      <c r="B38" s="3572" t="s">
        <v>3847</v>
      </c>
      <c r="C38" s="94" t="s">
        <v>4165</v>
      </c>
      <c r="D38" s="94">
        <v>44194</v>
      </c>
      <c r="E38" s="94">
        <f t="shared" si="20"/>
        <v>44207</v>
      </c>
      <c r="F38" s="94">
        <f t="shared" si="21"/>
        <v>44209</v>
      </c>
      <c r="G38" s="94">
        <f t="shared" si="22"/>
        <v>44214</v>
      </c>
      <c r="H38" s="94">
        <f t="shared" si="23"/>
        <v>44217</v>
      </c>
      <c r="I38" s="94">
        <f t="shared" si="24"/>
        <v>44219</v>
      </c>
      <c r="J38" s="490"/>
      <c r="K38" s="490"/>
      <c r="L38" s="21"/>
      <c r="M38" s="21"/>
    </row>
    <row r="39" spans="1:13" s="326" customFormat="1" ht="20.100000000000001" hidden="1" customHeight="1">
      <c r="A39" s="2733"/>
      <c r="B39" s="3572" t="s">
        <v>3639</v>
      </c>
      <c r="C39" s="94" t="s">
        <v>4166</v>
      </c>
      <c r="D39" s="94">
        <v>44203</v>
      </c>
      <c r="E39" s="94">
        <f t="shared" ref="E39:E42" si="25">D39+13</f>
        <v>44216</v>
      </c>
      <c r="F39" s="94">
        <f t="shared" ref="F39:F42" si="26">D39+15</f>
        <v>44218</v>
      </c>
      <c r="G39" s="94">
        <f t="shared" ref="G39:G42" si="27">D39+20</f>
        <v>44223</v>
      </c>
      <c r="H39" s="94">
        <f t="shared" ref="H39:H42" si="28">D39+23</f>
        <v>44226</v>
      </c>
      <c r="I39" s="94">
        <f t="shared" ref="I39:I42" si="29">D39+25</f>
        <v>44228</v>
      </c>
      <c r="J39" s="490"/>
      <c r="K39" s="490"/>
      <c r="L39" s="21"/>
      <c r="M39" s="21"/>
    </row>
    <row r="40" spans="1:13" s="326" customFormat="1" ht="20.100000000000001" hidden="1" customHeight="1">
      <c r="A40" s="2733"/>
      <c r="B40" s="3572" t="s">
        <v>4155</v>
      </c>
      <c r="C40" s="94" t="s">
        <v>4167</v>
      </c>
      <c r="D40" s="94">
        <v>44212</v>
      </c>
      <c r="E40" s="94">
        <f t="shared" si="25"/>
        <v>44225</v>
      </c>
      <c r="F40" s="94">
        <f t="shared" si="26"/>
        <v>44227</v>
      </c>
      <c r="G40" s="94">
        <f t="shared" si="27"/>
        <v>44232</v>
      </c>
      <c r="H40" s="94">
        <f t="shared" si="28"/>
        <v>44235</v>
      </c>
      <c r="I40" s="94">
        <f t="shared" si="29"/>
        <v>44237</v>
      </c>
      <c r="J40" s="490"/>
      <c r="K40" s="490"/>
      <c r="L40" s="21"/>
      <c r="M40" s="21"/>
    </row>
    <row r="41" spans="1:13" s="326" customFormat="1" ht="20.100000000000001" hidden="1" customHeight="1">
      <c r="A41" s="2733"/>
      <c r="B41" s="3572" t="s">
        <v>4147</v>
      </c>
      <c r="C41" s="94" t="s">
        <v>4168</v>
      </c>
      <c r="D41" s="94">
        <v>44221</v>
      </c>
      <c r="E41" s="94">
        <f t="shared" si="25"/>
        <v>44234</v>
      </c>
      <c r="F41" s="94">
        <f t="shared" si="26"/>
        <v>44236</v>
      </c>
      <c r="G41" s="94">
        <f t="shared" si="27"/>
        <v>44241</v>
      </c>
      <c r="H41" s="94">
        <f t="shared" si="28"/>
        <v>44244</v>
      </c>
      <c r="I41" s="94">
        <f t="shared" si="29"/>
        <v>44246</v>
      </c>
      <c r="J41" s="490"/>
      <c r="K41" s="490"/>
      <c r="L41" s="21"/>
      <c r="M41" s="21"/>
    </row>
    <row r="42" spans="1:13" s="326" customFormat="1" ht="20.100000000000001" hidden="1" customHeight="1">
      <c r="A42" s="2733"/>
      <c r="B42" s="3572" t="s">
        <v>4149</v>
      </c>
      <c r="C42" s="94" t="s">
        <v>2439</v>
      </c>
      <c r="D42" s="94">
        <v>44223</v>
      </c>
      <c r="E42" s="94">
        <f t="shared" si="25"/>
        <v>44236</v>
      </c>
      <c r="F42" s="94">
        <f t="shared" si="26"/>
        <v>44238</v>
      </c>
      <c r="G42" s="94">
        <f t="shared" si="27"/>
        <v>44243</v>
      </c>
      <c r="H42" s="94">
        <f t="shared" si="28"/>
        <v>44246</v>
      </c>
      <c r="I42" s="94">
        <f t="shared" si="29"/>
        <v>44248</v>
      </c>
      <c r="J42" s="490"/>
      <c r="K42" s="490"/>
      <c r="L42" s="21"/>
      <c r="M42" s="21"/>
    </row>
    <row r="43" spans="1:13" s="326" customFormat="1" ht="20.100000000000001" hidden="1" customHeight="1">
      <c r="A43" s="2733"/>
      <c r="B43" s="3572" t="s">
        <v>3814</v>
      </c>
      <c r="C43" s="94" t="s">
        <v>2443</v>
      </c>
      <c r="D43" s="94">
        <v>44235</v>
      </c>
      <c r="E43" s="94">
        <f t="shared" ref="E43:E48" si="30">D43+13</f>
        <v>44248</v>
      </c>
      <c r="F43" s="94">
        <f t="shared" ref="F43:F48" si="31">D43+15</f>
        <v>44250</v>
      </c>
      <c r="G43" s="94">
        <f t="shared" ref="G43:G48" si="32">D43+20</f>
        <v>44255</v>
      </c>
      <c r="H43" s="94">
        <f t="shared" ref="H43:H48" si="33">D43+23</f>
        <v>44258</v>
      </c>
      <c r="I43" s="94">
        <f t="shared" ref="I43:I48" si="34">D43+25</f>
        <v>44260</v>
      </c>
      <c r="J43" s="490"/>
      <c r="K43" s="490"/>
      <c r="L43" s="21"/>
      <c r="M43" s="21"/>
    </row>
    <row r="44" spans="1:13" s="326" customFormat="1" ht="20.100000000000001" hidden="1" customHeight="1">
      <c r="A44" s="2733"/>
      <c r="B44" s="3572" t="s">
        <v>3862</v>
      </c>
      <c r="C44" s="94" t="s">
        <v>2447</v>
      </c>
      <c r="D44" s="94">
        <v>44237</v>
      </c>
      <c r="E44" s="94">
        <f t="shared" si="30"/>
        <v>44250</v>
      </c>
      <c r="F44" s="94">
        <f t="shared" si="31"/>
        <v>44252</v>
      </c>
      <c r="G44" s="94">
        <f t="shared" si="32"/>
        <v>44257</v>
      </c>
      <c r="H44" s="94">
        <f t="shared" si="33"/>
        <v>44260</v>
      </c>
      <c r="I44" s="94">
        <f t="shared" si="34"/>
        <v>44262</v>
      </c>
      <c r="J44" s="490"/>
      <c r="K44" s="490"/>
      <c r="L44" s="21"/>
      <c r="M44" s="21"/>
    </row>
    <row r="45" spans="1:13" s="326" customFormat="1" ht="20.100000000000001" hidden="1" customHeight="1">
      <c r="A45" s="2733"/>
      <c r="B45" s="3572" t="s">
        <v>3125</v>
      </c>
      <c r="C45" s="94" t="s">
        <v>2450</v>
      </c>
      <c r="D45" s="94">
        <v>44250</v>
      </c>
      <c r="E45" s="94">
        <f t="shared" si="30"/>
        <v>44263</v>
      </c>
      <c r="F45" s="94">
        <f t="shared" si="31"/>
        <v>44265</v>
      </c>
      <c r="G45" s="94">
        <f t="shared" si="32"/>
        <v>44270</v>
      </c>
      <c r="H45" s="94">
        <f t="shared" si="33"/>
        <v>44273</v>
      </c>
      <c r="I45" s="94">
        <f t="shared" si="34"/>
        <v>44275</v>
      </c>
      <c r="J45" s="490"/>
      <c r="K45" s="490"/>
      <c r="L45" s="21"/>
      <c r="M45" s="21"/>
    </row>
    <row r="46" spans="1:13" s="326" customFormat="1" ht="20.100000000000001" hidden="1" customHeight="1">
      <c r="A46" s="2733"/>
      <c r="B46" s="3572" t="s">
        <v>4152</v>
      </c>
      <c r="C46" s="94" t="s">
        <v>4169</v>
      </c>
      <c r="D46" s="94">
        <v>44261</v>
      </c>
      <c r="E46" s="94">
        <f t="shared" si="30"/>
        <v>44274</v>
      </c>
      <c r="F46" s="94">
        <f t="shared" si="31"/>
        <v>44276</v>
      </c>
      <c r="G46" s="94">
        <f t="shared" si="32"/>
        <v>44281</v>
      </c>
      <c r="H46" s="94">
        <f t="shared" si="33"/>
        <v>44284</v>
      </c>
      <c r="I46" s="94">
        <f t="shared" si="34"/>
        <v>44286</v>
      </c>
      <c r="J46" s="490"/>
      <c r="K46" s="490"/>
      <c r="L46" s="21"/>
      <c r="M46" s="21"/>
    </row>
    <row r="47" spans="1:13" s="326" customFormat="1" ht="20.100000000000001" hidden="1" customHeight="1">
      <c r="A47" s="2733"/>
      <c r="B47" s="3572" t="s">
        <v>2712</v>
      </c>
      <c r="C47" s="94" t="s">
        <v>4170</v>
      </c>
      <c r="D47" s="94">
        <v>44263</v>
      </c>
      <c r="E47" s="94">
        <f t="shared" si="30"/>
        <v>44276</v>
      </c>
      <c r="F47" s="94">
        <f t="shared" si="31"/>
        <v>44278</v>
      </c>
      <c r="G47" s="94">
        <f t="shared" si="32"/>
        <v>44283</v>
      </c>
      <c r="H47" s="94">
        <f t="shared" si="33"/>
        <v>44286</v>
      </c>
      <c r="I47" s="94">
        <f t="shared" si="34"/>
        <v>44288</v>
      </c>
      <c r="J47" s="490"/>
      <c r="K47" s="490"/>
      <c r="L47" s="21"/>
      <c r="M47" s="21"/>
    </row>
    <row r="48" spans="1:13" s="326" customFormat="1" ht="20.100000000000001" hidden="1" customHeight="1">
      <c r="A48" s="2733"/>
      <c r="B48" s="3572" t="s">
        <v>3122</v>
      </c>
      <c r="C48" s="94" t="s">
        <v>4171</v>
      </c>
      <c r="D48" s="94">
        <v>44269</v>
      </c>
      <c r="E48" s="94">
        <f t="shared" si="30"/>
        <v>44282</v>
      </c>
      <c r="F48" s="94">
        <f t="shared" si="31"/>
        <v>44284</v>
      </c>
      <c r="G48" s="94">
        <f t="shared" si="32"/>
        <v>44289</v>
      </c>
      <c r="H48" s="94">
        <f t="shared" si="33"/>
        <v>44292</v>
      </c>
      <c r="I48" s="94">
        <f t="shared" si="34"/>
        <v>44294</v>
      </c>
      <c r="J48" s="490"/>
      <c r="K48" s="490"/>
      <c r="L48" s="21"/>
      <c r="M48" s="21"/>
    </row>
    <row r="49" spans="1:13" s="326" customFormat="1" ht="20.100000000000001" hidden="1" customHeight="1">
      <c r="A49" s="2733" t="s">
        <v>4172</v>
      </c>
      <c r="B49" s="1027" t="s">
        <v>2182</v>
      </c>
      <c r="C49" s="94" t="s">
        <v>4173</v>
      </c>
      <c r="D49" s="94">
        <v>44270</v>
      </c>
      <c r="E49" s="612"/>
      <c r="F49" s="612"/>
      <c r="G49" s="612"/>
      <c r="H49" s="612"/>
      <c r="I49" s="612"/>
      <c r="J49" s="490"/>
      <c r="K49" s="490"/>
      <c r="L49" s="21"/>
      <c r="M49" s="21"/>
    </row>
    <row r="50" spans="1:13" s="326" customFormat="1" ht="20.100000000000001" hidden="1" customHeight="1">
      <c r="A50" s="2733"/>
      <c r="B50" s="3572" t="s">
        <v>3847</v>
      </c>
      <c r="C50" s="94" t="s">
        <v>4174</v>
      </c>
      <c r="D50" s="94">
        <v>44278</v>
      </c>
      <c r="E50" s="94">
        <f t="shared" ref="E50:E60" si="35">D50+13</f>
        <v>44291</v>
      </c>
      <c r="F50" s="94">
        <f t="shared" ref="F50:F60" si="36">D50+15</f>
        <v>44293</v>
      </c>
      <c r="G50" s="94">
        <f t="shared" ref="G50:G60" si="37">D50+20</f>
        <v>44298</v>
      </c>
      <c r="H50" s="94">
        <f t="shared" ref="H50:H60" si="38">D50+23</f>
        <v>44301</v>
      </c>
      <c r="I50" s="94">
        <f t="shared" ref="I50:I60" si="39">D50+25</f>
        <v>44303</v>
      </c>
      <c r="J50" s="490"/>
      <c r="K50" s="490"/>
      <c r="L50" s="21"/>
      <c r="M50" s="21"/>
    </row>
    <row r="51" spans="1:13" s="326" customFormat="1" ht="20.100000000000001" hidden="1" customHeight="1">
      <c r="A51" s="2733"/>
      <c r="B51" s="3572" t="s">
        <v>3639</v>
      </c>
      <c r="C51" s="94" t="s">
        <v>4175</v>
      </c>
      <c r="D51" s="94">
        <v>44285</v>
      </c>
      <c r="E51" s="94">
        <f t="shared" si="35"/>
        <v>44298</v>
      </c>
      <c r="F51" s="94">
        <f t="shared" si="36"/>
        <v>44300</v>
      </c>
      <c r="G51" s="94">
        <f t="shared" si="37"/>
        <v>44305</v>
      </c>
      <c r="H51" s="94">
        <f t="shared" si="38"/>
        <v>44308</v>
      </c>
      <c r="I51" s="94">
        <f t="shared" si="39"/>
        <v>44310</v>
      </c>
      <c r="J51" s="490"/>
      <c r="K51" s="490"/>
      <c r="L51" s="21"/>
      <c r="M51" s="21"/>
    </row>
    <row r="52" spans="1:13" s="326" customFormat="1" ht="20.100000000000001" hidden="1" customHeight="1">
      <c r="A52" s="2733"/>
      <c r="B52" s="3572" t="s">
        <v>4155</v>
      </c>
      <c r="C52" s="94" t="s">
        <v>4176</v>
      </c>
      <c r="D52" s="94">
        <v>44293</v>
      </c>
      <c r="E52" s="94">
        <f t="shared" si="35"/>
        <v>44306</v>
      </c>
      <c r="F52" s="94">
        <f t="shared" si="36"/>
        <v>44308</v>
      </c>
      <c r="G52" s="94">
        <f t="shared" si="37"/>
        <v>44313</v>
      </c>
      <c r="H52" s="94">
        <f t="shared" si="38"/>
        <v>44316</v>
      </c>
      <c r="I52" s="94">
        <f t="shared" si="39"/>
        <v>44318</v>
      </c>
      <c r="J52" s="490"/>
      <c r="K52" s="490"/>
      <c r="L52" s="21"/>
      <c r="M52" s="21"/>
    </row>
    <row r="53" spans="1:13" s="326" customFormat="1" ht="20.100000000000001" hidden="1" customHeight="1">
      <c r="A53" s="2733"/>
      <c r="B53" s="3572" t="s">
        <v>4147</v>
      </c>
      <c r="C53" s="94" t="s">
        <v>2480</v>
      </c>
      <c r="D53" s="94">
        <v>44302</v>
      </c>
      <c r="E53" s="94">
        <f t="shared" si="35"/>
        <v>44315</v>
      </c>
      <c r="F53" s="94">
        <f t="shared" si="36"/>
        <v>44317</v>
      </c>
      <c r="G53" s="94">
        <f t="shared" si="37"/>
        <v>44322</v>
      </c>
      <c r="H53" s="94">
        <f t="shared" si="38"/>
        <v>44325</v>
      </c>
      <c r="I53" s="94">
        <f t="shared" si="39"/>
        <v>44327</v>
      </c>
      <c r="J53" s="490"/>
      <c r="K53" s="490"/>
      <c r="L53" s="21"/>
      <c r="M53" s="21"/>
    </row>
    <row r="54" spans="1:13" s="326" customFormat="1" ht="20.100000000000001" hidden="1" customHeight="1">
      <c r="A54" s="2733"/>
      <c r="B54" s="3572" t="s">
        <v>4149</v>
      </c>
      <c r="C54" s="94" t="s">
        <v>2483</v>
      </c>
      <c r="D54" s="94">
        <v>44307</v>
      </c>
      <c r="E54" s="94">
        <f t="shared" si="35"/>
        <v>44320</v>
      </c>
      <c r="F54" s="94">
        <f t="shared" si="36"/>
        <v>44322</v>
      </c>
      <c r="G54" s="94">
        <f t="shared" si="37"/>
        <v>44327</v>
      </c>
      <c r="H54" s="94">
        <f t="shared" si="38"/>
        <v>44330</v>
      </c>
      <c r="I54" s="94">
        <f t="shared" si="39"/>
        <v>44332</v>
      </c>
      <c r="J54" s="490"/>
      <c r="K54" s="490"/>
      <c r="L54" s="21"/>
      <c r="M54" s="21"/>
    </row>
    <row r="55" spans="1:13" s="326" customFormat="1" ht="20.100000000000001" hidden="1" customHeight="1">
      <c r="A55" s="2733"/>
      <c r="B55" s="3572" t="s">
        <v>3814</v>
      </c>
      <c r="C55" s="94" t="s">
        <v>2488</v>
      </c>
      <c r="D55" s="94">
        <v>44312</v>
      </c>
      <c r="E55" s="94">
        <f t="shared" si="35"/>
        <v>44325</v>
      </c>
      <c r="F55" s="94">
        <f t="shared" si="36"/>
        <v>44327</v>
      </c>
      <c r="G55" s="94">
        <f t="shared" si="37"/>
        <v>44332</v>
      </c>
      <c r="H55" s="94">
        <f t="shared" si="38"/>
        <v>44335</v>
      </c>
      <c r="I55" s="94">
        <f t="shared" si="39"/>
        <v>44337</v>
      </c>
      <c r="J55" s="490"/>
      <c r="K55" s="490"/>
      <c r="L55" s="21"/>
      <c r="M55" s="21"/>
    </row>
    <row r="56" spans="1:13" s="326" customFormat="1" ht="20.100000000000001" hidden="1" customHeight="1">
      <c r="A56" s="2733"/>
      <c r="B56" s="3572" t="s">
        <v>3862</v>
      </c>
      <c r="C56" s="94" t="s">
        <v>4177</v>
      </c>
      <c r="D56" s="94">
        <v>44322</v>
      </c>
      <c r="E56" s="94">
        <f t="shared" si="35"/>
        <v>44335</v>
      </c>
      <c r="F56" s="94">
        <f t="shared" si="36"/>
        <v>44337</v>
      </c>
      <c r="G56" s="94">
        <f t="shared" si="37"/>
        <v>44342</v>
      </c>
      <c r="H56" s="94">
        <f t="shared" si="38"/>
        <v>44345</v>
      </c>
      <c r="I56" s="94">
        <f t="shared" si="39"/>
        <v>44347</v>
      </c>
      <c r="J56" s="490"/>
      <c r="K56" s="490"/>
      <c r="L56" s="21"/>
      <c r="M56" s="21"/>
    </row>
    <row r="57" spans="1:13" s="326" customFormat="1" ht="20.100000000000001" hidden="1" customHeight="1">
      <c r="A57" s="2733"/>
      <c r="B57" s="3572" t="s">
        <v>3125</v>
      </c>
      <c r="C57" s="94" t="s">
        <v>2498</v>
      </c>
      <c r="D57" s="94">
        <v>44328</v>
      </c>
      <c r="E57" s="94">
        <f t="shared" si="35"/>
        <v>44341</v>
      </c>
      <c r="F57" s="94">
        <f t="shared" si="36"/>
        <v>44343</v>
      </c>
      <c r="G57" s="94">
        <f t="shared" si="37"/>
        <v>44348</v>
      </c>
      <c r="H57" s="94">
        <f t="shared" si="38"/>
        <v>44351</v>
      </c>
      <c r="I57" s="94">
        <f t="shared" si="39"/>
        <v>44353</v>
      </c>
      <c r="J57" s="490"/>
      <c r="K57" s="490"/>
      <c r="L57" s="21"/>
      <c r="M57" s="21"/>
    </row>
    <row r="58" spans="1:13" s="326" customFormat="1" ht="20.100000000000001" hidden="1" customHeight="1">
      <c r="A58" s="2733"/>
      <c r="B58" s="3572" t="s">
        <v>4152</v>
      </c>
      <c r="C58" s="94" t="s">
        <v>4178</v>
      </c>
      <c r="D58" s="94">
        <v>44337</v>
      </c>
      <c r="E58" s="94">
        <f t="shared" si="35"/>
        <v>44350</v>
      </c>
      <c r="F58" s="94">
        <f t="shared" si="36"/>
        <v>44352</v>
      </c>
      <c r="G58" s="94">
        <f t="shared" si="37"/>
        <v>44357</v>
      </c>
      <c r="H58" s="94">
        <f t="shared" si="38"/>
        <v>44360</v>
      </c>
      <c r="I58" s="94">
        <f t="shared" si="39"/>
        <v>44362</v>
      </c>
      <c r="J58" s="490"/>
      <c r="K58" s="490"/>
      <c r="L58" s="21"/>
      <c r="M58" s="21"/>
    </row>
    <row r="59" spans="1:13" s="326" customFormat="1" ht="20.100000000000001" hidden="1" customHeight="1">
      <c r="A59" s="2733"/>
      <c r="B59" s="3572" t="s">
        <v>2712</v>
      </c>
      <c r="C59" s="94" t="s">
        <v>4179</v>
      </c>
      <c r="D59" s="94">
        <v>44343</v>
      </c>
      <c r="E59" s="94">
        <f t="shared" si="35"/>
        <v>44356</v>
      </c>
      <c r="F59" s="94">
        <f t="shared" si="36"/>
        <v>44358</v>
      </c>
      <c r="G59" s="94">
        <f t="shared" si="37"/>
        <v>44363</v>
      </c>
      <c r="H59" s="94">
        <f t="shared" si="38"/>
        <v>44366</v>
      </c>
      <c r="I59" s="94">
        <f t="shared" si="39"/>
        <v>44368</v>
      </c>
      <c r="J59" s="490"/>
      <c r="K59" s="490"/>
      <c r="L59" s="21"/>
      <c r="M59" s="21"/>
    </row>
    <row r="60" spans="1:13" s="326" customFormat="1" ht="20.100000000000001" hidden="1" customHeight="1">
      <c r="A60" s="2733"/>
      <c r="B60" s="3572" t="s">
        <v>3122</v>
      </c>
      <c r="C60" s="94" t="s">
        <v>4180</v>
      </c>
      <c r="D60" s="94">
        <v>44353</v>
      </c>
      <c r="E60" s="94">
        <f t="shared" si="35"/>
        <v>44366</v>
      </c>
      <c r="F60" s="94">
        <f t="shared" si="36"/>
        <v>44368</v>
      </c>
      <c r="G60" s="94">
        <f t="shared" si="37"/>
        <v>44373</v>
      </c>
      <c r="H60" s="94">
        <f t="shared" si="38"/>
        <v>44376</v>
      </c>
      <c r="I60" s="94">
        <f t="shared" si="39"/>
        <v>44378</v>
      </c>
      <c r="J60" s="490"/>
      <c r="K60" s="490"/>
      <c r="L60" s="21"/>
      <c r="M60" s="21"/>
    </row>
    <row r="61" spans="1:13" s="326" customFormat="1" ht="20.100000000000001" hidden="1" customHeight="1">
      <c r="A61" s="2733"/>
      <c r="B61" s="3572" t="s">
        <v>3847</v>
      </c>
      <c r="C61" s="94" t="s">
        <v>4181</v>
      </c>
      <c r="D61" s="94">
        <v>44361</v>
      </c>
      <c r="E61" s="94">
        <f t="shared" ref="E61:E66" si="40">D61+13</f>
        <v>44374</v>
      </c>
      <c r="F61" s="94">
        <f t="shared" ref="F61:F66" si="41">D61+15</f>
        <v>44376</v>
      </c>
      <c r="G61" s="94">
        <f t="shared" ref="G61:G66" si="42">D61+20</f>
        <v>44381</v>
      </c>
      <c r="H61" s="94">
        <f t="shared" ref="H61:H66" si="43">D61+23</f>
        <v>44384</v>
      </c>
      <c r="I61" s="94">
        <f t="shared" ref="I61:I66" si="44">D61+25</f>
        <v>44386</v>
      </c>
      <c r="J61" s="490"/>
      <c r="K61" s="490"/>
      <c r="L61" s="21"/>
      <c r="M61" s="21"/>
    </row>
    <row r="62" spans="1:13" s="326" customFormat="1" ht="20.100000000000001" hidden="1" customHeight="1">
      <c r="A62" s="2733"/>
      <c r="B62" s="3572" t="s">
        <v>3639</v>
      </c>
      <c r="C62" s="94" t="s">
        <v>4182</v>
      </c>
      <c r="D62" s="94">
        <v>44362</v>
      </c>
      <c r="E62" s="94">
        <f t="shared" si="40"/>
        <v>44375</v>
      </c>
      <c r="F62" s="94">
        <f t="shared" si="41"/>
        <v>44377</v>
      </c>
      <c r="G62" s="94">
        <f t="shared" si="42"/>
        <v>44382</v>
      </c>
      <c r="H62" s="94">
        <f t="shared" si="43"/>
        <v>44385</v>
      </c>
      <c r="I62" s="94">
        <f t="shared" si="44"/>
        <v>44387</v>
      </c>
      <c r="J62" s="490"/>
      <c r="K62" s="490"/>
      <c r="L62" s="21"/>
      <c r="M62" s="21"/>
    </row>
    <row r="63" spans="1:13" s="326" customFormat="1" ht="20.100000000000001" hidden="1" customHeight="1">
      <c r="A63" s="2733"/>
      <c r="B63" s="3572" t="s">
        <v>4155</v>
      </c>
      <c r="C63" s="94" t="s">
        <v>4183</v>
      </c>
      <c r="D63" s="94">
        <v>44374</v>
      </c>
      <c r="E63" s="94">
        <f t="shared" si="40"/>
        <v>44387</v>
      </c>
      <c r="F63" s="94">
        <f t="shared" si="41"/>
        <v>44389</v>
      </c>
      <c r="G63" s="94">
        <f t="shared" si="42"/>
        <v>44394</v>
      </c>
      <c r="H63" s="94">
        <f t="shared" si="43"/>
        <v>44397</v>
      </c>
      <c r="I63" s="94">
        <f t="shared" si="44"/>
        <v>44399</v>
      </c>
      <c r="J63" s="3573">
        <v>44368</v>
      </c>
      <c r="K63" s="3573">
        <v>44369</v>
      </c>
      <c r="L63" s="21"/>
      <c r="M63" s="21"/>
    </row>
    <row r="64" spans="1:13" s="326" customFormat="1" ht="20.100000000000001" hidden="1" customHeight="1">
      <c r="A64" s="2733"/>
      <c r="B64" s="3572" t="s">
        <v>4147</v>
      </c>
      <c r="C64" s="94" t="s">
        <v>4184</v>
      </c>
      <c r="D64" s="94">
        <v>44380</v>
      </c>
      <c r="E64" s="94">
        <f t="shared" si="40"/>
        <v>44393</v>
      </c>
      <c r="F64" s="94">
        <f t="shared" si="41"/>
        <v>44395</v>
      </c>
      <c r="G64" s="94">
        <f t="shared" si="42"/>
        <v>44400</v>
      </c>
      <c r="H64" s="94">
        <f t="shared" si="43"/>
        <v>44403</v>
      </c>
      <c r="I64" s="94">
        <f t="shared" si="44"/>
        <v>44405</v>
      </c>
      <c r="J64" s="3573">
        <v>44375</v>
      </c>
      <c r="K64" s="3573">
        <v>44376</v>
      </c>
      <c r="L64" s="21"/>
      <c r="M64" s="21"/>
    </row>
    <row r="65" spans="1:13" s="326" customFormat="1" ht="20.100000000000001" hidden="1" customHeight="1">
      <c r="A65" s="2733"/>
      <c r="B65" s="3572" t="s">
        <v>4149</v>
      </c>
      <c r="C65" s="94" t="s">
        <v>4185</v>
      </c>
      <c r="D65" s="94">
        <v>44388</v>
      </c>
      <c r="E65" s="94">
        <f t="shared" si="40"/>
        <v>44401</v>
      </c>
      <c r="F65" s="94">
        <f t="shared" si="41"/>
        <v>44403</v>
      </c>
      <c r="G65" s="94">
        <f t="shared" si="42"/>
        <v>44408</v>
      </c>
      <c r="H65" s="94">
        <f t="shared" si="43"/>
        <v>44411</v>
      </c>
      <c r="I65" s="94">
        <f t="shared" si="44"/>
        <v>44413</v>
      </c>
      <c r="J65" s="3573">
        <v>44382</v>
      </c>
      <c r="K65" s="3573">
        <v>44383</v>
      </c>
      <c r="L65" s="21"/>
      <c r="M65" s="21"/>
    </row>
    <row r="66" spans="1:13" s="326" customFormat="1" ht="20.100000000000001" hidden="1" customHeight="1">
      <c r="A66" s="2733"/>
      <c r="B66" s="3572" t="s">
        <v>3814</v>
      </c>
      <c r="C66" s="94" t="s">
        <v>2532</v>
      </c>
      <c r="D66" s="94">
        <v>44394</v>
      </c>
      <c r="E66" s="94">
        <f t="shared" si="40"/>
        <v>44407</v>
      </c>
      <c r="F66" s="94">
        <f t="shared" si="41"/>
        <v>44409</v>
      </c>
      <c r="G66" s="94">
        <f t="shared" si="42"/>
        <v>44414</v>
      </c>
      <c r="H66" s="94">
        <f t="shared" si="43"/>
        <v>44417</v>
      </c>
      <c r="I66" s="94">
        <f t="shared" si="44"/>
        <v>44419</v>
      </c>
      <c r="J66" s="3573">
        <v>44389</v>
      </c>
      <c r="K66" s="3573">
        <v>44390</v>
      </c>
      <c r="L66" s="21"/>
      <c r="M66" s="21"/>
    </row>
    <row r="67" spans="1:13" s="326" customFormat="1" ht="20.100000000000001" hidden="1" customHeight="1">
      <c r="A67" s="2733" t="s">
        <v>4186</v>
      </c>
      <c r="B67" s="837" t="s">
        <v>4187</v>
      </c>
      <c r="C67" s="94" t="s">
        <v>4188</v>
      </c>
      <c r="D67" s="94">
        <v>44396</v>
      </c>
      <c r="E67" s="612"/>
      <c r="F67" s="612"/>
      <c r="G67" s="612"/>
      <c r="H67" s="612"/>
      <c r="I67" s="612"/>
      <c r="J67" s="3573">
        <v>44396</v>
      </c>
      <c r="K67" s="3573">
        <v>44397</v>
      </c>
      <c r="L67" s="21"/>
      <c r="M67" s="21"/>
    </row>
    <row r="68" spans="1:13" s="326" customFormat="1" ht="20.100000000000001" hidden="1" customHeight="1">
      <c r="A68" s="2733" t="s">
        <v>4189</v>
      </c>
      <c r="B68" s="3572" t="s">
        <v>3862</v>
      </c>
      <c r="C68" s="94" t="s">
        <v>2539</v>
      </c>
      <c r="D68" s="94">
        <v>44408</v>
      </c>
      <c r="E68" s="94">
        <f t="shared" ref="E68:E73" si="45">D68+13</f>
        <v>44421</v>
      </c>
      <c r="F68" s="94">
        <f t="shared" ref="F68:F73" si="46">D68+15</f>
        <v>44423</v>
      </c>
      <c r="G68" s="94">
        <f t="shared" ref="G68:G73" si="47">D68+20</f>
        <v>44428</v>
      </c>
      <c r="H68" s="94">
        <f t="shared" ref="H68:H73" si="48">D68+23</f>
        <v>44431</v>
      </c>
      <c r="I68" s="94">
        <f t="shared" ref="I68:I73" si="49">D68+25</f>
        <v>44433</v>
      </c>
      <c r="J68" s="3573">
        <v>44403</v>
      </c>
      <c r="K68" s="3573">
        <v>44404</v>
      </c>
      <c r="L68" s="21"/>
      <c r="M68" s="21"/>
    </row>
    <row r="69" spans="1:13" s="326" customFormat="1" ht="20.100000000000001" hidden="1" customHeight="1">
      <c r="A69" s="2733"/>
      <c r="B69" s="3572" t="s">
        <v>3125</v>
      </c>
      <c r="C69" s="94" t="s">
        <v>4190</v>
      </c>
      <c r="D69" s="94">
        <v>44414</v>
      </c>
      <c r="E69" s="94">
        <f t="shared" si="45"/>
        <v>44427</v>
      </c>
      <c r="F69" s="94">
        <f t="shared" si="46"/>
        <v>44429</v>
      </c>
      <c r="G69" s="94">
        <f t="shared" si="47"/>
        <v>44434</v>
      </c>
      <c r="H69" s="94">
        <f t="shared" si="48"/>
        <v>44437</v>
      </c>
      <c r="I69" s="94">
        <f t="shared" si="49"/>
        <v>44439</v>
      </c>
      <c r="J69" s="3573">
        <v>44410</v>
      </c>
      <c r="K69" s="3573">
        <v>44411</v>
      </c>
      <c r="L69" s="21"/>
      <c r="M69" s="21"/>
    </row>
    <row r="70" spans="1:13" s="326" customFormat="1" ht="20.100000000000001" hidden="1" customHeight="1">
      <c r="A70" s="2733"/>
      <c r="B70" s="3572" t="s">
        <v>4152</v>
      </c>
      <c r="C70" s="94" t="s">
        <v>4191</v>
      </c>
      <c r="D70" s="94">
        <v>44419</v>
      </c>
      <c r="E70" s="94">
        <f t="shared" si="45"/>
        <v>44432</v>
      </c>
      <c r="F70" s="94">
        <f t="shared" si="46"/>
        <v>44434</v>
      </c>
      <c r="G70" s="94">
        <f t="shared" si="47"/>
        <v>44439</v>
      </c>
      <c r="H70" s="94">
        <f t="shared" si="48"/>
        <v>44442</v>
      </c>
      <c r="I70" s="94">
        <f t="shared" si="49"/>
        <v>44444</v>
      </c>
      <c r="J70" s="3573">
        <v>44417</v>
      </c>
      <c r="K70" s="3573">
        <v>44418</v>
      </c>
      <c r="L70" s="21"/>
      <c r="M70" s="21"/>
    </row>
    <row r="71" spans="1:13" s="326" customFormat="1" ht="20.100000000000001" hidden="1" customHeight="1">
      <c r="A71" s="2733"/>
      <c r="B71" s="3572" t="s">
        <v>2712</v>
      </c>
      <c r="C71" s="94" t="s">
        <v>4192</v>
      </c>
      <c r="D71" s="94">
        <v>44428</v>
      </c>
      <c r="E71" s="94">
        <f t="shared" si="45"/>
        <v>44441</v>
      </c>
      <c r="F71" s="94">
        <f t="shared" si="46"/>
        <v>44443</v>
      </c>
      <c r="G71" s="94">
        <f t="shared" si="47"/>
        <v>44448</v>
      </c>
      <c r="H71" s="94">
        <f>D71+23</f>
        <v>44451</v>
      </c>
      <c r="I71" s="94">
        <f t="shared" si="49"/>
        <v>44453</v>
      </c>
      <c r="J71" s="3573">
        <v>44424</v>
      </c>
      <c r="K71" s="3573">
        <v>44425</v>
      </c>
      <c r="L71" s="21"/>
      <c r="M71" s="21"/>
    </row>
    <row r="72" spans="1:13" s="326" customFormat="1" ht="20.100000000000001" hidden="1" customHeight="1">
      <c r="A72" s="2733"/>
      <c r="B72" s="3572" t="s">
        <v>3122</v>
      </c>
      <c r="C72" s="94" t="s">
        <v>4193</v>
      </c>
      <c r="D72" s="94">
        <v>44436</v>
      </c>
      <c r="E72" s="94">
        <f t="shared" si="45"/>
        <v>44449</v>
      </c>
      <c r="F72" s="612">
        <f t="shared" si="46"/>
        <v>44451</v>
      </c>
      <c r="G72" s="94">
        <f t="shared" si="47"/>
        <v>44456</v>
      </c>
      <c r="H72" s="94">
        <f t="shared" si="48"/>
        <v>44459</v>
      </c>
      <c r="I72" s="94">
        <f t="shared" si="49"/>
        <v>44461</v>
      </c>
      <c r="J72" s="3573">
        <v>44431</v>
      </c>
      <c r="K72" s="3573">
        <v>44432</v>
      </c>
      <c r="L72" s="21"/>
      <c r="M72" s="21"/>
    </row>
    <row r="73" spans="1:13" s="326" customFormat="1" ht="20.100000000000001" hidden="1" customHeight="1">
      <c r="A73" s="2733"/>
      <c r="B73" s="3572" t="s">
        <v>3847</v>
      </c>
      <c r="C73" s="94" t="s">
        <v>4194</v>
      </c>
      <c r="D73" s="94">
        <v>44442</v>
      </c>
      <c r="E73" s="94">
        <f t="shared" si="45"/>
        <v>44455</v>
      </c>
      <c r="F73" s="94">
        <f t="shared" si="46"/>
        <v>44457</v>
      </c>
      <c r="G73" s="94">
        <f t="shared" si="47"/>
        <v>44462</v>
      </c>
      <c r="H73" s="94">
        <f t="shared" si="48"/>
        <v>44465</v>
      </c>
      <c r="I73" s="94">
        <f t="shared" si="49"/>
        <v>44467</v>
      </c>
      <c r="J73" s="3573">
        <v>44438</v>
      </c>
      <c r="K73" s="3573">
        <v>44439</v>
      </c>
      <c r="L73" s="21"/>
      <c r="M73" s="21"/>
    </row>
    <row r="74" spans="1:13" s="326" customFormat="1" ht="20.100000000000001" hidden="1" customHeight="1">
      <c r="A74" s="2733" t="s">
        <v>4195</v>
      </c>
      <c r="B74" s="3572" t="s">
        <v>3639</v>
      </c>
      <c r="C74" s="94" t="s">
        <v>4196</v>
      </c>
      <c r="D74" s="94">
        <v>44445</v>
      </c>
      <c r="E74" s="94">
        <f t="shared" ref="E74:E77" si="50">D74+13</f>
        <v>44458</v>
      </c>
      <c r="F74" s="94">
        <f t="shared" ref="F74:F77" si="51">D74+15</f>
        <v>44460</v>
      </c>
      <c r="G74" s="94">
        <f t="shared" ref="G74:G77" si="52">D74+20</f>
        <v>44465</v>
      </c>
      <c r="H74" s="94">
        <f t="shared" ref="H74:H77" si="53">D74+23</f>
        <v>44468</v>
      </c>
      <c r="I74" s="94">
        <f t="shared" ref="I74:I77" si="54">D74+25</f>
        <v>44470</v>
      </c>
      <c r="J74" s="3573">
        <v>44445</v>
      </c>
      <c r="K74" s="3573">
        <v>44446</v>
      </c>
      <c r="L74" s="21"/>
      <c r="M74" s="21"/>
    </row>
    <row r="75" spans="1:13" s="326" customFormat="1" ht="20.100000000000001" hidden="1" customHeight="1">
      <c r="A75" s="2733"/>
      <c r="B75" s="3572" t="s">
        <v>4155</v>
      </c>
      <c r="C75" s="94" t="s">
        <v>4197</v>
      </c>
      <c r="D75" s="94">
        <v>44458</v>
      </c>
      <c r="E75" s="94">
        <f t="shared" si="50"/>
        <v>44471</v>
      </c>
      <c r="F75" s="94">
        <f t="shared" si="51"/>
        <v>44473</v>
      </c>
      <c r="G75" s="94">
        <f t="shared" si="52"/>
        <v>44478</v>
      </c>
      <c r="H75" s="94">
        <f t="shared" si="53"/>
        <v>44481</v>
      </c>
      <c r="I75" s="94">
        <f t="shared" si="54"/>
        <v>44483</v>
      </c>
      <c r="J75" s="3573">
        <v>44452</v>
      </c>
      <c r="K75" s="3573">
        <v>44453</v>
      </c>
      <c r="L75" s="21"/>
      <c r="M75" s="21"/>
    </row>
    <row r="76" spans="1:13" s="326" customFormat="1" ht="20.100000000000001" hidden="1" customHeight="1">
      <c r="A76" s="2733"/>
      <c r="B76" s="3572" t="s">
        <v>4147</v>
      </c>
      <c r="C76" s="94" t="s">
        <v>2564</v>
      </c>
      <c r="D76" s="94">
        <v>44463</v>
      </c>
      <c r="E76" s="94">
        <f t="shared" si="50"/>
        <v>44476</v>
      </c>
      <c r="F76" s="94">
        <f t="shared" si="51"/>
        <v>44478</v>
      </c>
      <c r="G76" s="94">
        <f t="shared" si="52"/>
        <v>44483</v>
      </c>
      <c r="H76" s="94">
        <f t="shared" si="53"/>
        <v>44486</v>
      </c>
      <c r="I76" s="94">
        <f t="shared" si="54"/>
        <v>44488</v>
      </c>
      <c r="J76" s="3573">
        <v>44459</v>
      </c>
      <c r="K76" s="3573">
        <v>44460</v>
      </c>
      <c r="L76" s="21"/>
      <c r="M76" s="21"/>
    </row>
    <row r="77" spans="1:13" s="326" customFormat="1" ht="20.100000000000001" hidden="1" customHeight="1">
      <c r="A77" s="2733"/>
      <c r="B77" s="3572" t="s">
        <v>4149</v>
      </c>
      <c r="C77" s="94" t="s">
        <v>2568</v>
      </c>
      <c r="D77" s="94">
        <v>44473</v>
      </c>
      <c r="E77" s="94">
        <f t="shared" si="50"/>
        <v>44486</v>
      </c>
      <c r="F77" s="94">
        <f t="shared" si="51"/>
        <v>44488</v>
      </c>
      <c r="G77" s="94">
        <f t="shared" si="52"/>
        <v>44493</v>
      </c>
      <c r="H77" s="94">
        <f t="shared" si="53"/>
        <v>44496</v>
      </c>
      <c r="I77" s="94">
        <f t="shared" si="54"/>
        <v>44498</v>
      </c>
      <c r="J77" s="3573">
        <v>44466</v>
      </c>
      <c r="K77" s="3573">
        <v>44467</v>
      </c>
      <c r="L77" s="21"/>
      <c r="M77" s="21"/>
    </row>
    <row r="78" spans="1:13" s="326" customFormat="1" ht="20.100000000000001" hidden="1" customHeight="1">
      <c r="A78" s="2733"/>
      <c r="B78" s="3572" t="s">
        <v>3814</v>
      </c>
      <c r="C78" s="94" t="s">
        <v>2572</v>
      </c>
      <c r="D78" s="94">
        <v>44477</v>
      </c>
      <c r="E78" s="94">
        <f>D78+13</f>
        <v>44490</v>
      </c>
      <c r="F78" s="94">
        <f>D78+15</f>
        <v>44492</v>
      </c>
      <c r="G78" s="94">
        <f>D78+20</f>
        <v>44497</v>
      </c>
      <c r="H78" s="94">
        <f>D78+23</f>
        <v>44500</v>
      </c>
      <c r="I78" s="94">
        <f>D78+25</f>
        <v>44502</v>
      </c>
      <c r="J78" s="3573">
        <v>44473</v>
      </c>
      <c r="K78" s="3573">
        <v>44474</v>
      </c>
      <c r="L78" s="21"/>
      <c r="M78" s="21"/>
    </row>
    <row r="79" spans="1:13" s="326" customFormat="1" ht="20.100000000000001" hidden="1" customHeight="1">
      <c r="A79" s="2733"/>
      <c r="B79" s="3572" t="s">
        <v>3862</v>
      </c>
      <c r="C79" s="94" t="s">
        <v>2575</v>
      </c>
      <c r="D79" s="94">
        <v>44484</v>
      </c>
      <c r="E79" s="94">
        <f>D79+13</f>
        <v>44497</v>
      </c>
      <c r="F79" s="94">
        <f>D79+15</f>
        <v>44499</v>
      </c>
      <c r="G79" s="94">
        <f>D79+20</f>
        <v>44504</v>
      </c>
      <c r="H79" s="94">
        <f>D79+23</f>
        <v>44507</v>
      </c>
      <c r="I79" s="94">
        <f>D79+25</f>
        <v>44509</v>
      </c>
      <c r="J79" s="3573">
        <v>44480</v>
      </c>
      <c r="K79" s="3573">
        <v>44481</v>
      </c>
      <c r="L79" s="21"/>
      <c r="M79" s="21"/>
    </row>
    <row r="80" spans="1:13" s="326" customFormat="1" ht="20.100000000000001" hidden="1" customHeight="1">
      <c r="A80" s="2733"/>
      <c r="B80" s="3572" t="s">
        <v>3125</v>
      </c>
      <c r="C80" s="94" t="s">
        <v>4198</v>
      </c>
      <c r="D80" s="94">
        <v>44492</v>
      </c>
      <c r="E80" s="94">
        <f>D80+13</f>
        <v>44505</v>
      </c>
      <c r="F80" s="94">
        <f>D80+15</f>
        <v>44507</v>
      </c>
      <c r="G80" s="94">
        <f>D80+20</f>
        <v>44512</v>
      </c>
      <c r="H80" s="94">
        <f>D80+23</f>
        <v>44515</v>
      </c>
      <c r="I80" s="94">
        <f>D80+25</f>
        <v>44517</v>
      </c>
      <c r="J80" s="3573">
        <v>44487</v>
      </c>
      <c r="K80" s="3573">
        <v>44488</v>
      </c>
      <c r="L80" s="21"/>
      <c r="M80" s="21"/>
    </row>
    <row r="81" spans="1:13" s="326" customFormat="1" ht="20.100000000000001" hidden="1" customHeight="1">
      <c r="A81" s="2733"/>
      <c r="B81" s="3572" t="s">
        <v>4152</v>
      </c>
      <c r="C81" s="94" t="s">
        <v>2581</v>
      </c>
      <c r="D81" s="94">
        <v>44508</v>
      </c>
      <c r="E81" s="94">
        <f>D81+13</f>
        <v>44521</v>
      </c>
      <c r="F81" s="94">
        <f>D81+15</f>
        <v>44523</v>
      </c>
      <c r="G81" s="94">
        <f>D81+20</f>
        <v>44528</v>
      </c>
      <c r="H81" s="94">
        <f>D81+23</f>
        <v>44531</v>
      </c>
      <c r="I81" s="94">
        <f>D81+25</f>
        <v>44533</v>
      </c>
      <c r="J81" s="3573">
        <v>44494</v>
      </c>
      <c r="K81" s="3573">
        <v>44495</v>
      </c>
      <c r="L81" s="21"/>
      <c r="M81" s="21"/>
    </row>
    <row r="82" spans="1:13" s="326" customFormat="1" ht="20.100000000000001" hidden="1" customHeight="1">
      <c r="A82" s="2733"/>
      <c r="B82" s="3572" t="s">
        <v>2712</v>
      </c>
      <c r="C82" s="94" t="s">
        <v>4199</v>
      </c>
      <c r="D82" s="94">
        <v>44506</v>
      </c>
      <c r="E82" s="94">
        <f t="shared" ref="E82:E89" si="55">D82+13</f>
        <v>44519</v>
      </c>
      <c r="F82" s="94">
        <f t="shared" ref="F82:F85" si="56">D82+15</f>
        <v>44521</v>
      </c>
      <c r="G82" s="94">
        <f t="shared" ref="G82:G85" si="57">D82+20</f>
        <v>44526</v>
      </c>
      <c r="H82" s="94">
        <f t="shared" ref="H82:H85" si="58">D82+23</f>
        <v>44529</v>
      </c>
      <c r="I82" s="94">
        <f t="shared" ref="I82:I85" si="59">D82+25</f>
        <v>44531</v>
      </c>
      <c r="J82" s="3573">
        <v>44501</v>
      </c>
      <c r="K82" s="3573">
        <v>44502</v>
      </c>
      <c r="L82" s="21"/>
      <c r="M82" s="21"/>
    </row>
    <row r="83" spans="1:13" s="326" customFormat="1" ht="20.100000000000001" hidden="1" customHeight="1">
      <c r="A83" s="2733"/>
      <c r="B83" s="3572" t="s">
        <v>3122</v>
      </c>
      <c r="C83" s="94" t="s">
        <v>4200</v>
      </c>
      <c r="D83" s="94">
        <v>44513</v>
      </c>
      <c r="E83" s="94">
        <f t="shared" si="55"/>
        <v>44526</v>
      </c>
      <c r="F83" s="94">
        <f t="shared" si="56"/>
        <v>44528</v>
      </c>
      <c r="G83" s="94">
        <f t="shared" si="57"/>
        <v>44533</v>
      </c>
      <c r="H83" s="94">
        <f t="shared" si="58"/>
        <v>44536</v>
      </c>
      <c r="I83" s="94">
        <f t="shared" si="59"/>
        <v>44538</v>
      </c>
      <c r="J83" s="3573">
        <v>44508</v>
      </c>
      <c r="K83" s="3573">
        <v>44509</v>
      </c>
      <c r="L83" s="21"/>
      <c r="M83" s="21"/>
    </row>
    <row r="84" spans="1:13" s="326" customFormat="1" ht="20.100000000000001" hidden="1" customHeight="1">
      <c r="A84" s="2733"/>
      <c r="B84" s="3572" t="s">
        <v>3847</v>
      </c>
      <c r="C84" s="94" t="s">
        <v>4201</v>
      </c>
      <c r="D84" s="94">
        <v>44526</v>
      </c>
      <c r="E84" s="94">
        <f t="shared" si="55"/>
        <v>44539</v>
      </c>
      <c r="F84" s="94">
        <f t="shared" si="56"/>
        <v>44541</v>
      </c>
      <c r="G84" s="94">
        <f t="shared" si="57"/>
        <v>44546</v>
      </c>
      <c r="H84" s="94">
        <f t="shared" si="58"/>
        <v>44549</v>
      </c>
      <c r="I84" s="94">
        <f t="shared" si="59"/>
        <v>44551</v>
      </c>
      <c r="J84" s="3573">
        <v>44515</v>
      </c>
      <c r="K84" s="3573">
        <v>44516</v>
      </c>
      <c r="L84" s="21"/>
      <c r="M84" s="21"/>
    </row>
    <row r="85" spans="1:13" s="326" customFormat="1" ht="20.100000000000001" hidden="1" customHeight="1">
      <c r="A85" s="2733"/>
      <c r="B85" s="3572" t="s">
        <v>3639</v>
      </c>
      <c r="C85" s="94" t="s">
        <v>4202</v>
      </c>
      <c r="D85" s="94">
        <v>44529</v>
      </c>
      <c r="E85" s="94">
        <f t="shared" si="55"/>
        <v>44542</v>
      </c>
      <c r="F85" s="94">
        <f t="shared" si="56"/>
        <v>44544</v>
      </c>
      <c r="G85" s="94">
        <f t="shared" si="57"/>
        <v>44549</v>
      </c>
      <c r="H85" s="94">
        <f t="shared" si="58"/>
        <v>44552</v>
      </c>
      <c r="I85" s="94">
        <f t="shared" si="59"/>
        <v>44554</v>
      </c>
      <c r="J85" s="3573">
        <v>44522</v>
      </c>
      <c r="K85" s="3573">
        <v>44523</v>
      </c>
      <c r="L85" s="21"/>
      <c r="M85" s="21"/>
    </row>
    <row r="86" spans="1:13" s="326" customFormat="1" ht="20.100000000000001" hidden="1" customHeight="1">
      <c r="A86" s="2733"/>
      <c r="B86" s="3572" t="s">
        <v>4155</v>
      </c>
      <c r="C86" s="94" t="s">
        <v>4203</v>
      </c>
      <c r="D86" s="94">
        <v>44541</v>
      </c>
      <c r="E86" s="94">
        <f>D86+13</f>
        <v>44554</v>
      </c>
      <c r="F86" s="94">
        <f>D86+15</f>
        <v>44556</v>
      </c>
      <c r="G86" s="94">
        <f>D86+20</f>
        <v>44561</v>
      </c>
      <c r="H86" s="94">
        <f>D86+23</f>
        <v>44564</v>
      </c>
      <c r="I86" s="94">
        <f>D86+25</f>
        <v>44566</v>
      </c>
      <c r="J86" s="3573">
        <v>44529</v>
      </c>
      <c r="K86" s="3573">
        <v>44530</v>
      </c>
      <c r="L86" s="21"/>
      <c r="M86" s="21"/>
    </row>
    <row r="87" spans="1:13" s="326" customFormat="1" ht="20.100000000000001" hidden="1" customHeight="1">
      <c r="A87" s="2733"/>
      <c r="B87" s="3572" t="s">
        <v>4147</v>
      </c>
      <c r="C87" s="94" t="s">
        <v>2601</v>
      </c>
      <c r="D87" s="94">
        <v>44547</v>
      </c>
      <c r="E87" s="94">
        <f t="shared" si="55"/>
        <v>44560</v>
      </c>
      <c r="F87" s="94">
        <f t="shared" ref="F87:F89" si="60">D87+15</f>
        <v>44562</v>
      </c>
      <c r="G87" s="94">
        <f t="shared" ref="G87:G89" si="61">D87+20</f>
        <v>44567</v>
      </c>
      <c r="H87" s="94">
        <f t="shared" ref="H87:H89" si="62">D87+23</f>
        <v>44570</v>
      </c>
      <c r="I87" s="94">
        <f t="shared" ref="I87:I89" si="63">D87+25</f>
        <v>44572</v>
      </c>
      <c r="J87" s="3573">
        <v>44536</v>
      </c>
      <c r="K87" s="3573">
        <v>44537</v>
      </c>
      <c r="L87" s="21"/>
      <c r="M87" s="21"/>
    </row>
    <row r="88" spans="1:13" s="326" customFormat="1" ht="20.100000000000001" hidden="1" customHeight="1">
      <c r="A88" s="2733"/>
      <c r="B88" s="3572" t="s">
        <v>4149</v>
      </c>
      <c r="C88" s="94" t="s">
        <v>2602</v>
      </c>
      <c r="D88" s="94">
        <v>44549</v>
      </c>
      <c r="E88" s="94">
        <f t="shared" si="55"/>
        <v>44562</v>
      </c>
      <c r="F88" s="94">
        <f t="shared" si="60"/>
        <v>44564</v>
      </c>
      <c r="G88" s="94">
        <f t="shared" si="61"/>
        <v>44569</v>
      </c>
      <c r="H88" s="94">
        <f t="shared" si="62"/>
        <v>44572</v>
      </c>
      <c r="I88" s="94">
        <f t="shared" si="63"/>
        <v>44574</v>
      </c>
      <c r="J88" s="3573">
        <v>44543</v>
      </c>
      <c r="K88" s="3573">
        <v>44544</v>
      </c>
      <c r="L88" s="21"/>
      <c r="M88" s="21"/>
    </row>
    <row r="89" spans="1:13" s="326" customFormat="1" ht="20.100000000000001" hidden="1" customHeight="1">
      <c r="A89" s="2733"/>
      <c r="B89" s="3572" t="s">
        <v>3814</v>
      </c>
      <c r="C89" s="94" t="s">
        <v>2605</v>
      </c>
      <c r="D89" s="94">
        <v>44555</v>
      </c>
      <c r="E89" s="94">
        <f t="shared" si="55"/>
        <v>44568</v>
      </c>
      <c r="F89" s="94">
        <f t="shared" si="60"/>
        <v>44570</v>
      </c>
      <c r="G89" s="94">
        <f t="shared" si="61"/>
        <v>44575</v>
      </c>
      <c r="H89" s="94">
        <f t="shared" si="62"/>
        <v>44578</v>
      </c>
      <c r="I89" s="94">
        <f t="shared" si="63"/>
        <v>44580</v>
      </c>
      <c r="J89" s="3573">
        <v>44550</v>
      </c>
      <c r="K89" s="3573">
        <v>44551</v>
      </c>
      <c r="L89" s="21"/>
      <c r="M89" s="21"/>
    </row>
    <row r="90" spans="1:13" s="326" customFormat="1" ht="20.100000000000001" hidden="1" customHeight="1">
      <c r="A90" s="2733"/>
      <c r="B90" s="3574" t="s">
        <v>2182</v>
      </c>
      <c r="C90" s="94" t="s">
        <v>4204</v>
      </c>
      <c r="D90" s="94">
        <v>44557</v>
      </c>
      <c r="E90" s="612"/>
      <c r="F90" s="612"/>
      <c r="G90" s="612"/>
      <c r="H90" s="612"/>
      <c r="I90" s="612"/>
      <c r="J90" s="3573">
        <v>44557</v>
      </c>
      <c r="K90" s="3573">
        <v>44558</v>
      </c>
      <c r="L90" s="21"/>
      <c r="M90" s="21"/>
    </row>
    <row r="91" spans="1:13" s="326" customFormat="1" ht="20.100000000000001" hidden="1" customHeight="1">
      <c r="A91" s="2733" t="s">
        <v>4205</v>
      </c>
      <c r="B91" s="3572" t="s">
        <v>3862</v>
      </c>
      <c r="C91" s="94" t="s">
        <v>4206</v>
      </c>
      <c r="D91" s="94">
        <v>44202</v>
      </c>
      <c r="E91" s="94">
        <f t="shared" ref="E91:E95" si="64">D91+13</f>
        <v>44215</v>
      </c>
      <c r="F91" s="94">
        <f t="shared" ref="F91:F95" si="65">D91+15</f>
        <v>44217</v>
      </c>
      <c r="G91" s="94">
        <f t="shared" ref="G91:G95" si="66">D91+20</f>
        <v>44222</v>
      </c>
      <c r="H91" s="94">
        <f t="shared" ref="H91:H95" si="67">D91+23</f>
        <v>44225</v>
      </c>
      <c r="I91" s="94">
        <f t="shared" ref="I91:I95" si="68">D91+25</f>
        <v>44227</v>
      </c>
      <c r="J91" s="3573">
        <v>44564</v>
      </c>
      <c r="K91" s="3573">
        <v>44565</v>
      </c>
      <c r="L91" s="21"/>
      <c r="M91" s="21"/>
    </row>
    <row r="92" spans="1:13" s="326" customFormat="1" ht="20.100000000000001" hidden="1" customHeight="1">
      <c r="A92" s="2733" t="s">
        <v>4207</v>
      </c>
      <c r="B92" s="3572" t="s">
        <v>3125</v>
      </c>
      <c r="C92" s="94" t="s">
        <v>2614</v>
      </c>
      <c r="D92" s="94">
        <v>44576</v>
      </c>
      <c r="E92" s="94">
        <f t="shared" si="64"/>
        <v>44589</v>
      </c>
      <c r="F92" s="94">
        <f t="shared" si="65"/>
        <v>44591</v>
      </c>
      <c r="G92" s="94">
        <f t="shared" si="66"/>
        <v>44596</v>
      </c>
      <c r="H92" s="94">
        <f t="shared" si="67"/>
        <v>44599</v>
      </c>
      <c r="I92" s="94">
        <f t="shared" si="68"/>
        <v>44601</v>
      </c>
      <c r="J92" s="3573">
        <v>44571</v>
      </c>
      <c r="K92" s="3573">
        <v>44572</v>
      </c>
      <c r="L92" s="21"/>
      <c r="M92" s="21"/>
    </row>
    <row r="93" spans="1:13" s="326" customFormat="1" ht="20.100000000000001" hidden="1" customHeight="1">
      <c r="A93" s="2733" t="s">
        <v>4208</v>
      </c>
      <c r="B93" s="3572" t="s">
        <v>2712</v>
      </c>
      <c r="C93" s="94" t="s">
        <v>2616</v>
      </c>
      <c r="D93" s="94">
        <v>44582</v>
      </c>
      <c r="E93" s="94">
        <f t="shared" si="64"/>
        <v>44595</v>
      </c>
      <c r="F93" s="94">
        <f t="shared" si="65"/>
        <v>44597</v>
      </c>
      <c r="G93" s="94">
        <f t="shared" si="66"/>
        <v>44602</v>
      </c>
      <c r="H93" s="94">
        <f t="shared" si="67"/>
        <v>44605</v>
      </c>
      <c r="I93" s="94">
        <f t="shared" si="68"/>
        <v>44607</v>
      </c>
      <c r="J93" s="3573">
        <v>44578</v>
      </c>
      <c r="K93" s="3573">
        <v>44579</v>
      </c>
      <c r="L93" s="21"/>
      <c r="M93" s="21"/>
    </row>
    <row r="94" spans="1:13" s="326" customFormat="1" ht="20.100000000000001" hidden="1" customHeight="1">
      <c r="A94" s="2733" t="s">
        <v>4209</v>
      </c>
      <c r="B94" s="3572" t="s">
        <v>4152</v>
      </c>
      <c r="C94" s="94" t="s">
        <v>4210</v>
      </c>
      <c r="D94" s="94">
        <v>44586</v>
      </c>
      <c r="E94" s="94">
        <f t="shared" si="64"/>
        <v>44599</v>
      </c>
      <c r="F94" s="94">
        <f t="shared" si="65"/>
        <v>44601</v>
      </c>
      <c r="G94" s="94">
        <f t="shared" si="66"/>
        <v>44606</v>
      </c>
      <c r="H94" s="94">
        <f t="shared" si="67"/>
        <v>44609</v>
      </c>
      <c r="I94" s="94">
        <f t="shared" si="68"/>
        <v>44611</v>
      </c>
      <c r="J94" s="3573">
        <v>44585</v>
      </c>
      <c r="K94" s="3573">
        <v>44586</v>
      </c>
      <c r="L94" s="21"/>
      <c r="M94" s="21"/>
    </row>
    <row r="95" spans="1:13" s="326" customFormat="1" ht="20.100000000000001" hidden="1" customHeight="1">
      <c r="A95" s="2733" t="s">
        <v>4211</v>
      </c>
      <c r="B95" s="3572" t="s">
        <v>3122</v>
      </c>
      <c r="C95" s="94" t="s">
        <v>4212</v>
      </c>
      <c r="D95" s="94">
        <v>44594</v>
      </c>
      <c r="E95" s="94">
        <f t="shared" si="64"/>
        <v>44607</v>
      </c>
      <c r="F95" s="94">
        <f t="shared" si="65"/>
        <v>44609</v>
      </c>
      <c r="G95" s="94">
        <f t="shared" si="66"/>
        <v>44614</v>
      </c>
      <c r="H95" s="94">
        <f t="shared" si="67"/>
        <v>44617</v>
      </c>
      <c r="I95" s="94">
        <f t="shared" si="68"/>
        <v>44619</v>
      </c>
      <c r="J95" s="3573">
        <v>44592</v>
      </c>
      <c r="K95" s="3573">
        <v>44593</v>
      </c>
      <c r="L95" s="21"/>
      <c r="M95" s="21"/>
    </row>
    <row r="96" spans="1:13" s="326" customFormat="1" ht="20.100000000000001" hidden="1" customHeight="1">
      <c r="A96" s="2733" t="s">
        <v>4213</v>
      </c>
      <c r="B96" s="3572" t="s">
        <v>3847</v>
      </c>
      <c r="C96" s="94" t="s">
        <v>4214</v>
      </c>
      <c r="D96" s="94">
        <v>44608</v>
      </c>
      <c r="E96" s="94">
        <f>D96+13</f>
        <v>44621</v>
      </c>
      <c r="F96" s="94">
        <f>D96+15</f>
        <v>44623</v>
      </c>
      <c r="G96" s="94">
        <f>D96+20</f>
        <v>44628</v>
      </c>
      <c r="H96" s="94">
        <f>D96+23</f>
        <v>44631</v>
      </c>
      <c r="I96" s="94">
        <f>D96+25</f>
        <v>44633</v>
      </c>
      <c r="J96" s="3573">
        <v>44599</v>
      </c>
      <c r="K96" s="3573">
        <v>44600</v>
      </c>
      <c r="L96" s="21"/>
      <c r="M96" s="21"/>
    </row>
    <row r="97" spans="1:13" s="326" customFormat="1" ht="20.100000000000001" hidden="1" customHeight="1">
      <c r="A97" s="2733" t="s">
        <v>4215</v>
      </c>
      <c r="B97" s="3574" t="s">
        <v>2182</v>
      </c>
      <c r="C97" s="94" t="s">
        <v>4216</v>
      </c>
      <c r="D97" s="94">
        <v>44606</v>
      </c>
      <c r="E97" s="612"/>
      <c r="F97" s="612"/>
      <c r="G97" s="612"/>
      <c r="H97" s="612"/>
      <c r="I97" s="612"/>
      <c r="J97" s="3573">
        <v>44606</v>
      </c>
      <c r="K97" s="3573">
        <v>44607</v>
      </c>
      <c r="L97" s="21"/>
      <c r="M97" s="21"/>
    </row>
    <row r="98" spans="1:13" s="326" customFormat="1" ht="20.100000000000001" hidden="1" customHeight="1">
      <c r="A98" s="2733" t="s">
        <v>4217</v>
      </c>
      <c r="B98" s="3572" t="s">
        <v>3639</v>
      </c>
      <c r="C98" s="94" t="s">
        <v>4218</v>
      </c>
      <c r="D98" s="94">
        <v>44615</v>
      </c>
      <c r="E98" s="94">
        <f>D98+13</f>
        <v>44628</v>
      </c>
      <c r="F98" s="94">
        <f>D98+15</f>
        <v>44630</v>
      </c>
      <c r="G98" s="94">
        <f>D98+20</f>
        <v>44635</v>
      </c>
      <c r="H98" s="94">
        <f>D98+23</f>
        <v>44638</v>
      </c>
      <c r="I98" s="94">
        <f>D98+25</f>
        <v>44640</v>
      </c>
      <c r="J98" s="3573">
        <v>44613</v>
      </c>
      <c r="K98" s="3573">
        <v>44614</v>
      </c>
      <c r="L98" s="21"/>
      <c r="M98" s="21"/>
    </row>
    <row r="99" spans="1:13" s="326" customFormat="1" ht="20.100000000000001" hidden="1" customHeight="1">
      <c r="A99" s="2733" t="s">
        <v>4219</v>
      </c>
      <c r="B99" s="3572" t="s">
        <v>4155</v>
      </c>
      <c r="C99" s="94" t="s">
        <v>4220</v>
      </c>
      <c r="D99" s="94">
        <v>44626</v>
      </c>
      <c r="E99" s="94">
        <f>D99+13</f>
        <v>44639</v>
      </c>
      <c r="F99" s="94">
        <f>D99+15</f>
        <v>44641</v>
      </c>
      <c r="G99" s="94">
        <f>D99+20</f>
        <v>44646</v>
      </c>
      <c r="H99" s="94">
        <f>D99+23</f>
        <v>44649</v>
      </c>
      <c r="I99" s="94">
        <f>D99+25</f>
        <v>44651</v>
      </c>
      <c r="J99" s="3573">
        <v>44620</v>
      </c>
      <c r="K99" s="3573">
        <v>44621</v>
      </c>
      <c r="L99" s="21"/>
      <c r="M99" s="21"/>
    </row>
    <row r="100" spans="1:13" s="326" customFormat="1" ht="20.100000000000001" hidden="1" customHeight="1">
      <c r="A100" s="2733" t="s">
        <v>4221</v>
      </c>
      <c r="B100" s="3572" t="s">
        <v>4147</v>
      </c>
      <c r="C100" s="94" t="s">
        <v>4222</v>
      </c>
      <c r="D100" s="94">
        <v>44628</v>
      </c>
      <c r="E100" s="94">
        <f t="shared" ref="E100:E107" si="69">D100+13</f>
        <v>44641</v>
      </c>
      <c r="F100" s="94">
        <f t="shared" ref="F100:F103" si="70">D100+15</f>
        <v>44643</v>
      </c>
      <c r="G100" s="94">
        <f t="shared" ref="G100:G103" si="71">D100+20</f>
        <v>44648</v>
      </c>
      <c r="H100" s="94">
        <f t="shared" ref="H100:H103" si="72">D100+23</f>
        <v>44651</v>
      </c>
      <c r="I100" s="94">
        <f t="shared" ref="I100:I103" si="73">D100+25</f>
        <v>44653</v>
      </c>
      <c r="J100" s="3573">
        <v>44627</v>
      </c>
      <c r="K100" s="3573">
        <v>44628</v>
      </c>
      <c r="L100" s="21"/>
      <c r="M100" s="21"/>
    </row>
    <row r="101" spans="1:13" s="326" customFormat="1" ht="20.100000000000001" hidden="1" customHeight="1">
      <c r="A101" s="2733" t="s">
        <v>4223</v>
      </c>
      <c r="B101" s="3572" t="s">
        <v>4149</v>
      </c>
      <c r="C101" s="94" t="s">
        <v>4224</v>
      </c>
      <c r="D101" s="94">
        <v>44634</v>
      </c>
      <c r="E101" s="94">
        <f t="shared" si="69"/>
        <v>44647</v>
      </c>
      <c r="F101" s="94">
        <f t="shared" si="70"/>
        <v>44649</v>
      </c>
      <c r="G101" s="94">
        <f t="shared" si="71"/>
        <v>44654</v>
      </c>
      <c r="H101" s="94">
        <f t="shared" si="72"/>
        <v>44657</v>
      </c>
      <c r="I101" s="94">
        <f t="shared" si="73"/>
        <v>44659</v>
      </c>
      <c r="J101" s="3573">
        <v>44634</v>
      </c>
      <c r="K101" s="3573">
        <v>44635</v>
      </c>
      <c r="L101" s="21"/>
      <c r="M101" s="21"/>
    </row>
    <row r="102" spans="1:13" s="326" customFormat="1" ht="20.100000000000001" hidden="1" customHeight="1">
      <c r="A102" s="2733" t="s">
        <v>4225</v>
      </c>
      <c r="B102" s="3572" t="s">
        <v>3814</v>
      </c>
      <c r="C102" s="94" t="s">
        <v>2638</v>
      </c>
      <c r="D102" s="94">
        <v>44641</v>
      </c>
      <c r="E102" s="94">
        <f t="shared" si="69"/>
        <v>44654</v>
      </c>
      <c r="F102" s="94">
        <f t="shared" si="70"/>
        <v>44656</v>
      </c>
      <c r="G102" s="94">
        <f t="shared" si="71"/>
        <v>44661</v>
      </c>
      <c r="H102" s="94">
        <f t="shared" si="72"/>
        <v>44664</v>
      </c>
      <c r="I102" s="94">
        <f t="shared" si="73"/>
        <v>44666</v>
      </c>
      <c r="J102" s="3573">
        <v>44641</v>
      </c>
      <c r="K102" s="3573">
        <v>44642</v>
      </c>
      <c r="L102" s="21"/>
      <c r="M102" s="21"/>
    </row>
    <row r="103" spans="1:13" s="326" customFormat="1" ht="20.100000000000001" hidden="1" customHeight="1">
      <c r="A103" s="2733" t="s">
        <v>4226</v>
      </c>
      <c r="B103" s="3572" t="s">
        <v>3862</v>
      </c>
      <c r="C103" s="94" t="s">
        <v>2643</v>
      </c>
      <c r="D103" s="94">
        <v>44652</v>
      </c>
      <c r="E103" s="94">
        <f t="shared" si="69"/>
        <v>44665</v>
      </c>
      <c r="F103" s="94">
        <f t="shared" si="70"/>
        <v>44667</v>
      </c>
      <c r="G103" s="94">
        <f t="shared" si="71"/>
        <v>44672</v>
      </c>
      <c r="H103" s="94">
        <f t="shared" si="72"/>
        <v>44675</v>
      </c>
      <c r="I103" s="94">
        <f t="shared" si="73"/>
        <v>44677</v>
      </c>
      <c r="J103" s="3573">
        <v>44648</v>
      </c>
      <c r="K103" s="3573">
        <v>44649</v>
      </c>
      <c r="L103" s="21"/>
      <c r="M103" s="21"/>
    </row>
    <row r="104" spans="1:13" s="326" customFormat="1" ht="20.100000000000001" hidden="1" customHeight="1">
      <c r="A104" s="2733" t="s">
        <v>4227</v>
      </c>
      <c r="B104" s="3572" t="s">
        <v>3125</v>
      </c>
      <c r="C104" s="94" t="s">
        <v>2645</v>
      </c>
      <c r="D104" s="94">
        <v>44658</v>
      </c>
      <c r="E104" s="94">
        <f t="shared" si="69"/>
        <v>44671</v>
      </c>
      <c r="F104" s="94">
        <f t="shared" ref="F104:F107" si="74">D104+15</f>
        <v>44673</v>
      </c>
      <c r="G104" s="94">
        <f t="shared" ref="G104:G107" si="75">D104+20</f>
        <v>44678</v>
      </c>
      <c r="H104" s="94">
        <f t="shared" ref="H104:H107" si="76">D104+23</f>
        <v>44681</v>
      </c>
      <c r="I104" s="94">
        <f t="shared" ref="I104:I107" si="77">D104+25</f>
        <v>44683</v>
      </c>
      <c r="J104" s="3573">
        <v>44655</v>
      </c>
      <c r="K104" s="3573">
        <v>44656</v>
      </c>
      <c r="L104" s="21"/>
      <c r="M104" s="21"/>
    </row>
    <row r="105" spans="1:13" s="326" customFormat="1" ht="20.100000000000001" hidden="1" customHeight="1">
      <c r="A105" s="2733" t="s">
        <v>4228</v>
      </c>
      <c r="B105" s="3572" t="s">
        <v>2712</v>
      </c>
      <c r="C105" s="94" t="s">
        <v>2647</v>
      </c>
      <c r="D105" s="94">
        <v>44667</v>
      </c>
      <c r="E105" s="94">
        <f t="shared" si="69"/>
        <v>44680</v>
      </c>
      <c r="F105" s="94">
        <f t="shared" si="74"/>
        <v>44682</v>
      </c>
      <c r="G105" s="94">
        <f t="shared" si="75"/>
        <v>44687</v>
      </c>
      <c r="H105" s="94">
        <f t="shared" si="76"/>
        <v>44690</v>
      </c>
      <c r="I105" s="94">
        <f t="shared" si="77"/>
        <v>44692</v>
      </c>
      <c r="J105" s="3573">
        <v>44662</v>
      </c>
      <c r="K105" s="3573">
        <v>44663</v>
      </c>
      <c r="L105" s="21"/>
      <c r="M105" s="21"/>
    </row>
    <row r="106" spans="1:13" s="326" customFormat="1" ht="20.100000000000001" hidden="1" customHeight="1">
      <c r="A106" s="2733" t="s">
        <v>4229</v>
      </c>
      <c r="B106" s="3572" t="s">
        <v>4152</v>
      </c>
      <c r="C106" s="94" t="s">
        <v>4230</v>
      </c>
      <c r="D106" s="94">
        <v>44673</v>
      </c>
      <c r="E106" s="94">
        <f t="shared" si="69"/>
        <v>44686</v>
      </c>
      <c r="F106" s="94">
        <f t="shared" si="74"/>
        <v>44688</v>
      </c>
      <c r="G106" s="94">
        <f t="shared" si="75"/>
        <v>44693</v>
      </c>
      <c r="H106" s="94">
        <f t="shared" si="76"/>
        <v>44696</v>
      </c>
      <c r="I106" s="94">
        <f t="shared" si="77"/>
        <v>44698</v>
      </c>
      <c r="J106" s="3573">
        <v>44669</v>
      </c>
      <c r="K106" s="3573">
        <v>44670</v>
      </c>
      <c r="L106" s="21"/>
      <c r="M106" s="21"/>
    </row>
    <row r="107" spans="1:13" s="326" customFormat="1" ht="20.100000000000001" hidden="1" customHeight="1">
      <c r="A107" s="2733" t="s">
        <v>4231</v>
      </c>
      <c r="B107" s="3572" t="s">
        <v>3122</v>
      </c>
      <c r="C107" s="94" t="s">
        <v>4232</v>
      </c>
      <c r="D107" s="94">
        <v>44685</v>
      </c>
      <c r="E107" s="94">
        <f t="shared" si="69"/>
        <v>44698</v>
      </c>
      <c r="F107" s="94">
        <f t="shared" si="74"/>
        <v>44700</v>
      </c>
      <c r="G107" s="94">
        <f t="shared" si="75"/>
        <v>44705</v>
      </c>
      <c r="H107" s="94">
        <f t="shared" si="76"/>
        <v>44708</v>
      </c>
      <c r="I107" s="94">
        <f t="shared" si="77"/>
        <v>44710</v>
      </c>
      <c r="J107" s="3573">
        <v>44676</v>
      </c>
      <c r="K107" s="3573">
        <v>44677</v>
      </c>
      <c r="L107" s="21"/>
      <c r="M107" s="21"/>
    </row>
    <row r="108" spans="1:13" s="326" customFormat="1" ht="20.100000000000001" hidden="1" customHeight="1">
      <c r="A108" s="2733" t="s">
        <v>4233</v>
      </c>
      <c r="B108" s="1027" t="s">
        <v>2182</v>
      </c>
      <c r="C108" s="94" t="s">
        <v>2652</v>
      </c>
      <c r="D108" s="94">
        <v>44683</v>
      </c>
      <c r="E108" s="612"/>
      <c r="F108" s="612"/>
      <c r="G108" s="612"/>
      <c r="H108" s="612"/>
      <c r="I108" s="612"/>
      <c r="J108" s="3573">
        <v>44683</v>
      </c>
      <c r="K108" s="3573">
        <v>44684</v>
      </c>
      <c r="L108" s="21"/>
      <c r="M108" s="21"/>
    </row>
    <row r="109" spans="1:13" s="326" customFormat="1" ht="20.100000000000001" hidden="1" customHeight="1">
      <c r="A109" s="2733" t="s">
        <v>4234</v>
      </c>
      <c r="B109" s="3572" t="s">
        <v>3847</v>
      </c>
      <c r="C109" s="94" t="s">
        <v>2654</v>
      </c>
      <c r="D109" s="94">
        <v>44699</v>
      </c>
      <c r="E109" s="94">
        <f t="shared" ref="E109:E112" si="78">D109+13</f>
        <v>44712</v>
      </c>
      <c r="F109" s="94">
        <f t="shared" ref="F109:F112" si="79">D109+15</f>
        <v>44714</v>
      </c>
      <c r="G109" s="94">
        <f t="shared" ref="G109:G112" si="80">D109+20</f>
        <v>44719</v>
      </c>
      <c r="H109" s="94">
        <f t="shared" ref="H109:H112" si="81">D109+23</f>
        <v>44722</v>
      </c>
      <c r="I109" s="94">
        <f t="shared" ref="I109:I112" si="82">D109+25</f>
        <v>44724</v>
      </c>
      <c r="J109" s="3573">
        <v>44690</v>
      </c>
      <c r="K109" s="3573">
        <v>44691</v>
      </c>
      <c r="L109" s="21"/>
      <c r="M109" s="21"/>
    </row>
    <row r="110" spans="1:13" s="326" customFormat="1" ht="20.100000000000001" hidden="1" customHeight="1">
      <c r="A110" s="2733" t="s">
        <v>4235</v>
      </c>
      <c r="B110" s="3572" t="s">
        <v>3639</v>
      </c>
      <c r="C110" s="94" t="s">
        <v>2655</v>
      </c>
      <c r="D110" s="94">
        <v>44702</v>
      </c>
      <c r="E110" s="94">
        <f t="shared" si="78"/>
        <v>44715</v>
      </c>
      <c r="F110" s="94">
        <f t="shared" si="79"/>
        <v>44717</v>
      </c>
      <c r="G110" s="94">
        <f t="shared" si="80"/>
        <v>44722</v>
      </c>
      <c r="H110" s="94">
        <f t="shared" si="81"/>
        <v>44725</v>
      </c>
      <c r="I110" s="94">
        <f t="shared" si="82"/>
        <v>44727</v>
      </c>
      <c r="J110" s="3573">
        <v>44697</v>
      </c>
      <c r="K110" s="3573">
        <v>44698</v>
      </c>
      <c r="L110" s="21"/>
      <c r="M110" s="21"/>
    </row>
    <row r="111" spans="1:13" s="326" customFormat="1" ht="20.100000000000001" hidden="1" customHeight="1">
      <c r="A111" s="2733" t="s">
        <v>4236</v>
      </c>
      <c r="B111" s="3572" t="s">
        <v>4155</v>
      </c>
      <c r="C111" s="94" t="s">
        <v>4237</v>
      </c>
      <c r="D111" s="94">
        <v>44712</v>
      </c>
      <c r="E111" s="94">
        <f t="shared" si="78"/>
        <v>44725</v>
      </c>
      <c r="F111" s="94">
        <f t="shared" si="79"/>
        <v>44727</v>
      </c>
      <c r="G111" s="94">
        <f t="shared" si="80"/>
        <v>44732</v>
      </c>
      <c r="H111" s="94">
        <f t="shared" si="81"/>
        <v>44735</v>
      </c>
      <c r="I111" s="94">
        <f t="shared" si="82"/>
        <v>44737</v>
      </c>
      <c r="J111" s="3573">
        <v>44704</v>
      </c>
      <c r="K111" s="3573">
        <v>44705</v>
      </c>
      <c r="L111" s="21"/>
      <c r="M111" s="21"/>
    </row>
    <row r="112" spans="1:13" s="326" customFormat="1" ht="20.100000000000001" hidden="1" customHeight="1">
      <c r="A112" s="2733" t="s">
        <v>4238</v>
      </c>
      <c r="B112" s="3572" t="s">
        <v>4147</v>
      </c>
      <c r="C112" s="94" t="s">
        <v>2804</v>
      </c>
      <c r="D112" s="94">
        <v>44717</v>
      </c>
      <c r="E112" s="94">
        <f t="shared" si="78"/>
        <v>44730</v>
      </c>
      <c r="F112" s="94">
        <f t="shared" si="79"/>
        <v>44732</v>
      </c>
      <c r="G112" s="94">
        <f t="shared" si="80"/>
        <v>44737</v>
      </c>
      <c r="H112" s="94">
        <f t="shared" si="81"/>
        <v>44740</v>
      </c>
      <c r="I112" s="94">
        <f t="shared" si="82"/>
        <v>44742</v>
      </c>
      <c r="J112" s="3573">
        <v>44711</v>
      </c>
      <c r="K112" s="3573">
        <v>44712</v>
      </c>
      <c r="L112" s="21"/>
      <c r="M112" s="21"/>
    </row>
    <row r="113" spans="1:13" s="326" customFormat="1" ht="20.100000000000001" hidden="1" customHeight="1">
      <c r="A113" s="2733" t="s">
        <v>4239</v>
      </c>
      <c r="B113" s="1027" t="s">
        <v>2182</v>
      </c>
      <c r="C113" s="94" t="s">
        <v>2806</v>
      </c>
      <c r="D113" s="94">
        <v>44718</v>
      </c>
      <c r="E113" s="612"/>
      <c r="F113" s="612"/>
      <c r="G113" s="612"/>
      <c r="H113" s="612"/>
      <c r="I113" s="612"/>
      <c r="J113" s="3573">
        <v>44718</v>
      </c>
      <c r="K113" s="3573">
        <v>44719</v>
      </c>
      <c r="L113" s="21"/>
      <c r="M113" s="21"/>
    </row>
    <row r="114" spans="1:13" s="326" customFormat="1" ht="20.100000000000001" hidden="1" customHeight="1">
      <c r="A114" s="2733" t="s">
        <v>4240</v>
      </c>
      <c r="B114" s="3572" t="s">
        <v>4149</v>
      </c>
      <c r="C114" s="94" t="s">
        <v>2807</v>
      </c>
      <c r="D114" s="94">
        <v>44729</v>
      </c>
      <c r="E114" s="94">
        <f t="shared" ref="E114:E116" si="83">D114+13</f>
        <v>44742</v>
      </c>
      <c r="F114" s="94">
        <f t="shared" ref="F114:F116" si="84">D114+15</f>
        <v>44744</v>
      </c>
      <c r="G114" s="94">
        <f t="shared" ref="G114:G116" si="85">D114+20</f>
        <v>44749</v>
      </c>
      <c r="H114" s="94">
        <f t="shared" ref="H114:H116" si="86">D114+23</f>
        <v>44752</v>
      </c>
      <c r="I114" s="94">
        <f t="shared" ref="I114:I116" si="87">D114+25</f>
        <v>44754</v>
      </c>
      <c r="J114" s="3573">
        <v>44725</v>
      </c>
      <c r="K114" s="3573">
        <v>44726</v>
      </c>
      <c r="L114" s="21"/>
      <c r="M114" s="21"/>
    </row>
    <row r="115" spans="1:13" s="326" customFormat="1" ht="20.100000000000001" hidden="1" customHeight="1">
      <c r="A115" s="2733" t="s">
        <v>4241</v>
      </c>
      <c r="B115" s="3572" t="s">
        <v>3118</v>
      </c>
      <c r="C115" s="94" t="s">
        <v>2808</v>
      </c>
      <c r="D115" s="94">
        <v>44735</v>
      </c>
      <c r="E115" s="94">
        <f t="shared" si="83"/>
        <v>44748</v>
      </c>
      <c r="F115" s="94">
        <f t="shared" si="84"/>
        <v>44750</v>
      </c>
      <c r="G115" s="94">
        <f t="shared" si="85"/>
        <v>44755</v>
      </c>
      <c r="H115" s="94">
        <f t="shared" si="86"/>
        <v>44758</v>
      </c>
      <c r="I115" s="94">
        <f t="shared" si="87"/>
        <v>44760</v>
      </c>
      <c r="J115" s="3573">
        <v>44732</v>
      </c>
      <c r="K115" s="3573">
        <v>44733</v>
      </c>
      <c r="L115" s="21"/>
      <c r="M115" s="21"/>
    </row>
    <row r="116" spans="1:13" s="326" customFormat="1" ht="20.100000000000001" hidden="1" customHeight="1">
      <c r="A116" s="2733" t="s">
        <v>4242</v>
      </c>
      <c r="B116" s="3572" t="s">
        <v>3862</v>
      </c>
      <c r="C116" s="94" t="s">
        <v>2809</v>
      </c>
      <c r="D116" s="94">
        <v>44741</v>
      </c>
      <c r="E116" s="94">
        <f t="shared" si="83"/>
        <v>44754</v>
      </c>
      <c r="F116" s="94">
        <f t="shared" si="84"/>
        <v>44756</v>
      </c>
      <c r="G116" s="94">
        <f t="shared" si="85"/>
        <v>44761</v>
      </c>
      <c r="H116" s="94">
        <f t="shared" si="86"/>
        <v>44764</v>
      </c>
      <c r="I116" s="94">
        <f t="shared" si="87"/>
        <v>44766</v>
      </c>
      <c r="J116" s="3573">
        <v>44739</v>
      </c>
      <c r="K116" s="3573">
        <v>44740</v>
      </c>
      <c r="L116" s="21"/>
      <c r="M116" s="21"/>
    </row>
    <row r="117" spans="1:13" s="326" customFormat="1" ht="20.100000000000001" hidden="1" customHeight="1">
      <c r="A117" s="2733" t="s">
        <v>4243</v>
      </c>
      <c r="B117" s="3572" t="s">
        <v>3125</v>
      </c>
      <c r="C117" s="94" t="s">
        <v>2674</v>
      </c>
      <c r="D117" s="94">
        <v>44747</v>
      </c>
      <c r="E117" s="94">
        <f t="shared" ref="E117:E126" si="88">D117+13</f>
        <v>44760</v>
      </c>
      <c r="F117" s="94">
        <f t="shared" ref="F117:F126" si="89">D117+15</f>
        <v>44762</v>
      </c>
      <c r="G117" s="94">
        <f t="shared" ref="G117:G126" si="90">D117+20</f>
        <v>44767</v>
      </c>
      <c r="H117" s="94">
        <f t="shared" ref="H117:H126" si="91">D117+23</f>
        <v>44770</v>
      </c>
      <c r="I117" s="94">
        <f t="shared" ref="I117:I126" si="92">D117+25</f>
        <v>44772</v>
      </c>
      <c r="J117" s="3573">
        <v>44746</v>
      </c>
      <c r="K117" s="3573">
        <v>44747</v>
      </c>
      <c r="L117" s="21"/>
      <c r="M117" s="21"/>
    </row>
    <row r="118" spans="1:13" s="326" customFormat="1" ht="20.100000000000001" hidden="1" customHeight="1">
      <c r="A118" s="2733" t="s">
        <v>4244</v>
      </c>
      <c r="B118" s="3572" t="s">
        <v>4245</v>
      </c>
      <c r="C118" s="94" t="s">
        <v>2678</v>
      </c>
      <c r="D118" s="94">
        <v>44758</v>
      </c>
      <c r="E118" s="612"/>
      <c r="F118" s="612"/>
      <c r="G118" s="94">
        <f>D118+20</f>
        <v>44778</v>
      </c>
      <c r="H118" s="94">
        <f>D118+23</f>
        <v>44781</v>
      </c>
      <c r="I118" s="94">
        <f>D118+25</f>
        <v>44783</v>
      </c>
      <c r="J118" s="3573"/>
      <c r="K118" s="3573"/>
      <c r="L118" s="21"/>
      <c r="M118" s="21"/>
    </row>
    <row r="119" spans="1:13" s="326" customFormat="1" ht="20.100000000000001" hidden="1" customHeight="1">
      <c r="A119" s="2733" t="s">
        <v>4244</v>
      </c>
      <c r="B119" s="3572" t="s">
        <v>4246</v>
      </c>
      <c r="C119" s="94" t="s">
        <v>2678</v>
      </c>
      <c r="D119" s="94">
        <v>44759</v>
      </c>
      <c r="E119" s="94">
        <f>D119+13</f>
        <v>44772</v>
      </c>
      <c r="F119" s="94">
        <f>D119+15</f>
        <v>44774</v>
      </c>
      <c r="G119" s="612"/>
      <c r="H119" s="612"/>
      <c r="I119" s="612"/>
      <c r="J119" s="3573"/>
      <c r="K119" s="3573"/>
      <c r="L119" s="21"/>
      <c r="M119" s="21"/>
    </row>
    <row r="120" spans="1:13" s="326" customFormat="1" ht="20.100000000000001" hidden="1" customHeight="1">
      <c r="A120" s="2733" t="s">
        <v>4247</v>
      </c>
      <c r="B120" s="3572" t="s">
        <v>4152</v>
      </c>
      <c r="C120" s="94" t="s">
        <v>2680</v>
      </c>
      <c r="D120" s="94">
        <v>44764</v>
      </c>
      <c r="E120" s="94">
        <f t="shared" si="88"/>
        <v>44777</v>
      </c>
      <c r="F120" s="94">
        <f t="shared" si="89"/>
        <v>44779</v>
      </c>
      <c r="G120" s="94">
        <f t="shared" si="90"/>
        <v>44784</v>
      </c>
      <c r="H120" s="94">
        <f t="shared" si="91"/>
        <v>44787</v>
      </c>
      <c r="I120" s="94">
        <f t="shared" si="92"/>
        <v>44789</v>
      </c>
      <c r="J120" s="3573">
        <v>44760</v>
      </c>
      <c r="K120" s="3573">
        <v>44761</v>
      </c>
      <c r="L120" s="21"/>
      <c r="M120" s="21"/>
    </row>
    <row r="121" spans="1:13" s="326" customFormat="1" ht="20.100000000000001" hidden="1" customHeight="1">
      <c r="A121" s="2733" t="s">
        <v>4248</v>
      </c>
      <c r="B121" s="3572" t="s">
        <v>3122</v>
      </c>
      <c r="C121" s="94" t="s">
        <v>2814</v>
      </c>
      <c r="D121" s="94">
        <v>44771</v>
      </c>
      <c r="E121" s="94">
        <f t="shared" si="88"/>
        <v>44784</v>
      </c>
      <c r="F121" s="94">
        <f t="shared" si="89"/>
        <v>44786</v>
      </c>
      <c r="G121" s="94">
        <f t="shared" si="90"/>
        <v>44791</v>
      </c>
      <c r="H121" s="94">
        <f t="shared" si="91"/>
        <v>44794</v>
      </c>
      <c r="I121" s="94">
        <f t="shared" si="92"/>
        <v>44796</v>
      </c>
      <c r="J121" s="3573">
        <v>44767</v>
      </c>
      <c r="K121" s="3573">
        <v>44768</v>
      </c>
      <c r="L121" s="21"/>
      <c r="M121" s="21"/>
    </row>
    <row r="122" spans="1:13" s="326" customFormat="1" ht="20.100000000000001" hidden="1" customHeight="1">
      <c r="A122" s="2733" t="s">
        <v>4249</v>
      </c>
      <c r="B122" s="3572" t="s">
        <v>3847</v>
      </c>
      <c r="C122" s="94" t="s">
        <v>2815</v>
      </c>
      <c r="D122" s="94">
        <v>44778</v>
      </c>
      <c r="E122" s="94">
        <f t="shared" si="88"/>
        <v>44791</v>
      </c>
      <c r="F122" s="94">
        <f t="shared" si="89"/>
        <v>44793</v>
      </c>
      <c r="G122" s="94">
        <f t="shared" si="90"/>
        <v>44798</v>
      </c>
      <c r="H122" s="94">
        <f t="shared" si="91"/>
        <v>44801</v>
      </c>
      <c r="I122" s="94">
        <f t="shared" si="92"/>
        <v>44803</v>
      </c>
      <c r="J122" s="3573">
        <v>44774</v>
      </c>
      <c r="K122" s="3573">
        <v>44775</v>
      </c>
      <c r="L122" s="21"/>
      <c r="M122" s="21"/>
    </row>
    <row r="123" spans="1:13" s="326" customFormat="1" ht="20.100000000000001" hidden="1" customHeight="1">
      <c r="A123" s="2733" t="s">
        <v>4250</v>
      </c>
      <c r="B123" s="3572" t="s">
        <v>3639</v>
      </c>
      <c r="C123" s="94" t="s">
        <v>2816</v>
      </c>
      <c r="D123" s="94">
        <v>44787</v>
      </c>
      <c r="E123" s="94">
        <f t="shared" si="88"/>
        <v>44800</v>
      </c>
      <c r="F123" s="94">
        <f t="shared" si="89"/>
        <v>44802</v>
      </c>
      <c r="G123" s="94">
        <f t="shared" si="90"/>
        <v>44807</v>
      </c>
      <c r="H123" s="94">
        <f t="shared" si="91"/>
        <v>44810</v>
      </c>
      <c r="I123" s="94">
        <f t="shared" si="92"/>
        <v>44812</v>
      </c>
      <c r="J123" s="3573">
        <v>44781</v>
      </c>
      <c r="K123" s="3573">
        <v>44782</v>
      </c>
      <c r="L123" s="21"/>
      <c r="M123" s="21"/>
    </row>
    <row r="124" spans="1:13" s="326" customFormat="1" ht="20.100000000000001" hidden="1" customHeight="1">
      <c r="A124" s="2733"/>
      <c r="B124" s="1027" t="s">
        <v>3436</v>
      </c>
      <c r="C124" s="94" t="s">
        <v>4251</v>
      </c>
      <c r="D124" s="612"/>
      <c r="E124" s="612"/>
      <c r="F124" s="612"/>
      <c r="G124" s="612"/>
      <c r="H124" s="612"/>
      <c r="I124" s="612"/>
      <c r="J124" s="3573">
        <v>44788</v>
      </c>
      <c r="K124" s="3573">
        <v>44789</v>
      </c>
      <c r="L124" s="21"/>
      <c r="M124" s="21"/>
    </row>
    <row r="125" spans="1:13" s="326" customFormat="1" ht="20.100000000000001" hidden="1" customHeight="1">
      <c r="A125" s="2733" t="s">
        <v>4252</v>
      </c>
      <c r="B125" s="3572" t="s">
        <v>4155</v>
      </c>
      <c r="C125" s="94" t="s">
        <v>4253</v>
      </c>
      <c r="D125" s="94">
        <v>44796</v>
      </c>
      <c r="E125" s="94">
        <f t="shared" si="88"/>
        <v>44809</v>
      </c>
      <c r="F125" s="94">
        <f t="shared" si="89"/>
        <v>44811</v>
      </c>
      <c r="G125" s="94">
        <f t="shared" si="90"/>
        <v>44816</v>
      </c>
      <c r="H125" s="94">
        <f t="shared" si="91"/>
        <v>44819</v>
      </c>
      <c r="I125" s="94">
        <f t="shared" si="92"/>
        <v>44821</v>
      </c>
      <c r="J125" s="3573">
        <v>44795</v>
      </c>
      <c r="K125" s="3573">
        <v>44796</v>
      </c>
      <c r="L125" s="21"/>
      <c r="M125" s="21"/>
    </row>
    <row r="126" spans="1:13" s="326" customFormat="1" ht="20.100000000000001" hidden="1" customHeight="1">
      <c r="A126" s="2733" t="s">
        <v>4254</v>
      </c>
      <c r="B126" s="3572" t="s">
        <v>4147</v>
      </c>
      <c r="C126" s="94" t="s">
        <v>2820</v>
      </c>
      <c r="D126" s="94">
        <v>44805</v>
      </c>
      <c r="E126" s="94">
        <f t="shared" si="88"/>
        <v>44818</v>
      </c>
      <c r="F126" s="94">
        <f t="shared" si="89"/>
        <v>44820</v>
      </c>
      <c r="G126" s="94">
        <f t="shared" si="90"/>
        <v>44825</v>
      </c>
      <c r="H126" s="94">
        <f t="shared" si="91"/>
        <v>44828</v>
      </c>
      <c r="I126" s="94">
        <f t="shared" si="92"/>
        <v>44830</v>
      </c>
      <c r="J126" s="3573">
        <v>44802</v>
      </c>
      <c r="K126" s="3573">
        <v>44803</v>
      </c>
      <c r="L126" s="21"/>
      <c r="M126" s="21"/>
    </row>
    <row r="127" spans="1:13" s="326" customFormat="1" ht="20.100000000000001" hidden="1" customHeight="1">
      <c r="A127" s="2733" t="s">
        <v>4255</v>
      </c>
      <c r="B127" s="3572" t="s">
        <v>3814</v>
      </c>
      <c r="C127" s="94" t="s">
        <v>2821</v>
      </c>
      <c r="D127" s="94">
        <v>44812</v>
      </c>
      <c r="E127" s="94">
        <f t="shared" ref="E127" si="93">D127+13</f>
        <v>44825</v>
      </c>
      <c r="F127" s="94">
        <f t="shared" ref="F127" si="94">D127+15</f>
        <v>44827</v>
      </c>
      <c r="G127" s="94">
        <f t="shared" ref="G127" si="95">D127+20</f>
        <v>44832</v>
      </c>
      <c r="H127" s="94">
        <f t="shared" ref="H127" si="96">D127+23</f>
        <v>44835</v>
      </c>
      <c r="I127" s="94">
        <f t="shared" ref="I127" si="97">D127+25</f>
        <v>44837</v>
      </c>
      <c r="J127" s="3573">
        <v>44809</v>
      </c>
      <c r="K127" s="3573">
        <v>44810</v>
      </c>
      <c r="L127" s="21"/>
      <c r="M127" s="21"/>
    </row>
    <row r="128" spans="1:13" s="326" customFormat="1" ht="20.100000000000001" hidden="1" customHeight="1">
      <c r="A128" s="2733" t="s">
        <v>4195</v>
      </c>
      <c r="B128" s="3572" t="s">
        <v>3118</v>
      </c>
      <c r="C128" s="94" t="s">
        <v>2823</v>
      </c>
      <c r="D128" s="94">
        <v>44827</v>
      </c>
      <c r="E128" s="94">
        <f>D128+13</f>
        <v>44840</v>
      </c>
      <c r="F128" s="94">
        <f>D128+15</f>
        <v>44842</v>
      </c>
      <c r="G128" s="612"/>
      <c r="H128" s="612"/>
      <c r="I128" s="612"/>
      <c r="J128" s="3573">
        <v>44816</v>
      </c>
      <c r="K128" s="3573">
        <v>44817</v>
      </c>
      <c r="L128" s="21"/>
      <c r="M128" s="21"/>
    </row>
    <row r="129" spans="1:13" s="326" customFormat="1" ht="20.100000000000001" hidden="1" customHeight="1">
      <c r="A129" s="2733" t="s">
        <v>4256</v>
      </c>
      <c r="B129" s="1027" t="s">
        <v>3436</v>
      </c>
      <c r="C129" s="94" t="s">
        <v>2824</v>
      </c>
      <c r="D129" s="1634">
        <v>44823</v>
      </c>
      <c r="E129" s="1634"/>
      <c r="F129" s="1634"/>
      <c r="G129" s="1634"/>
      <c r="H129" s="1634"/>
      <c r="I129" s="1634"/>
      <c r="J129" s="3573">
        <v>44823</v>
      </c>
      <c r="K129" s="3573">
        <v>44824</v>
      </c>
      <c r="L129" s="21"/>
      <c r="M129" s="21"/>
    </row>
    <row r="130" spans="1:13" s="326" customFormat="1" ht="20.100000000000001" hidden="1" customHeight="1">
      <c r="A130" s="2733" t="s">
        <v>4257</v>
      </c>
      <c r="B130" s="3572" t="s">
        <v>3862</v>
      </c>
      <c r="C130" s="94" t="s">
        <v>2709</v>
      </c>
      <c r="D130" s="94">
        <v>44834</v>
      </c>
      <c r="E130" s="94">
        <f>D130+13</f>
        <v>44847</v>
      </c>
      <c r="F130" s="94">
        <f>D130+15</f>
        <v>44849</v>
      </c>
      <c r="G130" s="94">
        <f>D130+20</f>
        <v>44854</v>
      </c>
      <c r="H130" s="94">
        <f>D130+23</f>
        <v>44857</v>
      </c>
      <c r="I130" s="94">
        <f>D130+25</f>
        <v>44859</v>
      </c>
      <c r="J130" s="3573">
        <v>44830</v>
      </c>
      <c r="K130" s="3573">
        <v>44831</v>
      </c>
      <c r="L130" s="21"/>
      <c r="M130" s="21"/>
    </row>
    <row r="131" spans="1:13" s="326" customFormat="1" ht="20.100000000000001" hidden="1" customHeight="1">
      <c r="A131" s="2733" t="s">
        <v>4258</v>
      </c>
      <c r="B131" s="1027" t="s">
        <v>2182</v>
      </c>
      <c r="C131" s="94" t="s">
        <v>2713</v>
      </c>
      <c r="D131" s="612"/>
      <c r="E131" s="612"/>
      <c r="F131" s="612"/>
      <c r="G131" s="612"/>
      <c r="H131" s="612"/>
      <c r="I131" s="612"/>
      <c r="J131" s="3573">
        <v>44837</v>
      </c>
      <c r="K131" s="3573">
        <v>44838</v>
      </c>
      <c r="L131" s="21"/>
      <c r="M131" s="21"/>
    </row>
    <row r="132" spans="1:13" s="326" customFormat="1" ht="20.100000000000001" hidden="1" customHeight="1">
      <c r="A132" s="2733" t="s">
        <v>4259</v>
      </c>
      <c r="B132" s="3572" t="s">
        <v>3125</v>
      </c>
      <c r="C132" s="94" t="s">
        <v>2715</v>
      </c>
      <c r="D132" s="94">
        <v>44846</v>
      </c>
      <c r="E132" s="94">
        <f t="shared" ref="E132:E139" si="98">D132+13</f>
        <v>44859</v>
      </c>
      <c r="F132" s="94">
        <f t="shared" ref="F132:F134" si="99">D132+15</f>
        <v>44861</v>
      </c>
      <c r="G132" s="612"/>
      <c r="H132" s="94">
        <f t="shared" ref="H132:H134" si="100">D132+23</f>
        <v>44869</v>
      </c>
      <c r="I132" s="94">
        <f t="shared" ref="I132:I134" si="101">D132+25</f>
        <v>44871</v>
      </c>
      <c r="J132" s="3573">
        <v>44844</v>
      </c>
      <c r="K132" s="3573">
        <v>44845</v>
      </c>
      <c r="L132" s="21"/>
      <c r="M132" s="21"/>
    </row>
    <row r="133" spans="1:13" s="326" customFormat="1" ht="20.100000000000001" hidden="1" customHeight="1">
      <c r="A133" s="2733" t="s">
        <v>4260</v>
      </c>
      <c r="B133" s="3572" t="s">
        <v>4152</v>
      </c>
      <c r="C133" s="94" t="s">
        <v>2827</v>
      </c>
      <c r="D133" s="94">
        <v>44854</v>
      </c>
      <c r="E133" s="94">
        <f t="shared" si="98"/>
        <v>44867</v>
      </c>
      <c r="F133" s="94">
        <f t="shared" si="99"/>
        <v>44869</v>
      </c>
      <c r="G133" s="94">
        <f t="shared" ref="G133:G134" si="102">D133+20</f>
        <v>44874</v>
      </c>
      <c r="H133" s="94">
        <f t="shared" si="100"/>
        <v>44877</v>
      </c>
      <c r="I133" s="94">
        <f t="shared" si="101"/>
        <v>44879</v>
      </c>
      <c r="J133" s="3573">
        <v>44851</v>
      </c>
      <c r="K133" s="3573">
        <v>44852</v>
      </c>
      <c r="L133" s="21"/>
      <c r="M133" s="21"/>
    </row>
    <row r="134" spans="1:13" s="326" customFormat="1" ht="20.100000000000001" hidden="1" customHeight="1">
      <c r="A134" s="2733" t="s">
        <v>4261</v>
      </c>
      <c r="B134" s="3572" t="s">
        <v>3122</v>
      </c>
      <c r="C134" s="94" t="s">
        <v>2828</v>
      </c>
      <c r="D134" s="94">
        <v>44862</v>
      </c>
      <c r="E134" s="94">
        <f t="shared" si="98"/>
        <v>44875</v>
      </c>
      <c r="F134" s="94">
        <f t="shared" si="99"/>
        <v>44877</v>
      </c>
      <c r="G134" s="94">
        <f t="shared" si="102"/>
        <v>44882</v>
      </c>
      <c r="H134" s="94">
        <f t="shared" si="100"/>
        <v>44885</v>
      </c>
      <c r="I134" s="94">
        <f t="shared" si="101"/>
        <v>44887</v>
      </c>
      <c r="J134" s="3573">
        <v>44858</v>
      </c>
      <c r="K134" s="3573">
        <v>44859</v>
      </c>
      <c r="L134" s="21"/>
      <c r="M134" s="21"/>
    </row>
    <row r="135" spans="1:13" s="326" customFormat="1" ht="20.100000000000001" hidden="1" customHeight="1">
      <c r="A135" s="2733" t="s">
        <v>4262</v>
      </c>
      <c r="B135" s="1027" t="s">
        <v>2182</v>
      </c>
      <c r="C135" s="94" t="s">
        <v>2726</v>
      </c>
      <c r="D135" s="612"/>
      <c r="E135" s="612"/>
      <c r="F135" s="612"/>
      <c r="G135" s="612"/>
      <c r="H135" s="612"/>
      <c r="I135" s="612"/>
      <c r="J135" s="3573">
        <v>44865</v>
      </c>
      <c r="K135" s="3573">
        <v>44866</v>
      </c>
      <c r="L135" s="21"/>
      <c r="M135" s="21"/>
    </row>
    <row r="136" spans="1:13" s="326" customFormat="1" ht="20.100000000000001" hidden="1" customHeight="1">
      <c r="A136" s="2733" t="s">
        <v>4263</v>
      </c>
      <c r="B136" s="3572" t="s">
        <v>3639</v>
      </c>
      <c r="C136" s="94" t="s">
        <v>2728</v>
      </c>
      <c r="D136" s="837">
        <v>44877</v>
      </c>
      <c r="E136" s="94">
        <f t="shared" si="98"/>
        <v>44890</v>
      </c>
      <c r="F136" s="94">
        <f t="shared" ref="F136" si="103">D136+15</f>
        <v>44892</v>
      </c>
      <c r="G136" s="94">
        <f t="shared" ref="G136" si="104">D136+20</f>
        <v>44897</v>
      </c>
      <c r="H136" s="94">
        <f t="shared" ref="H136" si="105">D136+23</f>
        <v>44900</v>
      </c>
      <c r="I136" s="94">
        <f t="shared" ref="I136" si="106">D136+25</f>
        <v>44902</v>
      </c>
      <c r="J136" s="3573">
        <v>44872</v>
      </c>
      <c r="K136" s="3573">
        <v>44873</v>
      </c>
      <c r="L136" s="21"/>
      <c r="M136" s="21"/>
    </row>
    <row r="137" spans="1:13" s="326" customFormat="1" ht="20.100000000000001" hidden="1" customHeight="1">
      <c r="A137" s="2733" t="s">
        <v>4264</v>
      </c>
      <c r="B137" s="3572" t="s">
        <v>4265</v>
      </c>
      <c r="C137" s="94" t="s">
        <v>2829</v>
      </c>
      <c r="D137" s="94">
        <v>44879</v>
      </c>
      <c r="E137" s="94">
        <f t="shared" si="98"/>
        <v>44892</v>
      </c>
      <c r="F137" s="94">
        <f t="shared" ref="F137:F139" si="107">D137+15</f>
        <v>44894</v>
      </c>
      <c r="G137" s="94">
        <f t="shared" ref="G137:G139" si="108">D137+20</f>
        <v>44899</v>
      </c>
      <c r="H137" s="94">
        <f t="shared" ref="H137:H139" si="109">D137+23</f>
        <v>44902</v>
      </c>
      <c r="I137" s="94">
        <f t="shared" ref="I137:I139" si="110">D137+25</f>
        <v>44904</v>
      </c>
      <c r="J137" s="3573">
        <v>44879</v>
      </c>
      <c r="K137" s="3573">
        <v>44880</v>
      </c>
      <c r="L137" s="21"/>
      <c r="M137" s="21"/>
    </row>
    <row r="138" spans="1:13" s="326" customFormat="1" ht="20.100000000000001" hidden="1" customHeight="1">
      <c r="A138" s="2733" t="s">
        <v>4266</v>
      </c>
      <c r="B138" s="3572" t="s">
        <v>4147</v>
      </c>
      <c r="C138" s="94" t="s">
        <v>2830</v>
      </c>
      <c r="D138" s="94">
        <v>44888</v>
      </c>
      <c r="E138" s="94">
        <f t="shared" si="98"/>
        <v>44901</v>
      </c>
      <c r="F138" s="94">
        <f t="shared" si="107"/>
        <v>44903</v>
      </c>
      <c r="G138" s="94">
        <f t="shared" si="108"/>
        <v>44908</v>
      </c>
      <c r="H138" s="94">
        <f t="shared" si="109"/>
        <v>44911</v>
      </c>
      <c r="I138" s="94">
        <f t="shared" si="110"/>
        <v>44913</v>
      </c>
      <c r="J138" s="3573">
        <v>44886</v>
      </c>
      <c r="K138" s="3573">
        <v>44887</v>
      </c>
      <c r="L138" s="21"/>
      <c r="M138" s="21"/>
    </row>
    <row r="139" spans="1:13" s="326" customFormat="1" ht="20.100000000000001" hidden="1" customHeight="1">
      <c r="A139" s="2733" t="s">
        <v>4267</v>
      </c>
      <c r="B139" s="3572" t="s">
        <v>3814</v>
      </c>
      <c r="C139" s="94" t="s">
        <v>2831</v>
      </c>
      <c r="D139" s="94">
        <v>44896</v>
      </c>
      <c r="E139" s="94">
        <f t="shared" si="98"/>
        <v>44909</v>
      </c>
      <c r="F139" s="94">
        <f t="shared" si="107"/>
        <v>44911</v>
      </c>
      <c r="G139" s="94">
        <f t="shared" si="108"/>
        <v>44916</v>
      </c>
      <c r="H139" s="94">
        <f t="shared" si="109"/>
        <v>44919</v>
      </c>
      <c r="I139" s="94">
        <f t="shared" si="110"/>
        <v>44921</v>
      </c>
      <c r="J139" s="3573">
        <v>44893</v>
      </c>
      <c r="K139" s="3573">
        <v>44894</v>
      </c>
      <c r="L139" s="21"/>
      <c r="M139" s="21"/>
    </row>
    <row r="140" spans="1:13" s="326" customFormat="1" ht="20.100000000000001" hidden="1" customHeight="1">
      <c r="A140" s="2733" t="s">
        <v>4268</v>
      </c>
      <c r="B140" s="3572" t="s">
        <v>4149</v>
      </c>
      <c r="C140" s="94" t="s">
        <v>2738</v>
      </c>
      <c r="D140" s="94">
        <v>44900</v>
      </c>
      <c r="E140" s="94">
        <f t="shared" ref="E140:E148" si="111">D140+13</f>
        <v>44913</v>
      </c>
      <c r="F140" s="94">
        <f t="shared" ref="F140:F148" si="112">D140+15</f>
        <v>44915</v>
      </c>
      <c r="G140" s="94">
        <f t="shared" ref="G140:G148" si="113">D140+20</f>
        <v>44920</v>
      </c>
      <c r="H140" s="94">
        <f t="shared" ref="H140:H148" si="114">D140+23</f>
        <v>44923</v>
      </c>
      <c r="I140" s="94">
        <f t="shared" ref="I140:I148" si="115">D140+25</f>
        <v>44925</v>
      </c>
      <c r="J140" s="3573">
        <v>44900</v>
      </c>
      <c r="K140" s="3573">
        <v>44901</v>
      </c>
      <c r="L140" s="21"/>
      <c r="M140" s="21"/>
    </row>
    <row r="141" spans="1:13" s="326" customFormat="1" ht="20.100000000000001" hidden="1" customHeight="1">
      <c r="A141" s="2733" t="s">
        <v>4269</v>
      </c>
      <c r="B141" s="3572" t="s">
        <v>3118</v>
      </c>
      <c r="C141" s="94" t="s">
        <v>2832</v>
      </c>
      <c r="D141" s="94">
        <v>44907</v>
      </c>
      <c r="E141" s="94">
        <f t="shared" si="111"/>
        <v>44920</v>
      </c>
      <c r="F141" s="94">
        <f t="shared" si="112"/>
        <v>44922</v>
      </c>
      <c r="G141" s="94">
        <f t="shared" si="113"/>
        <v>44927</v>
      </c>
      <c r="H141" s="94">
        <f t="shared" si="114"/>
        <v>44930</v>
      </c>
      <c r="I141" s="94">
        <f t="shared" si="115"/>
        <v>44932</v>
      </c>
      <c r="J141" s="3573">
        <v>44907</v>
      </c>
      <c r="K141" s="3573">
        <v>44908</v>
      </c>
      <c r="L141" s="21"/>
      <c r="M141" s="21"/>
    </row>
    <row r="142" spans="1:13" s="326" customFormat="1" ht="20.100000000000001" hidden="1" customHeight="1">
      <c r="A142" s="2733" t="s">
        <v>4270</v>
      </c>
      <c r="B142" s="3572" t="s">
        <v>3847</v>
      </c>
      <c r="C142" s="94" t="s">
        <v>2833</v>
      </c>
      <c r="D142" s="94">
        <v>44914</v>
      </c>
      <c r="E142" s="94">
        <f t="shared" si="111"/>
        <v>44927</v>
      </c>
      <c r="F142" s="94">
        <f t="shared" si="112"/>
        <v>44929</v>
      </c>
      <c r="G142" s="94">
        <f t="shared" si="113"/>
        <v>44934</v>
      </c>
      <c r="H142" s="94">
        <f t="shared" si="114"/>
        <v>44937</v>
      </c>
      <c r="I142" s="94">
        <f t="shared" si="115"/>
        <v>44939</v>
      </c>
      <c r="J142" s="3573">
        <v>44914</v>
      </c>
      <c r="K142" s="3573">
        <v>44915</v>
      </c>
      <c r="L142" s="21"/>
      <c r="M142" s="21"/>
    </row>
    <row r="143" spans="1:13" s="326" customFormat="1" ht="20.100000000000001" hidden="1" customHeight="1">
      <c r="A143" s="2733" t="s">
        <v>4271</v>
      </c>
      <c r="B143" s="3575" t="s">
        <v>4272</v>
      </c>
      <c r="C143" s="94" t="s">
        <v>2749</v>
      </c>
      <c r="D143" s="94">
        <v>44921</v>
      </c>
      <c r="E143" s="94">
        <f t="shared" si="111"/>
        <v>44934</v>
      </c>
      <c r="F143" s="94">
        <f t="shared" si="112"/>
        <v>44936</v>
      </c>
      <c r="G143" s="94">
        <f t="shared" si="113"/>
        <v>44941</v>
      </c>
      <c r="H143" s="94">
        <f t="shared" si="114"/>
        <v>44944</v>
      </c>
      <c r="I143" s="94">
        <f t="shared" si="115"/>
        <v>44946</v>
      </c>
      <c r="J143" s="3573">
        <v>44921</v>
      </c>
      <c r="K143" s="3573">
        <v>44922</v>
      </c>
      <c r="L143" s="21"/>
      <c r="M143" s="21"/>
    </row>
    <row r="144" spans="1:13" s="326" customFormat="1" ht="20.100000000000001" hidden="1" customHeight="1">
      <c r="A144" s="2733" t="s">
        <v>4273</v>
      </c>
      <c r="B144" s="3575" t="s">
        <v>3125</v>
      </c>
      <c r="C144" s="94" t="s">
        <v>2749</v>
      </c>
      <c r="D144" s="94">
        <v>44564</v>
      </c>
      <c r="E144" s="94">
        <f t="shared" si="111"/>
        <v>44577</v>
      </c>
      <c r="F144" s="94">
        <f t="shared" si="112"/>
        <v>44579</v>
      </c>
      <c r="G144" s="94">
        <f t="shared" si="113"/>
        <v>44584</v>
      </c>
      <c r="H144" s="94">
        <f t="shared" si="114"/>
        <v>44587</v>
      </c>
      <c r="I144" s="94">
        <f t="shared" si="115"/>
        <v>44589</v>
      </c>
      <c r="J144" s="3573">
        <v>44928</v>
      </c>
      <c r="K144" s="3573">
        <v>44929</v>
      </c>
      <c r="L144" s="21"/>
      <c r="M144" s="21"/>
    </row>
    <row r="145" spans="1:13" s="326" customFormat="1" ht="20.100000000000001" hidden="1" customHeight="1">
      <c r="A145" s="2733" t="s">
        <v>4207</v>
      </c>
      <c r="B145" s="3572" t="s">
        <v>2712</v>
      </c>
      <c r="C145" s="94" t="s">
        <v>2834</v>
      </c>
      <c r="D145" s="94">
        <v>44939</v>
      </c>
      <c r="E145" s="94">
        <f t="shared" si="111"/>
        <v>44952</v>
      </c>
      <c r="F145" s="94">
        <f t="shared" si="112"/>
        <v>44954</v>
      </c>
      <c r="G145" s="94">
        <f t="shared" si="113"/>
        <v>44959</v>
      </c>
      <c r="H145" s="94">
        <f t="shared" si="114"/>
        <v>44962</v>
      </c>
      <c r="I145" s="94">
        <f t="shared" si="115"/>
        <v>44964</v>
      </c>
      <c r="J145" s="3573">
        <v>44935</v>
      </c>
      <c r="K145" s="3573">
        <v>44936</v>
      </c>
      <c r="L145" s="21"/>
      <c r="M145" s="21"/>
    </row>
    <row r="146" spans="1:13" s="326" customFormat="1" ht="20.100000000000001" hidden="1" customHeight="1">
      <c r="A146" s="2733" t="s">
        <v>4208</v>
      </c>
      <c r="B146" s="3572" t="s">
        <v>3122</v>
      </c>
      <c r="C146" s="94" t="s">
        <v>2755</v>
      </c>
      <c r="D146" s="94">
        <v>44947</v>
      </c>
      <c r="E146" s="94">
        <f t="shared" si="111"/>
        <v>44960</v>
      </c>
      <c r="F146" s="94">
        <f t="shared" si="112"/>
        <v>44962</v>
      </c>
      <c r="G146" s="94">
        <f t="shared" si="113"/>
        <v>44967</v>
      </c>
      <c r="H146" s="94">
        <f t="shared" si="114"/>
        <v>44970</v>
      </c>
      <c r="I146" s="94">
        <f t="shared" si="115"/>
        <v>44972</v>
      </c>
      <c r="J146" s="3573">
        <v>44942</v>
      </c>
      <c r="K146" s="3573">
        <v>44943</v>
      </c>
      <c r="L146" s="21"/>
      <c r="M146" s="21"/>
    </row>
    <row r="147" spans="1:13" s="326" customFormat="1" ht="20.100000000000001" hidden="1" customHeight="1">
      <c r="A147" s="2733" t="s">
        <v>4274</v>
      </c>
      <c r="B147" s="3572" t="s">
        <v>3109</v>
      </c>
      <c r="C147" s="94" t="s">
        <v>2835</v>
      </c>
      <c r="D147" s="94">
        <v>44950</v>
      </c>
      <c r="E147" s="94">
        <f t="shared" si="111"/>
        <v>44963</v>
      </c>
      <c r="F147" s="94">
        <f t="shared" si="112"/>
        <v>44965</v>
      </c>
      <c r="G147" s="94">
        <f t="shared" si="113"/>
        <v>44970</v>
      </c>
      <c r="H147" s="94">
        <f t="shared" si="114"/>
        <v>44973</v>
      </c>
      <c r="I147" s="94">
        <f t="shared" si="115"/>
        <v>44975</v>
      </c>
      <c r="J147" s="3573">
        <v>44949</v>
      </c>
      <c r="K147" s="3573">
        <v>44950</v>
      </c>
      <c r="L147" s="21"/>
      <c r="M147" s="21"/>
    </row>
    <row r="148" spans="1:13" s="326" customFormat="1" ht="20.100000000000001" hidden="1" customHeight="1">
      <c r="A148" s="2733" t="s">
        <v>4211</v>
      </c>
      <c r="B148" s="3572" t="s">
        <v>3639</v>
      </c>
      <c r="C148" s="94" t="s">
        <v>2836</v>
      </c>
      <c r="D148" s="94">
        <v>44960</v>
      </c>
      <c r="E148" s="94">
        <f t="shared" si="111"/>
        <v>44973</v>
      </c>
      <c r="F148" s="94">
        <f t="shared" si="112"/>
        <v>44975</v>
      </c>
      <c r="G148" s="94">
        <f t="shared" si="113"/>
        <v>44980</v>
      </c>
      <c r="H148" s="94">
        <f t="shared" si="114"/>
        <v>44983</v>
      </c>
      <c r="I148" s="94">
        <f t="shared" si="115"/>
        <v>44985</v>
      </c>
      <c r="J148" s="3573">
        <v>44956</v>
      </c>
      <c r="K148" s="3573">
        <v>44957</v>
      </c>
      <c r="L148" s="21"/>
      <c r="M148" s="21"/>
    </row>
    <row r="149" spans="1:13" s="326" customFormat="1" ht="20.100000000000001" hidden="1" customHeight="1">
      <c r="A149" s="2733" t="s">
        <v>4213</v>
      </c>
      <c r="B149" s="1027" t="s">
        <v>2182</v>
      </c>
      <c r="C149" s="94" t="s">
        <v>2764</v>
      </c>
      <c r="D149" s="94">
        <v>44963</v>
      </c>
      <c r="E149" s="612"/>
      <c r="F149" s="612"/>
      <c r="G149" s="612"/>
      <c r="H149" s="612"/>
      <c r="I149" s="612"/>
      <c r="J149" s="3573">
        <v>44963</v>
      </c>
      <c r="K149" s="3573">
        <v>44964</v>
      </c>
      <c r="L149" s="21"/>
      <c r="M149" s="21"/>
    </row>
    <row r="150" spans="1:13" s="326" customFormat="1" ht="20.100000000000001" hidden="1" customHeight="1">
      <c r="A150" s="2733" t="s">
        <v>4215</v>
      </c>
      <c r="B150" s="3572" t="s">
        <v>4147</v>
      </c>
      <c r="C150" s="94" t="s">
        <v>2837</v>
      </c>
      <c r="D150" s="94">
        <v>44971</v>
      </c>
      <c r="E150" s="94">
        <f t="shared" ref="E150:E160" si="116">D150+13</f>
        <v>44984</v>
      </c>
      <c r="F150" s="94">
        <f t="shared" ref="F150:F160" si="117">D150+15</f>
        <v>44986</v>
      </c>
      <c r="G150" s="94">
        <f t="shared" ref="G150:G160" si="118">D150+20</f>
        <v>44991</v>
      </c>
      <c r="H150" s="94">
        <f t="shared" ref="H150:H160" si="119">D150+23</f>
        <v>44994</v>
      </c>
      <c r="I150" s="94">
        <f t="shared" ref="I150:I160" si="120">D150+25</f>
        <v>44996</v>
      </c>
      <c r="J150" s="3573">
        <v>44970</v>
      </c>
      <c r="K150" s="3573">
        <v>44971</v>
      </c>
      <c r="L150" s="21"/>
      <c r="M150" s="21"/>
    </row>
    <row r="151" spans="1:13" s="326" customFormat="1" ht="20.100000000000001" hidden="1" customHeight="1">
      <c r="A151" s="2733" t="s">
        <v>4275</v>
      </c>
      <c r="B151" s="3572" t="s">
        <v>3814</v>
      </c>
      <c r="C151" s="94" t="s">
        <v>2838</v>
      </c>
      <c r="D151" s="94">
        <v>44977</v>
      </c>
      <c r="E151" s="94">
        <f t="shared" si="116"/>
        <v>44990</v>
      </c>
      <c r="F151" s="94">
        <f t="shared" si="117"/>
        <v>44992</v>
      </c>
      <c r="G151" s="94">
        <f t="shared" si="118"/>
        <v>44997</v>
      </c>
      <c r="H151" s="94">
        <f t="shared" si="119"/>
        <v>45000</v>
      </c>
      <c r="I151" s="94">
        <f t="shared" si="120"/>
        <v>45002</v>
      </c>
      <c r="J151" s="3573">
        <v>44977</v>
      </c>
      <c r="K151" s="3573">
        <v>44978</v>
      </c>
      <c r="L151" s="21"/>
      <c r="M151" s="21"/>
    </row>
    <row r="152" spans="1:13" s="326" customFormat="1" ht="20.100000000000001" hidden="1" customHeight="1">
      <c r="A152" s="2733" t="s">
        <v>4276</v>
      </c>
      <c r="B152" s="3572" t="s">
        <v>4149</v>
      </c>
      <c r="C152" s="94" t="s">
        <v>2839</v>
      </c>
      <c r="D152" s="94">
        <v>44985</v>
      </c>
      <c r="E152" s="94">
        <f t="shared" si="116"/>
        <v>44998</v>
      </c>
      <c r="F152" s="94">
        <f t="shared" si="117"/>
        <v>45000</v>
      </c>
      <c r="G152" s="94">
        <f t="shared" si="118"/>
        <v>45005</v>
      </c>
      <c r="H152" s="94">
        <f t="shared" si="119"/>
        <v>45008</v>
      </c>
      <c r="I152" s="94">
        <f t="shared" si="120"/>
        <v>45010</v>
      </c>
      <c r="J152" s="3573">
        <v>44984</v>
      </c>
      <c r="K152" s="3573">
        <v>44985</v>
      </c>
      <c r="L152" s="21"/>
      <c r="M152" s="21"/>
    </row>
    <row r="153" spans="1:13" s="326" customFormat="1" ht="20.100000000000001" hidden="1" customHeight="1">
      <c r="A153" s="2733" t="s">
        <v>4221</v>
      </c>
      <c r="B153" s="3572" t="s">
        <v>3118</v>
      </c>
      <c r="C153" s="94" t="s">
        <v>2840</v>
      </c>
      <c r="D153" s="94">
        <v>44991</v>
      </c>
      <c r="E153" s="94">
        <f t="shared" si="116"/>
        <v>45004</v>
      </c>
      <c r="F153" s="94">
        <f t="shared" si="117"/>
        <v>45006</v>
      </c>
      <c r="G153" s="94">
        <f t="shared" si="118"/>
        <v>45011</v>
      </c>
      <c r="H153" s="94">
        <f t="shared" si="119"/>
        <v>45014</v>
      </c>
      <c r="I153" s="94">
        <f t="shared" si="120"/>
        <v>45016</v>
      </c>
      <c r="J153" s="3573">
        <v>44991</v>
      </c>
      <c r="K153" s="3573">
        <v>44992</v>
      </c>
      <c r="L153" s="21"/>
      <c r="M153" s="21"/>
    </row>
    <row r="154" spans="1:13" s="326" customFormat="1" ht="20.100000000000001" hidden="1" customHeight="1">
      <c r="A154" s="2733" t="s">
        <v>4223</v>
      </c>
      <c r="B154" s="3572" t="s">
        <v>3847</v>
      </c>
      <c r="C154" s="94" t="s">
        <v>2778</v>
      </c>
      <c r="D154" s="94">
        <v>44998</v>
      </c>
      <c r="E154" s="94">
        <f t="shared" si="116"/>
        <v>45011</v>
      </c>
      <c r="F154" s="94">
        <f t="shared" si="117"/>
        <v>45013</v>
      </c>
      <c r="G154" s="94">
        <f t="shared" si="118"/>
        <v>45018</v>
      </c>
      <c r="H154" s="94">
        <f t="shared" si="119"/>
        <v>45021</v>
      </c>
      <c r="I154" s="94">
        <f t="shared" si="120"/>
        <v>45023</v>
      </c>
      <c r="J154" s="3573">
        <v>44998</v>
      </c>
      <c r="K154" s="3573">
        <v>44999</v>
      </c>
      <c r="L154" s="21"/>
      <c r="M154" s="21"/>
    </row>
    <row r="155" spans="1:13" s="326" customFormat="1" ht="20.100000000000001" hidden="1" customHeight="1">
      <c r="A155" s="2733" t="s">
        <v>4225</v>
      </c>
      <c r="B155" s="3572" t="s">
        <v>3862</v>
      </c>
      <c r="C155" s="94" t="s">
        <v>2780</v>
      </c>
      <c r="D155" s="94">
        <v>45006</v>
      </c>
      <c r="E155" s="94">
        <f t="shared" si="116"/>
        <v>45019</v>
      </c>
      <c r="F155" s="94">
        <f t="shared" si="117"/>
        <v>45021</v>
      </c>
      <c r="G155" s="94">
        <f t="shared" si="118"/>
        <v>45026</v>
      </c>
      <c r="H155" s="94">
        <f t="shared" si="119"/>
        <v>45029</v>
      </c>
      <c r="I155" s="94">
        <f t="shared" si="120"/>
        <v>45031</v>
      </c>
      <c r="J155" s="3573">
        <v>45005</v>
      </c>
      <c r="K155" s="3573">
        <v>45006</v>
      </c>
      <c r="L155" s="21"/>
      <c r="M155" s="21"/>
    </row>
    <row r="156" spans="1:13" s="326" customFormat="1" ht="20.100000000000001" hidden="1" customHeight="1">
      <c r="A156" s="2733" t="s">
        <v>4226</v>
      </c>
      <c r="B156" s="3572" t="s">
        <v>3125</v>
      </c>
      <c r="C156" s="94" t="s">
        <v>2841</v>
      </c>
      <c r="D156" s="94">
        <v>45013</v>
      </c>
      <c r="E156" s="94">
        <f t="shared" si="116"/>
        <v>45026</v>
      </c>
      <c r="F156" s="94">
        <f t="shared" si="117"/>
        <v>45028</v>
      </c>
      <c r="G156" s="94">
        <f t="shared" si="118"/>
        <v>45033</v>
      </c>
      <c r="H156" s="94">
        <f t="shared" si="119"/>
        <v>45036</v>
      </c>
      <c r="I156" s="94">
        <f t="shared" si="120"/>
        <v>45038</v>
      </c>
      <c r="J156" s="3573">
        <v>45012</v>
      </c>
      <c r="K156" s="3573">
        <v>45013</v>
      </c>
      <c r="L156" s="21"/>
      <c r="M156" s="21"/>
    </row>
    <row r="157" spans="1:13" s="326" customFormat="1" ht="20.100000000000001" hidden="1" customHeight="1">
      <c r="A157" s="2733" t="s">
        <v>4227</v>
      </c>
      <c r="B157" s="3572" t="s">
        <v>4152</v>
      </c>
      <c r="C157" s="94" t="s">
        <v>2784</v>
      </c>
      <c r="D157" s="94">
        <v>45019</v>
      </c>
      <c r="E157" s="94">
        <f t="shared" si="116"/>
        <v>45032</v>
      </c>
      <c r="F157" s="94">
        <f t="shared" si="117"/>
        <v>45034</v>
      </c>
      <c r="G157" s="94">
        <f t="shared" si="118"/>
        <v>45039</v>
      </c>
      <c r="H157" s="94">
        <f t="shared" si="119"/>
        <v>45042</v>
      </c>
      <c r="I157" s="94">
        <f t="shared" si="120"/>
        <v>45044</v>
      </c>
      <c r="J157" s="3573">
        <v>45019</v>
      </c>
      <c r="K157" s="3573">
        <v>45020</v>
      </c>
      <c r="L157" s="21"/>
      <c r="M157" s="21"/>
    </row>
    <row r="158" spans="1:13" s="326" customFormat="1" ht="20.100000000000001" hidden="1" customHeight="1">
      <c r="A158" s="2733" t="s">
        <v>4228</v>
      </c>
      <c r="B158" s="3572" t="s">
        <v>2712</v>
      </c>
      <c r="C158" s="94" t="s">
        <v>2842</v>
      </c>
      <c r="D158" s="94">
        <v>45029</v>
      </c>
      <c r="E158" s="94">
        <f t="shared" si="116"/>
        <v>45042</v>
      </c>
      <c r="F158" s="94">
        <f t="shared" si="117"/>
        <v>45044</v>
      </c>
      <c r="G158" s="94">
        <f t="shared" si="118"/>
        <v>45049</v>
      </c>
      <c r="H158" s="94">
        <f t="shared" si="119"/>
        <v>45052</v>
      </c>
      <c r="I158" s="94">
        <f t="shared" si="120"/>
        <v>45054</v>
      </c>
      <c r="J158" s="3573">
        <v>45026</v>
      </c>
      <c r="K158" s="3573">
        <v>45027</v>
      </c>
      <c r="L158" s="21"/>
      <c r="M158" s="21"/>
    </row>
    <row r="159" spans="1:13" s="326" customFormat="1" ht="20.100000000000001" hidden="1" customHeight="1">
      <c r="A159" s="2733" t="s">
        <v>4229</v>
      </c>
      <c r="B159" s="3572" t="s">
        <v>4277</v>
      </c>
      <c r="C159" s="94" t="s">
        <v>2843</v>
      </c>
      <c r="D159" s="94">
        <v>45033</v>
      </c>
      <c r="E159" s="94">
        <f t="shared" si="116"/>
        <v>45046</v>
      </c>
      <c r="F159" s="94">
        <f t="shared" si="117"/>
        <v>45048</v>
      </c>
      <c r="G159" s="94">
        <f t="shared" si="118"/>
        <v>45053</v>
      </c>
      <c r="H159" s="94">
        <f t="shared" si="119"/>
        <v>45056</v>
      </c>
      <c r="I159" s="94">
        <f t="shared" si="120"/>
        <v>45058</v>
      </c>
      <c r="J159" s="3573">
        <v>45033</v>
      </c>
      <c r="K159" s="3573">
        <v>45034</v>
      </c>
      <c r="L159" s="21"/>
      <c r="M159" s="21"/>
    </row>
    <row r="160" spans="1:13" s="326" customFormat="1" ht="20.100000000000001" hidden="1" customHeight="1">
      <c r="A160" s="2733" t="s">
        <v>4231</v>
      </c>
      <c r="B160" s="3572" t="s">
        <v>4265</v>
      </c>
      <c r="C160" s="94" t="s">
        <v>2844</v>
      </c>
      <c r="D160" s="94">
        <v>45040</v>
      </c>
      <c r="E160" s="94">
        <f t="shared" si="116"/>
        <v>45053</v>
      </c>
      <c r="F160" s="94">
        <f t="shared" si="117"/>
        <v>45055</v>
      </c>
      <c r="G160" s="94">
        <f t="shared" si="118"/>
        <v>45060</v>
      </c>
      <c r="H160" s="94">
        <f t="shared" si="119"/>
        <v>45063</v>
      </c>
      <c r="I160" s="94">
        <f t="shared" si="120"/>
        <v>45065</v>
      </c>
      <c r="J160" s="3573">
        <v>45040</v>
      </c>
      <c r="K160" s="3573">
        <v>45041</v>
      </c>
      <c r="L160" s="21"/>
      <c r="M160" s="21"/>
    </row>
    <row r="161" spans="1:13" s="326" customFormat="1" ht="20.100000000000001" hidden="1" customHeight="1">
      <c r="A161" s="2733" t="s">
        <v>4233</v>
      </c>
      <c r="B161" s="3572" t="s">
        <v>3109</v>
      </c>
      <c r="C161" s="94" t="s">
        <v>2845</v>
      </c>
      <c r="D161" s="94">
        <v>45047</v>
      </c>
      <c r="E161" s="94">
        <f>D161+13</f>
        <v>45060</v>
      </c>
      <c r="F161" s="94">
        <f>D161+15</f>
        <v>45062</v>
      </c>
      <c r="G161" s="94">
        <f>D161+20</f>
        <v>45067</v>
      </c>
      <c r="H161" s="94">
        <f>D161+23</f>
        <v>45070</v>
      </c>
      <c r="I161" s="94">
        <f>D161+25</f>
        <v>45072</v>
      </c>
      <c r="J161" s="3573">
        <v>45047</v>
      </c>
      <c r="K161" s="3573">
        <v>45048</v>
      </c>
      <c r="L161" s="21"/>
      <c r="M161" s="21"/>
    </row>
    <row r="162" spans="1:13" s="326" customFormat="1" ht="20.100000000000001" hidden="1" customHeight="1">
      <c r="A162" s="2733" t="s">
        <v>4234</v>
      </c>
      <c r="B162" s="3572" t="s">
        <v>3639</v>
      </c>
      <c r="C162" s="94" t="s">
        <v>2846</v>
      </c>
      <c r="D162" s="94">
        <v>45055</v>
      </c>
      <c r="E162" s="94">
        <f>D162+13</f>
        <v>45068</v>
      </c>
      <c r="F162" s="94">
        <f>D162+15</f>
        <v>45070</v>
      </c>
      <c r="G162" s="94">
        <f>D162+20</f>
        <v>45075</v>
      </c>
      <c r="H162" s="94">
        <f>D162+23</f>
        <v>45078</v>
      </c>
      <c r="I162" s="94">
        <f>D162+25</f>
        <v>45080</v>
      </c>
      <c r="J162" s="3573">
        <v>45054</v>
      </c>
      <c r="K162" s="3573">
        <v>45055</v>
      </c>
      <c r="L162" s="21"/>
      <c r="M162" s="21"/>
    </row>
    <row r="163" spans="1:13" s="326" customFormat="1" ht="20.100000000000001" hidden="1" customHeight="1">
      <c r="A163" s="2733" t="s">
        <v>4235</v>
      </c>
      <c r="B163" s="3572" t="s">
        <v>4147</v>
      </c>
      <c r="C163" s="94" t="s">
        <v>2848</v>
      </c>
      <c r="D163" s="94">
        <v>45061</v>
      </c>
      <c r="E163" s="94">
        <f>D163+13</f>
        <v>45074</v>
      </c>
      <c r="F163" s="94">
        <f>D163+15</f>
        <v>45076</v>
      </c>
      <c r="G163" s="94">
        <f>D163+20</f>
        <v>45081</v>
      </c>
      <c r="H163" s="94">
        <f>D163+23</f>
        <v>45084</v>
      </c>
      <c r="I163" s="94">
        <f>D163+25</f>
        <v>45086</v>
      </c>
      <c r="J163" s="3573">
        <v>45061</v>
      </c>
      <c r="K163" s="3573">
        <v>45062</v>
      </c>
      <c r="L163" s="21"/>
      <c r="M163" s="21"/>
    </row>
    <row r="164" spans="1:13" s="326" customFormat="1" ht="20.100000000000001" hidden="1" customHeight="1">
      <c r="A164" s="2733" t="s">
        <v>4236</v>
      </c>
      <c r="B164" s="3572" t="s">
        <v>3814</v>
      </c>
      <c r="C164" s="94" t="s">
        <v>2850</v>
      </c>
      <c r="D164" s="94">
        <v>45070</v>
      </c>
      <c r="E164" s="94">
        <f>D164+13</f>
        <v>45083</v>
      </c>
      <c r="F164" s="94">
        <f>D164+15</f>
        <v>45085</v>
      </c>
      <c r="G164" s="94">
        <f>D164+20</f>
        <v>45090</v>
      </c>
      <c r="H164" s="94">
        <f>D164+23</f>
        <v>45093</v>
      </c>
      <c r="I164" s="94">
        <f>D164+25</f>
        <v>45095</v>
      </c>
      <c r="J164" s="3573">
        <v>45068</v>
      </c>
      <c r="K164" s="3573">
        <v>45069</v>
      </c>
      <c r="L164" s="21"/>
      <c r="M164" s="21"/>
    </row>
    <row r="165" spans="1:13" s="326" customFormat="1" ht="20.100000000000001" hidden="1" customHeight="1">
      <c r="A165" s="2733" t="s">
        <v>4238</v>
      </c>
      <c r="B165" s="3572" t="s">
        <v>4149</v>
      </c>
      <c r="C165" s="94" t="s">
        <v>2852</v>
      </c>
      <c r="D165" s="94">
        <v>45079</v>
      </c>
      <c r="E165" s="94">
        <f>D165+13</f>
        <v>45092</v>
      </c>
      <c r="F165" s="94">
        <f>D165+15</f>
        <v>45094</v>
      </c>
      <c r="G165" s="94">
        <f>D165+20</f>
        <v>45099</v>
      </c>
      <c r="H165" s="94">
        <f>D165+23</f>
        <v>45102</v>
      </c>
      <c r="I165" s="94">
        <f>D165+25</f>
        <v>45104</v>
      </c>
      <c r="J165" s="3573">
        <v>45075</v>
      </c>
      <c r="K165" s="3573">
        <v>45076</v>
      </c>
      <c r="L165" s="21"/>
      <c r="M165" s="21"/>
    </row>
    <row r="166" spans="1:13" s="326" customFormat="1" ht="20.100000000000001" hidden="1" customHeight="1">
      <c r="A166" s="2733" t="s">
        <v>4278</v>
      </c>
      <c r="B166" s="3572" t="s">
        <v>3847</v>
      </c>
      <c r="C166" s="94" t="s">
        <v>2854</v>
      </c>
      <c r="D166" s="94">
        <v>45084</v>
      </c>
      <c r="E166" s="94">
        <f t="shared" ref="E166:E178" si="121">D166+13</f>
        <v>45097</v>
      </c>
      <c r="F166" s="94">
        <f t="shared" ref="F166:F178" si="122">D166+15</f>
        <v>45099</v>
      </c>
      <c r="G166" s="94">
        <f t="shared" ref="G166:G178" si="123">D166+20</f>
        <v>45104</v>
      </c>
      <c r="H166" s="94">
        <f t="shared" ref="H166:H178" si="124">D166+23</f>
        <v>45107</v>
      </c>
      <c r="I166" s="94">
        <f t="shared" ref="I166:I178" si="125">D166+25</f>
        <v>45109</v>
      </c>
      <c r="J166" s="3573">
        <v>45082</v>
      </c>
      <c r="K166" s="3573">
        <v>45083</v>
      </c>
      <c r="L166" s="21"/>
      <c r="M166" s="21"/>
    </row>
    <row r="167" spans="1:13" s="326" customFormat="1" ht="20.100000000000001" hidden="1" customHeight="1">
      <c r="A167" s="2733" t="s">
        <v>4240</v>
      </c>
      <c r="B167" s="3572" t="s">
        <v>3862</v>
      </c>
      <c r="C167" s="94" t="s">
        <v>2036</v>
      </c>
      <c r="D167" s="94">
        <v>45095</v>
      </c>
      <c r="E167" s="94">
        <f t="shared" si="121"/>
        <v>45108</v>
      </c>
      <c r="F167" s="94">
        <f t="shared" si="122"/>
        <v>45110</v>
      </c>
      <c r="G167" s="94">
        <f t="shared" si="123"/>
        <v>45115</v>
      </c>
      <c r="H167" s="94">
        <f t="shared" si="124"/>
        <v>45118</v>
      </c>
      <c r="I167" s="94">
        <f t="shared" si="125"/>
        <v>45120</v>
      </c>
      <c r="J167" s="3573">
        <v>45089</v>
      </c>
      <c r="K167" s="3573">
        <v>45090</v>
      </c>
      <c r="L167" s="21"/>
      <c r="M167" s="21"/>
    </row>
    <row r="168" spans="1:13" s="326" customFormat="1" ht="20.100000000000001" hidden="1" customHeight="1">
      <c r="A168" s="2733" t="s">
        <v>4241</v>
      </c>
      <c r="B168" s="1027" t="s">
        <v>2182</v>
      </c>
      <c r="C168" s="94" t="s">
        <v>4279</v>
      </c>
      <c r="D168" s="94">
        <v>45096</v>
      </c>
      <c r="E168" s="612"/>
      <c r="F168" s="612"/>
      <c r="G168" s="612"/>
      <c r="H168" s="612"/>
      <c r="I168" s="612"/>
      <c r="J168" s="3573"/>
      <c r="K168" s="3573"/>
      <c r="L168" s="21"/>
      <c r="M168" s="21"/>
    </row>
    <row r="169" spans="1:13" s="326" customFormat="1" ht="20.100000000000001" hidden="1" customHeight="1">
      <c r="A169" s="2733" t="s">
        <v>4242</v>
      </c>
      <c r="B169" s="3572" t="s">
        <v>3125</v>
      </c>
      <c r="C169" s="94" t="s">
        <v>2044</v>
      </c>
      <c r="D169" s="94">
        <v>45103</v>
      </c>
      <c r="E169" s="94">
        <f t="shared" si="121"/>
        <v>45116</v>
      </c>
      <c r="F169" s="94">
        <f t="shared" si="122"/>
        <v>45118</v>
      </c>
      <c r="G169" s="94">
        <f t="shared" si="123"/>
        <v>45123</v>
      </c>
      <c r="H169" s="94">
        <f t="shared" si="124"/>
        <v>45126</v>
      </c>
      <c r="I169" s="94">
        <f t="shared" si="125"/>
        <v>45128</v>
      </c>
      <c r="J169" s="3573">
        <v>45103</v>
      </c>
      <c r="K169" s="3573">
        <v>45104</v>
      </c>
      <c r="L169" s="21"/>
      <c r="M169" s="21"/>
    </row>
    <row r="170" spans="1:13" s="326" customFormat="1" ht="20.100000000000001" hidden="1" customHeight="1">
      <c r="A170" s="2733" t="s">
        <v>4243</v>
      </c>
      <c r="B170" s="3572" t="s">
        <v>4152</v>
      </c>
      <c r="C170" s="94" t="s">
        <v>2055</v>
      </c>
      <c r="D170" s="94">
        <v>45110</v>
      </c>
      <c r="E170" s="94">
        <f t="shared" si="121"/>
        <v>45123</v>
      </c>
      <c r="F170" s="94">
        <f t="shared" si="122"/>
        <v>45125</v>
      </c>
      <c r="G170" s="94">
        <f t="shared" si="123"/>
        <v>45130</v>
      </c>
      <c r="H170" s="94">
        <f t="shared" si="124"/>
        <v>45133</v>
      </c>
      <c r="I170" s="94">
        <f t="shared" si="125"/>
        <v>45135</v>
      </c>
      <c r="J170" s="3573">
        <v>45110</v>
      </c>
      <c r="K170" s="3573">
        <v>45111</v>
      </c>
      <c r="L170" s="21"/>
      <c r="M170" s="21"/>
    </row>
    <row r="171" spans="1:13" s="326" customFormat="1" ht="20.100000000000001" hidden="1" customHeight="1">
      <c r="A171" s="2733" t="s">
        <v>4244</v>
      </c>
      <c r="B171" s="3572" t="s">
        <v>2712</v>
      </c>
      <c r="C171" s="94" t="s">
        <v>2059</v>
      </c>
      <c r="D171" s="94">
        <v>45117</v>
      </c>
      <c r="E171" s="94">
        <f t="shared" si="121"/>
        <v>45130</v>
      </c>
      <c r="F171" s="94">
        <f t="shared" si="122"/>
        <v>45132</v>
      </c>
      <c r="G171" s="94">
        <f t="shared" si="123"/>
        <v>45137</v>
      </c>
      <c r="H171" s="94">
        <f t="shared" si="124"/>
        <v>45140</v>
      </c>
      <c r="I171" s="94">
        <f t="shared" si="125"/>
        <v>45142</v>
      </c>
      <c r="J171" s="3573">
        <v>45117</v>
      </c>
      <c r="K171" s="3573">
        <v>45118</v>
      </c>
      <c r="L171" s="21"/>
      <c r="M171" s="21"/>
    </row>
    <row r="172" spans="1:13" s="326" customFormat="1" ht="20.100000000000001" hidden="1" customHeight="1">
      <c r="A172" s="2733" t="s">
        <v>4247</v>
      </c>
      <c r="B172" s="3572" t="s">
        <v>4265</v>
      </c>
      <c r="C172" s="94" t="s">
        <v>2064</v>
      </c>
      <c r="D172" s="94">
        <v>45124</v>
      </c>
      <c r="E172" s="94">
        <f t="shared" si="121"/>
        <v>45137</v>
      </c>
      <c r="F172" s="94">
        <f t="shared" si="122"/>
        <v>45139</v>
      </c>
      <c r="G172" s="94">
        <f t="shared" si="123"/>
        <v>45144</v>
      </c>
      <c r="H172" s="94">
        <f t="shared" si="124"/>
        <v>45147</v>
      </c>
      <c r="I172" s="94">
        <f t="shared" si="125"/>
        <v>45149</v>
      </c>
      <c r="J172" s="3573">
        <v>45124</v>
      </c>
      <c r="K172" s="3573">
        <v>45125</v>
      </c>
      <c r="L172" s="21"/>
      <c r="M172" s="21"/>
    </row>
    <row r="173" spans="1:13" s="326" customFormat="1" ht="20.100000000000001" hidden="1" customHeight="1">
      <c r="A173" s="2733" t="s">
        <v>4248</v>
      </c>
      <c r="B173" s="3572" t="s">
        <v>4277</v>
      </c>
      <c r="C173" s="94" t="s">
        <v>2067</v>
      </c>
      <c r="D173" s="94">
        <v>45131</v>
      </c>
      <c r="E173" s="94">
        <f t="shared" si="121"/>
        <v>45144</v>
      </c>
      <c r="F173" s="94">
        <f t="shared" si="122"/>
        <v>45146</v>
      </c>
      <c r="G173" s="94">
        <f t="shared" si="123"/>
        <v>45151</v>
      </c>
      <c r="H173" s="94">
        <f t="shared" si="124"/>
        <v>45154</v>
      </c>
      <c r="I173" s="94">
        <f t="shared" si="125"/>
        <v>45156</v>
      </c>
      <c r="J173" s="3573">
        <v>45131</v>
      </c>
      <c r="K173" s="3573">
        <v>45132</v>
      </c>
      <c r="L173" s="21"/>
      <c r="M173" s="21"/>
    </row>
    <row r="174" spans="1:13" s="326" customFormat="1" ht="20.100000000000001" hidden="1" customHeight="1">
      <c r="A174" s="2733" t="s">
        <v>4249</v>
      </c>
      <c r="B174" s="1027" t="s">
        <v>2182</v>
      </c>
      <c r="C174" s="94" t="s">
        <v>2069</v>
      </c>
      <c r="D174" s="94">
        <v>45138</v>
      </c>
      <c r="E174" s="612"/>
      <c r="F174" s="612"/>
      <c r="G174" s="612"/>
      <c r="H174" s="612"/>
      <c r="I174" s="612"/>
      <c r="J174" s="3573">
        <v>45138</v>
      </c>
      <c r="K174" s="3573">
        <v>45139</v>
      </c>
      <c r="L174" s="21"/>
      <c r="M174" s="21"/>
    </row>
    <row r="175" spans="1:13" s="326" customFormat="1" ht="20.100000000000001" hidden="1" customHeight="1">
      <c r="A175" s="2733" t="s">
        <v>4250</v>
      </c>
      <c r="B175" s="3572" t="s">
        <v>3639</v>
      </c>
      <c r="C175" s="94" t="s">
        <v>2074</v>
      </c>
      <c r="D175" s="94">
        <v>45145</v>
      </c>
      <c r="E175" s="94">
        <f t="shared" si="121"/>
        <v>45158</v>
      </c>
      <c r="F175" s="94">
        <f t="shared" si="122"/>
        <v>45160</v>
      </c>
      <c r="G175" s="94">
        <f t="shared" si="123"/>
        <v>45165</v>
      </c>
      <c r="H175" s="94">
        <f t="shared" si="124"/>
        <v>45168</v>
      </c>
      <c r="I175" s="94">
        <f t="shared" si="125"/>
        <v>45170</v>
      </c>
      <c r="J175" s="3573">
        <v>45145</v>
      </c>
      <c r="K175" s="3573">
        <v>45146</v>
      </c>
      <c r="L175" s="21"/>
      <c r="M175" s="21"/>
    </row>
    <row r="176" spans="1:13" s="326" customFormat="1" ht="20.100000000000001" hidden="1" customHeight="1">
      <c r="A176" s="2733" t="s">
        <v>4252</v>
      </c>
      <c r="B176" s="3572" t="s">
        <v>4147</v>
      </c>
      <c r="C176" s="94" t="s">
        <v>2077</v>
      </c>
      <c r="D176" s="94">
        <v>45153</v>
      </c>
      <c r="E176" s="94">
        <f t="shared" si="121"/>
        <v>45166</v>
      </c>
      <c r="F176" s="94">
        <f t="shared" si="122"/>
        <v>45168</v>
      </c>
      <c r="G176" s="94">
        <f t="shared" si="123"/>
        <v>45173</v>
      </c>
      <c r="H176" s="94">
        <f t="shared" si="124"/>
        <v>45176</v>
      </c>
      <c r="I176" s="94">
        <f t="shared" si="125"/>
        <v>45178</v>
      </c>
      <c r="J176" s="3573">
        <v>45152</v>
      </c>
      <c r="K176" s="3573">
        <v>45153</v>
      </c>
      <c r="L176" s="21"/>
      <c r="M176" s="21"/>
    </row>
    <row r="177" spans="1:13" s="326" customFormat="1" ht="20.100000000000001" hidden="1" customHeight="1">
      <c r="A177" s="2733" t="s">
        <v>4254</v>
      </c>
      <c r="B177" s="3572" t="s">
        <v>3814</v>
      </c>
      <c r="C177" s="94" t="s">
        <v>2082</v>
      </c>
      <c r="D177" s="94">
        <v>45159</v>
      </c>
      <c r="E177" s="94">
        <f t="shared" si="121"/>
        <v>45172</v>
      </c>
      <c r="F177" s="94">
        <f t="shared" si="122"/>
        <v>45174</v>
      </c>
      <c r="G177" s="94">
        <f t="shared" si="123"/>
        <v>45179</v>
      </c>
      <c r="H177" s="94">
        <f t="shared" si="124"/>
        <v>45182</v>
      </c>
      <c r="I177" s="94">
        <f t="shared" si="125"/>
        <v>45184</v>
      </c>
      <c r="J177" s="3573">
        <v>45159</v>
      </c>
      <c r="K177" s="3573">
        <v>45160</v>
      </c>
      <c r="L177" s="21"/>
      <c r="M177" s="21"/>
    </row>
    <row r="178" spans="1:13" s="326" customFormat="1" ht="20.100000000000001" hidden="1" customHeight="1">
      <c r="A178" s="2733" t="s">
        <v>4255</v>
      </c>
      <c r="B178" s="3572" t="s">
        <v>4149</v>
      </c>
      <c r="C178" s="94" t="s">
        <v>2087</v>
      </c>
      <c r="D178" s="94">
        <v>45166</v>
      </c>
      <c r="E178" s="94">
        <f t="shared" si="121"/>
        <v>45179</v>
      </c>
      <c r="F178" s="94">
        <f t="shared" si="122"/>
        <v>45181</v>
      </c>
      <c r="G178" s="94">
        <f t="shared" si="123"/>
        <v>45186</v>
      </c>
      <c r="H178" s="94">
        <f t="shared" si="124"/>
        <v>45189</v>
      </c>
      <c r="I178" s="94">
        <f t="shared" si="125"/>
        <v>45191</v>
      </c>
      <c r="J178" s="3573">
        <v>45166</v>
      </c>
      <c r="K178" s="3573">
        <v>45167</v>
      </c>
      <c r="L178" s="21"/>
      <c r="M178" s="21"/>
    </row>
    <row r="179" spans="1:13" s="326" customFormat="1" ht="20.100000000000001" hidden="1" customHeight="1">
      <c r="A179" s="2733" t="s">
        <v>4195</v>
      </c>
      <c r="B179" s="3572" t="s">
        <v>3847</v>
      </c>
      <c r="C179" s="94" t="s">
        <v>2091</v>
      </c>
      <c r="D179" s="94">
        <v>45173</v>
      </c>
      <c r="E179" s="94">
        <f t="shared" ref="E179:E187" si="126">D179+13</f>
        <v>45186</v>
      </c>
      <c r="F179" s="94">
        <f t="shared" ref="F179:F187" si="127">D179+15</f>
        <v>45188</v>
      </c>
      <c r="G179" s="94">
        <f t="shared" ref="G179:G187" si="128">D179+20</f>
        <v>45193</v>
      </c>
      <c r="H179" s="94">
        <f t="shared" ref="H179:H187" si="129">D179+23</f>
        <v>45196</v>
      </c>
      <c r="I179" s="94">
        <f t="shared" ref="I179:I187" si="130">D179+25</f>
        <v>45198</v>
      </c>
      <c r="J179" s="3573">
        <v>45173</v>
      </c>
      <c r="K179" s="3573">
        <v>45174</v>
      </c>
      <c r="L179" s="21"/>
      <c r="M179" s="21"/>
    </row>
    <row r="180" spans="1:13" s="326" customFormat="1" ht="20.100000000000001" hidden="1" customHeight="1">
      <c r="A180" s="2733" t="s">
        <v>4256</v>
      </c>
      <c r="B180" s="3572" t="s">
        <v>3122</v>
      </c>
      <c r="C180" s="94" t="s">
        <v>2093</v>
      </c>
      <c r="D180" s="94">
        <v>45180</v>
      </c>
      <c r="E180" s="94">
        <f t="shared" si="126"/>
        <v>45193</v>
      </c>
      <c r="F180" s="94">
        <f t="shared" si="127"/>
        <v>45195</v>
      </c>
      <c r="G180" s="94">
        <f t="shared" si="128"/>
        <v>45200</v>
      </c>
      <c r="H180" s="94">
        <f t="shared" si="129"/>
        <v>45203</v>
      </c>
      <c r="I180" s="94">
        <f t="shared" si="130"/>
        <v>45205</v>
      </c>
      <c r="J180" s="3573">
        <v>45180</v>
      </c>
      <c r="K180" s="3573">
        <v>45181</v>
      </c>
      <c r="L180" s="21"/>
      <c r="M180" s="21"/>
    </row>
    <row r="181" spans="1:13" s="326" customFormat="1" ht="20.100000000000001" hidden="1" customHeight="1">
      <c r="A181" s="2733" t="s">
        <v>4257</v>
      </c>
      <c r="B181" s="3572" t="s">
        <v>3862</v>
      </c>
      <c r="C181" s="94" t="s">
        <v>2098</v>
      </c>
      <c r="D181" s="94">
        <v>45187</v>
      </c>
      <c r="E181" s="94">
        <f t="shared" si="126"/>
        <v>45200</v>
      </c>
      <c r="F181" s="94">
        <f t="shared" si="127"/>
        <v>45202</v>
      </c>
      <c r="G181" s="94">
        <f t="shared" si="128"/>
        <v>45207</v>
      </c>
      <c r="H181" s="94">
        <f t="shared" si="129"/>
        <v>45210</v>
      </c>
      <c r="I181" s="94">
        <f t="shared" si="130"/>
        <v>45212</v>
      </c>
      <c r="J181" s="3573">
        <v>45187</v>
      </c>
      <c r="K181" s="3573">
        <v>45188</v>
      </c>
      <c r="L181" s="21"/>
      <c r="M181" s="21"/>
    </row>
    <row r="182" spans="1:13" s="326" customFormat="1" ht="20.100000000000001" hidden="1" customHeight="1">
      <c r="A182" s="2733" t="s">
        <v>4258</v>
      </c>
      <c r="B182" s="3572" t="s">
        <v>4152</v>
      </c>
      <c r="C182" s="94" t="s">
        <v>2102</v>
      </c>
      <c r="D182" s="94">
        <v>45194</v>
      </c>
      <c r="E182" s="94">
        <f t="shared" si="126"/>
        <v>45207</v>
      </c>
      <c r="F182" s="94">
        <f t="shared" si="127"/>
        <v>45209</v>
      </c>
      <c r="G182" s="94">
        <f t="shared" si="128"/>
        <v>45214</v>
      </c>
      <c r="H182" s="94">
        <f t="shared" si="129"/>
        <v>45217</v>
      </c>
      <c r="I182" s="94">
        <f t="shared" si="130"/>
        <v>45219</v>
      </c>
      <c r="J182" s="3573">
        <v>45194</v>
      </c>
      <c r="K182" s="3573">
        <v>45195</v>
      </c>
      <c r="L182" s="21"/>
      <c r="M182" s="21"/>
    </row>
    <row r="183" spans="1:13" s="326" customFormat="1" ht="20.100000000000001" hidden="1" customHeight="1">
      <c r="A183" s="2733" t="s">
        <v>4259</v>
      </c>
      <c r="B183" s="3572" t="s">
        <v>3125</v>
      </c>
      <c r="C183" s="94" t="s">
        <v>2105</v>
      </c>
      <c r="D183" s="94">
        <v>45201</v>
      </c>
      <c r="E183" s="94">
        <f t="shared" si="126"/>
        <v>45214</v>
      </c>
      <c r="F183" s="94">
        <f t="shared" si="127"/>
        <v>45216</v>
      </c>
      <c r="G183" s="94">
        <f t="shared" si="128"/>
        <v>45221</v>
      </c>
      <c r="H183" s="94">
        <f t="shared" si="129"/>
        <v>45224</v>
      </c>
      <c r="I183" s="94">
        <f t="shared" si="130"/>
        <v>45226</v>
      </c>
      <c r="J183" s="3573">
        <v>45201</v>
      </c>
      <c r="K183" s="3573">
        <v>45202</v>
      </c>
      <c r="L183" s="21"/>
      <c r="M183" s="21"/>
    </row>
    <row r="184" spans="1:13" s="326" customFormat="1" ht="20.100000000000001" hidden="1" customHeight="1">
      <c r="A184" s="2733" t="s">
        <v>4280</v>
      </c>
      <c r="B184" s="3572" t="s">
        <v>2712</v>
      </c>
      <c r="C184" s="94" t="s">
        <v>2107</v>
      </c>
      <c r="D184" s="94">
        <v>45208</v>
      </c>
      <c r="E184" s="94">
        <f t="shared" si="126"/>
        <v>45221</v>
      </c>
      <c r="F184" s="94">
        <f t="shared" si="127"/>
        <v>45223</v>
      </c>
      <c r="G184" s="94">
        <f t="shared" si="128"/>
        <v>45228</v>
      </c>
      <c r="H184" s="94">
        <f t="shared" si="129"/>
        <v>45231</v>
      </c>
      <c r="I184" s="94">
        <f t="shared" si="130"/>
        <v>45233</v>
      </c>
      <c r="J184" s="3573">
        <v>45208</v>
      </c>
      <c r="K184" s="3573">
        <v>45209</v>
      </c>
      <c r="L184" s="21"/>
      <c r="M184" s="21"/>
    </row>
    <row r="185" spans="1:13" s="326" customFormat="1" ht="20.100000000000001" hidden="1" customHeight="1">
      <c r="A185" s="2733" t="s">
        <v>4260</v>
      </c>
      <c r="B185" s="3572" t="s">
        <v>4265</v>
      </c>
      <c r="C185" s="94" t="s">
        <v>2111</v>
      </c>
      <c r="D185" s="94">
        <v>45215</v>
      </c>
      <c r="E185" s="94">
        <f t="shared" si="126"/>
        <v>45228</v>
      </c>
      <c r="F185" s="94">
        <f t="shared" si="127"/>
        <v>45230</v>
      </c>
      <c r="G185" s="94">
        <f t="shared" si="128"/>
        <v>45235</v>
      </c>
      <c r="H185" s="94">
        <f t="shared" si="129"/>
        <v>45238</v>
      </c>
      <c r="I185" s="94">
        <f t="shared" si="130"/>
        <v>45240</v>
      </c>
      <c r="J185" s="3573">
        <v>45215</v>
      </c>
      <c r="K185" s="3573">
        <v>45216</v>
      </c>
      <c r="L185" s="21"/>
      <c r="M185" s="21"/>
    </row>
    <row r="186" spans="1:13" s="326" customFormat="1" ht="20.100000000000001" hidden="1" customHeight="1">
      <c r="A186" s="2733" t="s">
        <v>4261</v>
      </c>
      <c r="B186" s="1027" t="s">
        <v>2182</v>
      </c>
      <c r="C186" s="94" t="s">
        <v>2115</v>
      </c>
      <c r="D186" s="94">
        <v>45222</v>
      </c>
      <c r="E186" s="612"/>
      <c r="F186" s="612"/>
      <c r="G186" s="612"/>
      <c r="H186" s="612"/>
      <c r="I186" s="612"/>
      <c r="J186" s="3573">
        <v>45222</v>
      </c>
      <c r="K186" s="3573">
        <v>45223</v>
      </c>
      <c r="L186" s="21"/>
      <c r="M186" s="21"/>
    </row>
    <row r="187" spans="1:13" s="326" customFormat="1" ht="20.100000000000001" hidden="1" customHeight="1">
      <c r="A187" s="2733"/>
      <c r="B187" s="3576" t="s">
        <v>3639</v>
      </c>
      <c r="C187" s="94" t="s">
        <v>2118</v>
      </c>
      <c r="D187" s="94">
        <v>45229</v>
      </c>
      <c r="E187" s="94">
        <f t="shared" si="126"/>
        <v>45242</v>
      </c>
      <c r="F187" s="94">
        <f t="shared" si="127"/>
        <v>45244</v>
      </c>
      <c r="G187" s="94">
        <f t="shared" si="128"/>
        <v>45249</v>
      </c>
      <c r="H187" s="94">
        <f t="shared" si="129"/>
        <v>45252</v>
      </c>
      <c r="I187" s="94">
        <f t="shared" si="130"/>
        <v>45254</v>
      </c>
      <c r="J187" s="3573">
        <v>45229</v>
      </c>
      <c r="K187" s="3573">
        <v>45230</v>
      </c>
      <c r="L187" s="3577" t="s">
        <v>4262</v>
      </c>
      <c r="M187" s="21"/>
    </row>
    <row r="188" spans="1:13" s="326" customFormat="1" ht="20.100000000000001" hidden="1" customHeight="1">
      <c r="A188" s="2733"/>
      <c r="B188" s="3576" t="s">
        <v>4147</v>
      </c>
      <c r="C188" s="94" t="s">
        <v>2120</v>
      </c>
      <c r="D188" s="94">
        <v>45236</v>
      </c>
      <c r="E188" s="94">
        <f t="shared" ref="E188:E191" si="131">D188+13</f>
        <v>45249</v>
      </c>
      <c r="F188" s="94">
        <f t="shared" ref="F188:F191" si="132">D188+15</f>
        <v>45251</v>
      </c>
      <c r="G188" s="94">
        <f t="shared" ref="G188:G191" si="133">D188+20</f>
        <v>45256</v>
      </c>
      <c r="H188" s="94">
        <f t="shared" ref="H188:H191" si="134">D188+23</f>
        <v>45259</v>
      </c>
      <c r="I188" s="94">
        <f t="shared" ref="I188:I191" si="135">D188+25</f>
        <v>45261</v>
      </c>
      <c r="J188" s="3573">
        <v>45236</v>
      </c>
      <c r="K188" s="3573">
        <v>45237</v>
      </c>
      <c r="L188" s="3577" t="s">
        <v>4263</v>
      </c>
      <c r="M188" s="21"/>
    </row>
    <row r="189" spans="1:13" s="326" customFormat="1" ht="20.100000000000001" hidden="1" customHeight="1">
      <c r="A189" s="2733" t="s">
        <v>4277</v>
      </c>
      <c r="B189" s="3576" t="s">
        <v>3814</v>
      </c>
      <c r="C189" s="94" t="s">
        <v>2121</v>
      </c>
      <c r="D189" s="94">
        <v>45243</v>
      </c>
      <c r="E189" s="94">
        <f t="shared" si="131"/>
        <v>45256</v>
      </c>
      <c r="F189" s="94">
        <f t="shared" si="132"/>
        <v>45258</v>
      </c>
      <c r="G189" s="94">
        <f t="shared" si="133"/>
        <v>45263</v>
      </c>
      <c r="H189" s="94">
        <f t="shared" si="134"/>
        <v>45266</v>
      </c>
      <c r="I189" s="94">
        <f t="shared" si="135"/>
        <v>45268</v>
      </c>
      <c r="J189" s="3573">
        <v>45243</v>
      </c>
      <c r="K189" s="3573">
        <v>45244</v>
      </c>
      <c r="L189" s="3577" t="s">
        <v>4264</v>
      </c>
      <c r="M189" s="21"/>
    </row>
    <row r="190" spans="1:13" s="326" customFormat="1" ht="20.100000000000001" hidden="1" customHeight="1">
      <c r="A190" s="2733"/>
      <c r="B190" s="3576" t="s">
        <v>4149</v>
      </c>
      <c r="C190" s="94" t="s">
        <v>2124</v>
      </c>
      <c r="D190" s="94">
        <v>45250</v>
      </c>
      <c r="E190" s="94">
        <f t="shared" si="131"/>
        <v>45263</v>
      </c>
      <c r="F190" s="94">
        <f t="shared" si="132"/>
        <v>45265</v>
      </c>
      <c r="G190" s="94">
        <f t="shared" si="133"/>
        <v>45270</v>
      </c>
      <c r="H190" s="94">
        <f t="shared" si="134"/>
        <v>45273</v>
      </c>
      <c r="I190" s="94">
        <f t="shared" si="135"/>
        <v>45275</v>
      </c>
      <c r="J190" s="3573">
        <v>45250</v>
      </c>
      <c r="K190" s="3573">
        <v>45251</v>
      </c>
      <c r="L190" s="3577" t="s">
        <v>4266</v>
      </c>
      <c r="M190" s="21"/>
    </row>
    <row r="191" spans="1:13" s="326" customFormat="1" ht="20.100000000000001" hidden="1" customHeight="1">
      <c r="A191" s="2733"/>
      <c r="B191" s="3576" t="s">
        <v>3118</v>
      </c>
      <c r="C191" s="94" t="s">
        <v>2127</v>
      </c>
      <c r="D191" s="94">
        <v>45257</v>
      </c>
      <c r="E191" s="94">
        <f t="shared" si="131"/>
        <v>45270</v>
      </c>
      <c r="F191" s="94">
        <f t="shared" si="132"/>
        <v>45272</v>
      </c>
      <c r="G191" s="94">
        <f t="shared" si="133"/>
        <v>45277</v>
      </c>
      <c r="H191" s="94">
        <f t="shared" si="134"/>
        <v>45280</v>
      </c>
      <c r="I191" s="94">
        <f t="shared" si="135"/>
        <v>45282</v>
      </c>
      <c r="J191" s="3573">
        <v>45257</v>
      </c>
      <c r="K191" s="3573">
        <v>45258</v>
      </c>
      <c r="L191" s="3577" t="s">
        <v>4267</v>
      </c>
      <c r="M191" s="21"/>
    </row>
    <row r="192" spans="1:13" s="326" customFormat="1" ht="20.100000000000001" hidden="1" customHeight="1">
      <c r="A192" s="2733"/>
      <c r="B192" s="578"/>
      <c r="C192" s="51"/>
      <c r="D192" s="96" t="s">
        <v>2015</v>
      </c>
      <c r="E192" s="96" t="s">
        <v>1451</v>
      </c>
      <c r="F192" s="96" t="s">
        <v>446</v>
      </c>
      <c r="G192" s="96" t="s">
        <v>615</v>
      </c>
      <c r="H192" s="96" t="s">
        <v>1269</v>
      </c>
      <c r="I192" s="96" t="s">
        <v>1061</v>
      </c>
      <c r="J192" s="3573"/>
      <c r="K192" s="3573"/>
      <c r="L192" s="3577"/>
      <c r="M192" s="21"/>
    </row>
    <row r="193" spans="1:13" s="326" customFormat="1" ht="20.100000000000001" hidden="1" customHeight="1" thickBot="1">
      <c r="A193" s="2733"/>
      <c r="B193" s="579"/>
      <c r="C193" s="97" t="s">
        <v>4145</v>
      </c>
      <c r="D193" s="89"/>
      <c r="E193" s="98" t="s">
        <v>3299</v>
      </c>
      <c r="F193" s="98" t="s">
        <v>3926</v>
      </c>
      <c r="G193" s="98" t="s">
        <v>4146</v>
      </c>
      <c r="H193" s="98" t="s">
        <v>3927</v>
      </c>
      <c r="I193" s="98" t="s">
        <v>3303</v>
      </c>
      <c r="J193" s="3573"/>
      <c r="K193" s="3573"/>
      <c r="L193" s="3577"/>
      <c r="M193" s="21"/>
    </row>
    <row r="194" spans="1:13" s="326" customFormat="1" ht="20.100000000000001" hidden="1" customHeight="1" thickTop="1">
      <c r="A194" s="2733"/>
      <c r="B194" s="3578" t="s">
        <v>3122</v>
      </c>
      <c r="C194" s="94" t="s">
        <v>2132</v>
      </c>
      <c r="D194" s="94">
        <v>45264</v>
      </c>
      <c r="E194" s="94">
        <f>D194+13</f>
        <v>45277</v>
      </c>
      <c r="F194" s="612">
        <f>D194+15</f>
        <v>45279</v>
      </c>
      <c r="G194" s="94">
        <f>D194+20</f>
        <v>45284</v>
      </c>
      <c r="H194" s="94">
        <f>D194+23</f>
        <v>45287</v>
      </c>
      <c r="I194" s="94">
        <f>D194+25</f>
        <v>45289</v>
      </c>
      <c r="J194" s="3573">
        <v>45264</v>
      </c>
      <c r="K194" s="3573">
        <v>45265</v>
      </c>
      <c r="L194" s="3577" t="s">
        <v>4281</v>
      </c>
      <c r="M194" s="21"/>
    </row>
    <row r="195" spans="1:13" s="326" customFormat="1" ht="20.100000000000001" hidden="1" customHeight="1">
      <c r="A195" s="2733"/>
      <c r="B195" s="3576" t="s">
        <v>3862</v>
      </c>
      <c r="C195" s="94" t="s">
        <v>2133</v>
      </c>
      <c r="D195" s="94">
        <v>45271</v>
      </c>
      <c r="E195" s="94">
        <f>D195+13</f>
        <v>45284</v>
      </c>
      <c r="F195" s="612">
        <f>D195+15</f>
        <v>45286</v>
      </c>
      <c r="G195" s="94">
        <f>D195+20</f>
        <v>45291</v>
      </c>
      <c r="H195" s="94">
        <f>D195+23</f>
        <v>45294</v>
      </c>
      <c r="I195" s="94">
        <f>D195+25</f>
        <v>45296</v>
      </c>
      <c r="J195" s="3573">
        <v>45271</v>
      </c>
      <c r="K195" s="3573">
        <v>45272</v>
      </c>
      <c r="L195" s="3577" t="s">
        <v>4282</v>
      </c>
      <c r="M195" s="21"/>
    </row>
    <row r="196" spans="1:13" s="326" customFormat="1" ht="20.100000000000001" hidden="1" customHeight="1">
      <c r="A196" s="2733"/>
      <c r="B196" s="3576" t="s">
        <v>4152</v>
      </c>
      <c r="C196" s="94" t="s">
        <v>2137</v>
      </c>
      <c r="D196" s="94">
        <v>45278</v>
      </c>
      <c r="E196" s="94">
        <f t="shared" ref="E196:E202" si="136">D196+13</f>
        <v>45291</v>
      </c>
      <c r="F196" s="612">
        <f t="shared" ref="F196:F198" si="137">D196+15</f>
        <v>45293</v>
      </c>
      <c r="G196" s="612"/>
      <c r="H196" s="94">
        <f t="shared" ref="H196:H202" si="138">D196+23</f>
        <v>45301</v>
      </c>
      <c r="I196" s="94">
        <f t="shared" ref="I196:I202" si="139">D196+25</f>
        <v>45303</v>
      </c>
      <c r="J196" s="3573">
        <v>45278</v>
      </c>
      <c r="K196" s="3573">
        <v>45279</v>
      </c>
      <c r="L196" s="3577" t="s">
        <v>4270</v>
      </c>
      <c r="M196" s="21"/>
    </row>
    <row r="197" spans="1:13" s="326" customFormat="1" ht="20.100000000000001" hidden="1" customHeight="1">
      <c r="A197" s="2733"/>
      <c r="B197" s="3576" t="s">
        <v>3125</v>
      </c>
      <c r="C197" s="94" t="s">
        <v>2142</v>
      </c>
      <c r="D197" s="94">
        <v>45285</v>
      </c>
      <c r="E197" s="94">
        <f t="shared" si="136"/>
        <v>45298</v>
      </c>
      <c r="F197" s="612">
        <f t="shared" si="137"/>
        <v>45300</v>
      </c>
      <c r="G197" s="612"/>
      <c r="H197" s="94">
        <f t="shared" si="138"/>
        <v>45308</v>
      </c>
      <c r="I197" s="94">
        <f t="shared" si="139"/>
        <v>45310</v>
      </c>
      <c r="J197" s="3573">
        <v>45285</v>
      </c>
      <c r="K197" s="3573">
        <v>45286</v>
      </c>
      <c r="L197" s="3577" t="s">
        <v>4283</v>
      </c>
      <c r="M197" s="21"/>
    </row>
    <row r="198" spans="1:13" s="326" customFormat="1" ht="20.100000000000001" hidden="1" customHeight="1">
      <c r="A198" s="2733"/>
      <c r="B198" s="3576" t="s">
        <v>2712</v>
      </c>
      <c r="C198" s="94" t="s">
        <v>2143</v>
      </c>
      <c r="D198" s="94">
        <v>44928</v>
      </c>
      <c r="E198" s="94">
        <f t="shared" si="136"/>
        <v>44941</v>
      </c>
      <c r="F198" s="612">
        <f t="shared" si="137"/>
        <v>44943</v>
      </c>
      <c r="G198" s="612"/>
      <c r="H198" s="94">
        <f t="shared" si="138"/>
        <v>44951</v>
      </c>
      <c r="I198" s="94">
        <f t="shared" si="139"/>
        <v>44953</v>
      </c>
      <c r="J198" s="3573">
        <v>45292</v>
      </c>
      <c r="K198" s="3573">
        <v>45293</v>
      </c>
      <c r="L198" s="3577" t="s">
        <v>4205</v>
      </c>
      <c r="M198" s="21"/>
    </row>
    <row r="199" spans="1:13" s="326" customFormat="1" ht="20.100000000000001" hidden="1" customHeight="1">
      <c r="A199" s="2733"/>
      <c r="B199" s="3576" t="s">
        <v>4284</v>
      </c>
      <c r="C199" s="94" t="s">
        <v>2146</v>
      </c>
      <c r="D199" s="94">
        <v>45301</v>
      </c>
      <c r="E199" s="94">
        <f t="shared" si="136"/>
        <v>45314</v>
      </c>
      <c r="F199" s="612"/>
      <c r="G199" s="612"/>
      <c r="H199" s="94">
        <f t="shared" si="138"/>
        <v>45324</v>
      </c>
      <c r="I199" s="94">
        <f t="shared" si="139"/>
        <v>45326</v>
      </c>
      <c r="J199" s="3573">
        <v>45299</v>
      </c>
      <c r="K199" s="3573">
        <v>45300</v>
      </c>
      <c r="L199" s="3577" t="s">
        <v>4207</v>
      </c>
      <c r="M199" s="21"/>
    </row>
    <row r="200" spans="1:13" s="326" customFormat="1" ht="20.100000000000001" hidden="1" customHeight="1">
      <c r="A200" s="2733"/>
      <c r="B200" s="3576" t="s">
        <v>3847</v>
      </c>
      <c r="C200" s="94" t="s">
        <v>2148</v>
      </c>
      <c r="D200" s="94">
        <v>45308</v>
      </c>
      <c r="E200" s="94">
        <f t="shared" si="136"/>
        <v>45321</v>
      </c>
      <c r="F200" s="612"/>
      <c r="G200" s="612"/>
      <c r="H200" s="94">
        <f t="shared" si="138"/>
        <v>45331</v>
      </c>
      <c r="I200" s="94">
        <f t="shared" si="139"/>
        <v>45333</v>
      </c>
      <c r="J200" s="3573">
        <v>45306</v>
      </c>
      <c r="K200" s="3573">
        <v>45307</v>
      </c>
      <c r="L200" s="3577" t="s">
        <v>4208</v>
      </c>
      <c r="M200" s="21"/>
    </row>
    <row r="201" spans="1:13" s="326" customFormat="1" ht="20.100000000000001" hidden="1" customHeight="1">
      <c r="A201" s="2733" t="s">
        <v>4285</v>
      </c>
      <c r="B201" s="3576" t="s">
        <v>3639</v>
      </c>
      <c r="C201" s="94" t="s">
        <v>2152</v>
      </c>
      <c r="D201" s="94">
        <v>45318</v>
      </c>
      <c r="E201" s="94">
        <f t="shared" si="136"/>
        <v>45331</v>
      </c>
      <c r="F201" s="612"/>
      <c r="G201" s="612"/>
      <c r="H201" s="94">
        <f t="shared" si="138"/>
        <v>45341</v>
      </c>
      <c r="I201" s="94">
        <f t="shared" si="139"/>
        <v>45343</v>
      </c>
      <c r="J201" s="3573">
        <v>45313</v>
      </c>
      <c r="K201" s="3573">
        <v>45314</v>
      </c>
      <c r="L201" s="3577" t="s">
        <v>4209</v>
      </c>
      <c r="M201" s="21"/>
    </row>
    <row r="202" spans="1:13" s="326" customFormat="1" ht="20.100000000000001" hidden="1" customHeight="1">
      <c r="A202" s="2733"/>
      <c r="B202" s="3578" t="s">
        <v>4147</v>
      </c>
      <c r="C202" s="2163" t="s">
        <v>2154</v>
      </c>
      <c r="D202" s="94">
        <v>45328</v>
      </c>
      <c r="E202" s="94">
        <f t="shared" si="136"/>
        <v>45341</v>
      </c>
      <c r="F202" s="612"/>
      <c r="G202" s="94">
        <f t="shared" ref="G202:G204" si="140">D202+20</f>
        <v>45348</v>
      </c>
      <c r="H202" s="94">
        <f t="shared" si="138"/>
        <v>45351</v>
      </c>
      <c r="I202" s="94">
        <f t="shared" si="139"/>
        <v>45353</v>
      </c>
      <c r="J202" s="3573">
        <v>45320</v>
      </c>
      <c r="K202" s="3573">
        <v>45321</v>
      </c>
      <c r="L202" s="3577" t="s">
        <v>4211</v>
      </c>
      <c r="M202" s="21"/>
    </row>
    <row r="203" spans="1:13" s="326" customFormat="1" ht="20.100000000000001" hidden="1" customHeight="1">
      <c r="A203" s="2733" t="s">
        <v>4286</v>
      </c>
      <c r="B203" s="3579" t="s">
        <v>2182</v>
      </c>
      <c r="C203" s="94" t="s">
        <v>2156</v>
      </c>
      <c r="D203" s="94">
        <v>45327</v>
      </c>
      <c r="E203" s="2355" t="s">
        <v>4287</v>
      </c>
      <c r="F203" s="2355" t="s">
        <v>4288</v>
      </c>
      <c r="G203" s="2355" t="s">
        <v>4289</v>
      </c>
      <c r="H203" s="2355" t="s">
        <v>4289</v>
      </c>
      <c r="I203" s="2355" t="s">
        <v>4289</v>
      </c>
      <c r="J203" s="3573">
        <v>45327</v>
      </c>
      <c r="K203" s="3573">
        <v>45328</v>
      </c>
      <c r="L203" s="3577" t="s">
        <v>4213</v>
      </c>
      <c r="M203" s="21"/>
    </row>
    <row r="204" spans="1:13" s="326" customFormat="1" ht="20.100000000000001" hidden="1" customHeight="1">
      <c r="A204" s="2733" t="s">
        <v>4149</v>
      </c>
      <c r="B204" s="3580" t="s">
        <v>3814</v>
      </c>
      <c r="C204" s="92" t="s">
        <v>2158</v>
      </c>
      <c r="D204" s="92">
        <v>45341</v>
      </c>
      <c r="E204" s="92">
        <f t="shared" ref="E204" si="141">D204+13</f>
        <v>45354</v>
      </c>
      <c r="F204" s="1441"/>
      <c r="G204" s="92">
        <f t="shared" si="140"/>
        <v>45361</v>
      </c>
      <c r="H204" s="92">
        <f t="shared" ref="H204" si="142">D204+23</f>
        <v>45364</v>
      </c>
      <c r="I204" s="92">
        <f t="shared" ref="I204" si="143">D204+25</f>
        <v>45366</v>
      </c>
      <c r="J204" s="3573">
        <v>45334</v>
      </c>
      <c r="K204" s="3573">
        <v>45335</v>
      </c>
      <c r="L204" s="3577" t="s">
        <v>4215</v>
      </c>
      <c r="M204" s="21"/>
    </row>
    <row r="205" spans="1:13" s="326" customFormat="1" ht="30" customHeight="1">
      <c r="A205" s="2733"/>
      <c r="B205" s="578"/>
      <c r="C205" s="51"/>
      <c r="D205" s="3964" t="s">
        <v>2015</v>
      </c>
      <c r="E205" s="96" t="s">
        <v>1451</v>
      </c>
      <c r="F205" s="96" t="s">
        <v>615</v>
      </c>
      <c r="G205" s="96" t="s">
        <v>1269</v>
      </c>
      <c r="H205" s="96" t="s">
        <v>1061</v>
      </c>
      <c r="I205" s="2377"/>
      <c r="J205" s="2153"/>
      <c r="K205" s="1770"/>
      <c r="L205" s="21"/>
      <c r="M205" s="21"/>
    </row>
    <row r="206" spans="1:13" s="326" customFormat="1" ht="30" customHeight="1" thickBot="1">
      <c r="A206" s="2734" t="s">
        <v>2020</v>
      </c>
      <c r="B206" s="579"/>
      <c r="C206" s="97" t="s">
        <v>4145</v>
      </c>
      <c r="D206" s="3965"/>
      <c r="E206" s="98" t="s">
        <v>3587</v>
      </c>
      <c r="F206" s="98" t="s">
        <v>3727</v>
      </c>
      <c r="G206" s="98" t="s">
        <v>4011</v>
      </c>
      <c r="H206" s="98" t="s">
        <v>3792</v>
      </c>
      <c r="I206" s="2378"/>
      <c r="J206" s="2814" t="s">
        <v>2030</v>
      </c>
      <c r="K206" s="2857" t="s">
        <v>2031</v>
      </c>
      <c r="L206" s="2813" t="s">
        <v>2032</v>
      </c>
      <c r="M206" s="21"/>
    </row>
    <row r="207" spans="1:13" s="326" customFormat="1" ht="20.100000000000001" hidden="1" customHeight="1" thickTop="1">
      <c r="A207" s="2733" t="s">
        <v>4290</v>
      </c>
      <c r="B207" s="3580" t="s">
        <v>4149</v>
      </c>
      <c r="C207" s="92" t="s">
        <v>2160</v>
      </c>
      <c r="D207" s="92">
        <v>45345</v>
      </c>
      <c r="E207" s="92">
        <f>D207+30</f>
        <v>45375</v>
      </c>
      <c r="F207" s="92">
        <f>D207+35</f>
        <v>45380</v>
      </c>
      <c r="G207" s="92">
        <f>D207+38</f>
        <v>45383</v>
      </c>
      <c r="H207" s="92">
        <f>D207+40</f>
        <v>45385</v>
      </c>
      <c r="I207" s="487"/>
      <c r="J207" s="974">
        <v>45341</v>
      </c>
      <c r="K207" s="302">
        <v>45342</v>
      </c>
      <c r="L207" s="2812" t="s">
        <v>4275</v>
      </c>
      <c r="M207" s="21"/>
    </row>
    <row r="208" spans="1:13" s="326" customFormat="1" ht="20.100000000000001" hidden="1" customHeight="1">
      <c r="A208" s="2733"/>
      <c r="B208" s="3579" t="s">
        <v>2182</v>
      </c>
      <c r="C208" s="92" t="s">
        <v>2163</v>
      </c>
      <c r="D208" s="92">
        <v>45348</v>
      </c>
      <c r="E208" s="2355" t="s">
        <v>4291</v>
      </c>
      <c r="F208" s="2355" t="s">
        <v>4292</v>
      </c>
      <c r="G208" s="2355" t="s">
        <v>4292</v>
      </c>
      <c r="H208" s="2355" t="s">
        <v>4292</v>
      </c>
      <c r="I208" s="487"/>
      <c r="J208" s="974">
        <v>45348</v>
      </c>
      <c r="K208" s="974">
        <v>45349</v>
      </c>
      <c r="L208" s="2812" t="s">
        <v>4276</v>
      </c>
      <c r="M208" s="21"/>
    </row>
    <row r="209" spans="1:13" s="326" customFormat="1" ht="20.100000000000001" hidden="1" customHeight="1">
      <c r="A209" s="2733" t="s">
        <v>3118</v>
      </c>
      <c r="B209" s="3579" t="s">
        <v>2182</v>
      </c>
      <c r="C209" s="92" t="s">
        <v>2167</v>
      </c>
      <c r="D209" s="92">
        <v>45355</v>
      </c>
      <c r="E209" s="1441"/>
      <c r="F209" s="1441"/>
      <c r="G209" s="1441"/>
      <c r="H209" s="1441"/>
      <c r="I209" s="487"/>
      <c r="J209" s="974">
        <v>45355</v>
      </c>
      <c r="K209" s="974">
        <v>45356</v>
      </c>
      <c r="L209" s="2812" t="s">
        <v>4221</v>
      </c>
      <c r="M209" s="21"/>
    </row>
    <row r="210" spans="1:13" s="326" customFormat="1" ht="20.100000000000001" hidden="1" customHeight="1">
      <c r="A210" s="2733" t="s">
        <v>3122</v>
      </c>
      <c r="B210" s="3580" t="s">
        <v>4265</v>
      </c>
      <c r="C210" s="92" t="s">
        <v>2170</v>
      </c>
      <c r="D210" s="92">
        <v>45362</v>
      </c>
      <c r="E210" s="92">
        <f t="shared" ref="E210:E217" si="144">D210+30</f>
        <v>45392</v>
      </c>
      <c r="F210" s="92">
        <f t="shared" ref="F210:F217" si="145">D210+35</f>
        <v>45397</v>
      </c>
      <c r="G210" s="92"/>
      <c r="H210" s="92">
        <f t="shared" ref="H210:H217" si="146">D210+40</f>
        <v>45402</v>
      </c>
      <c r="I210" s="487"/>
      <c r="J210" s="974">
        <v>45362</v>
      </c>
      <c r="K210" s="974">
        <v>45363</v>
      </c>
      <c r="L210" s="2812" t="s">
        <v>4223</v>
      </c>
      <c r="M210" s="21"/>
    </row>
    <row r="211" spans="1:13" s="326" customFormat="1" ht="20.100000000000001" hidden="1" customHeight="1">
      <c r="A211" s="2733" t="s">
        <v>4293</v>
      </c>
      <c r="B211" s="3581" t="s">
        <v>3111</v>
      </c>
      <c r="C211" s="92" t="s">
        <v>2173</v>
      </c>
      <c r="D211" s="2253">
        <v>45371</v>
      </c>
      <c r="E211" s="92">
        <f t="shared" si="144"/>
        <v>45401</v>
      </c>
      <c r="F211" s="92">
        <f t="shared" si="145"/>
        <v>45406</v>
      </c>
      <c r="G211" s="92">
        <f t="shared" ref="G211:G217" si="147">D211+38</f>
        <v>45409</v>
      </c>
      <c r="H211" s="92">
        <f t="shared" si="146"/>
        <v>45411</v>
      </c>
      <c r="I211" s="487"/>
      <c r="J211" s="974">
        <v>45369</v>
      </c>
      <c r="K211" s="974">
        <v>45370</v>
      </c>
      <c r="L211" s="2812" t="s">
        <v>4225</v>
      </c>
      <c r="M211" s="21"/>
    </row>
    <row r="212" spans="1:13" s="326" customFormat="1" ht="20.100000000000001" hidden="1" customHeight="1">
      <c r="A212" s="2733"/>
      <c r="B212" s="3580" t="s">
        <v>4152</v>
      </c>
      <c r="C212" s="92" t="s">
        <v>2176</v>
      </c>
      <c r="D212" s="92">
        <v>45376</v>
      </c>
      <c r="E212" s="92">
        <f t="shared" si="144"/>
        <v>45406</v>
      </c>
      <c r="F212" s="92">
        <f t="shared" si="145"/>
        <v>45411</v>
      </c>
      <c r="G212" s="92">
        <f t="shared" si="147"/>
        <v>45414</v>
      </c>
      <c r="H212" s="92">
        <f t="shared" si="146"/>
        <v>45416</v>
      </c>
      <c r="I212" s="487"/>
      <c r="J212" s="974">
        <v>45376</v>
      </c>
      <c r="K212" s="974">
        <v>45377</v>
      </c>
      <c r="L212" s="2812" t="s">
        <v>4226</v>
      </c>
      <c r="M212" s="21"/>
    </row>
    <row r="213" spans="1:13" s="326" customFormat="1" ht="20.100000000000001" hidden="1" customHeight="1">
      <c r="A213" s="2733"/>
      <c r="B213" s="3581" t="s">
        <v>4277</v>
      </c>
      <c r="C213" s="92" t="s">
        <v>2178</v>
      </c>
      <c r="D213" s="92">
        <v>45383</v>
      </c>
      <c r="E213" s="92">
        <f t="shared" si="144"/>
        <v>45413</v>
      </c>
      <c r="F213" s="92">
        <f t="shared" si="145"/>
        <v>45418</v>
      </c>
      <c r="G213" s="92">
        <f t="shared" si="147"/>
        <v>45421</v>
      </c>
      <c r="H213" s="92">
        <f t="shared" si="146"/>
        <v>45423</v>
      </c>
      <c r="I213" s="487"/>
      <c r="J213" s="974">
        <v>45383</v>
      </c>
      <c r="K213" s="974">
        <v>45384</v>
      </c>
      <c r="L213" s="2812" t="s">
        <v>4227</v>
      </c>
      <c r="M213" s="21"/>
    </row>
    <row r="214" spans="1:13" s="326" customFormat="1" ht="20.100000000000001" hidden="1" customHeight="1">
      <c r="A214" s="2733"/>
      <c r="B214" s="3581" t="s">
        <v>3862</v>
      </c>
      <c r="C214" s="92" t="s">
        <v>2179</v>
      </c>
      <c r="D214" s="92">
        <v>45393</v>
      </c>
      <c r="E214" s="92">
        <f t="shared" si="144"/>
        <v>45423</v>
      </c>
      <c r="F214" s="92">
        <f t="shared" si="145"/>
        <v>45428</v>
      </c>
      <c r="G214" s="92">
        <f t="shared" si="147"/>
        <v>45431</v>
      </c>
      <c r="H214" s="92">
        <f t="shared" si="146"/>
        <v>45433</v>
      </c>
      <c r="I214" s="487"/>
      <c r="J214" s="974">
        <v>45390</v>
      </c>
      <c r="K214" s="974">
        <v>45391</v>
      </c>
      <c r="L214" s="2812" t="s">
        <v>4228</v>
      </c>
      <c r="M214" s="21"/>
    </row>
    <row r="215" spans="1:13" s="326" customFormat="1" ht="20.100000000000001" hidden="1" customHeight="1">
      <c r="A215" s="2733"/>
      <c r="B215" s="3581" t="s">
        <v>4294</v>
      </c>
      <c r="C215" s="92" t="s">
        <v>2181</v>
      </c>
      <c r="D215" s="92">
        <v>45400</v>
      </c>
      <c r="E215" s="92">
        <f t="shared" si="144"/>
        <v>45430</v>
      </c>
      <c r="F215" s="92">
        <f t="shared" si="145"/>
        <v>45435</v>
      </c>
      <c r="G215" s="92">
        <f t="shared" si="147"/>
        <v>45438</v>
      </c>
      <c r="H215" s="92">
        <f t="shared" si="146"/>
        <v>45440</v>
      </c>
      <c r="I215" s="487"/>
      <c r="J215" s="974">
        <v>45397</v>
      </c>
      <c r="K215" s="974">
        <v>45398</v>
      </c>
      <c r="L215" s="2812" t="s">
        <v>4229</v>
      </c>
      <c r="M215" s="21"/>
    </row>
    <row r="216" spans="1:13" s="326" customFormat="1" ht="20.100000000000001" hidden="1" customHeight="1">
      <c r="A216" s="2733"/>
      <c r="B216" s="3581" t="s">
        <v>2763</v>
      </c>
      <c r="C216" s="92" t="s">
        <v>2184</v>
      </c>
      <c r="D216" s="92">
        <v>45409</v>
      </c>
      <c r="E216" s="92">
        <f t="shared" si="144"/>
        <v>45439</v>
      </c>
      <c r="F216" s="92">
        <f t="shared" si="145"/>
        <v>45444</v>
      </c>
      <c r="G216" s="92">
        <f t="shared" si="147"/>
        <v>45447</v>
      </c>
      <c r="H216" s="92">
        <f t="shared" si="146"/>
        <v>45449</v>
      </c>
      <c r="I216" s="487"/>
      <c r="J216" s="974">
        <v>45404</v>
      </c>
      <c r="K216" s="974">
        <v>45405</v>
      </c>
      <c r="L216" s="2812" t="s">
        <v>4231</v>
      </c>
      <c r="M216" s="21"/>
    </row>
    <row r="217" spans="1:13" s="326" customFormat="1" ht="20.100000000000001" hidden="1" customHeight="1">
      <c r="A217" s="2733"/>
      <c r="B217" s="3581" t="s">
        <v>4284</v>
      </c>
      <c r="C217" s="92" t="s">
        <v>2191</v>
      </c>
      <c r="D217" s="92">
        <v>45414</v>
      </c>
      <c r="E217" s="92">
        <f t="shared" si="144"/>
        <v>45444</v>
      </c>
      <c r="F217" s="92">
        <f t="shared" si="145"/>
        <v>45449</v>
      </c>
      <c r="G217" s="92">
        <f t="shared" si="147"/>
        <v>45452</v>
      </c>
      <c r="H217" s="92">
        <f t="shared" si="146"/>
        <v>45454</v>
      </c>
      <c r="I217" s="487"/>
      <c r="J217" s="974">
        <v>45411</v>
      </c>
      <c r="K217" s="974">
        <v>45412</v>
      </c>
      <c r="L217" s="2812" t="s">
        <v>4233</v>
      </c>
      <c r="M217" s="21"/>
    </row>
    <row r="218" spans="1:13" s="326" customFormat="1" ht="20.100000000000001" hidden="1" customHeight="1">
      <c r="A218" s="2733"/>
      <c r="B218" s="3581" t="s">
        <v>4295</v>
      </c>
      <c r="C218" s="92" t="s">
        <v>2193</v>
      </c>
      <c r="D218" s="92">
        <v>45423</v>
      </c>
      <c r="E218" s="92">
        <f t="shared" ref="E218:E221" si="148">D218+30</f>
        <v>45453</v>
      </c>
      <c r="F218" s="92">
        <f t="shared" ref="F218:F221" si="149">D218+35</f>
        <v>45458</v>
      </c>
      <c r="G218" s="92">
        <f t="shared" ref="G218:G221" si="150">D218+38</f>
        <v>45461</v>
      </c>
      <c r="H218" s="92">
        <f t="shared" ref="H218:H221" si="151">D218+40</f>
        <v>45463</v>
      </c>
      <c r="I218" s="487"/>
      <c r="J218" s="974">
        <v>45418</v>
      </c>
      <c r="K218" s="974">
        <v>45419</v>
      </c>
      <c r="L218" s="2812" t="s">
        <v>4234</v>
      </c>
      <c r="M218" s="21"/>
    </row>
    <row r="219" spans="1:13" s="326" customFormat="1" ht="20.100000000000001" hidden="1" customHeight="1">
      <c r="A219" s="2733"/>
      <c r="B219" s="3581" t="s">
        <v>3847</v>
      </c>
      <c r="C219" s="92" t="s">
        <v>2195</v>
      </c>
      <c r="D219" s="92">
        <v>45432</v>
      </c>
      <c r="E219" s="92">
        <f t="shared" si="148"/>
        <v>45462</v>
      </c>
      <c r="F219" s="92">
        <f t="shared" si="149"/>
        <v>45467</v>
      </c>
      <c r="G219" s="92">
        <f t="shared" si="150"/>
        <v>45470</v>
      </c>
      <c r="H219" s="92">
        <f t="shared" si="151"/>
        <v>45472</v>
      </c>
      <c r="I219" s="487"/>
      <c r="J219" s="974">
        <v>45425</v>
      </c>
      <c r="K219" s="974">
        <v>45426</v>
      </c>
      <c r="L219" s="2812" t="s">
        <v>4235</v>
      </c>
      <c r="M219" s="21"/>
    </row>
    <row r="220" spans="1:13" s="326" customFormat="1" ht="20.100000000000001" hidden="1" customHeight="1">
      <c r="A220" s="2733"/>
      <c r="B220" s="3580" t="s">
        <v>3112</v>
      </c>
      <c r="C220" s="92" t="s">
        <v>2198</v>
      </c>
      <c r="D220" s="92">
        <v>45439</v>
      </c>
      <c r="E220" s="92">
        <f t="shared" si="148"/>
        <v>45469</v>
      </c>
      <c r="F220" s="92">
        <f t="shared" si="149"/>
        <v>45474</v>
      </c>
      <c r="G220" s="92">
        <f t="shared" si="150"/>
        <v>45477</v>
      </c>
      <c r="H220" s="92">
        <f t="shared" si="151"/>
        <v>45479</v>
      </c>
      <c r="I220" s="487"/>
      <c r="J220" s="974">
        <v>45432</v>
      </c>
      <c r="K220" s="974">
        <v>45433</v>
      </c>
      <c r="L220" s="2812" t="s">
        <v>4236</v>
      </c>
      <c r="M220" s="21"/>
    </row>
    <row r="221" spans="1:13" s="326" customFormat="1" ht="20.100000000000001" hidden="1" customHeight="1">
      <c r="A221" s="2733"/>
      <c r="B221" s="3580" t="s">
        <v>3109</v>
      </c>
      <c r="C221" s="92" t="s">
        <v>2205</v>
      </c>
      <c r="D221" s="92">
        <v>45443</v>
      </c>
      <c r="E221" s="92">
        <f t="shared" si="148"/>
        <v>45473</v>
      </c>
      <c r="F221" s="92">
        <f t="shared" si="149"/>
        <v>45478</v>
      </c>
      <c r="G221" s="92">
        <f t="shared" si="150"/>
        <v>45481</v>
      </c>
      <c r="H221" s="92">
        <f t="shared" si="151"/>
        <v>45483</v>
      </c>
      <c r="I221" s="487"/>
      <c r="J221" s="974">
        <v>45439</v>
      </c>
      <c r="K221" s="974">
        <v>45440</v>
      </c>
      <c r="L221" s="2812" t="s">
        <v>4238</v>
      </c>
      <c r="M221" s="21"/>
    </row>
    <row r="222" spans="1:13" s="326" customFormat="1" ht="20.100000000000001" hidden="1" customHeight="1">
      <c r="A222" s="2733"/>
      <c r="B222" s="3580" t="s">
        <v>3814</v>
      </c>
      <c r="C222" s="92" t="s">
        <v>2208</v>
      </c>
      <c r="D222" s="92">
        <v>45452</v>
      </c>
      <c r="E222" s="92">
        <f>D222+30</f>
        <v>45482</v>
      </c>
      <c r="F222" s="92">
        <f t="shared" ref="F222:F226" si="152">D222+35</f>
        <v>45487</v>
      </c>
      <c r="G222" s="92">
        <f t="shared" ref="G222:G226" si="153">D222+38</f>
        <v>45490</v>
      </c>
      <c r="H222" s="92">
        <f t="shared" ref="H222:H226" si="154">D222+40</f>
        <v>45492</v>
      </c>
      <c r="I222" s="487"/>
      <c r="J222" s="974">
        <v>45446</v>
      </c>
      <c r="K222" s="974">
        <v>45447</v>
      </c>
      <c r="L222" s="2812" t="s">
        <v>4278</v>
      </c>
      <c r="M222" s="21"/>
    </row>
    <row r="223" spans="1:13" s="326" customFormat="1" ht="20.100000000000001" hidden="1" customHeight="1">
      <c r="A223" s="2733"/>
      <c r="B223" s="3580" t="s">
        <v>4149</v>
      </c>
      <c r="C223" s="92" t="s">
        <v>2211</v>
      </c>
      <c r="D223" s="92">
        <v>45455</v>
      </c>
      <c r="E223" s="92">
        <f t="shared" ref="E223:E226" si="155">D223+30</f>
        <v>45485</v>
      </c>
      <c r="F223" s="92">
        <f t="shared" si="152"/>
        <v>45490</v>
      </c>
      <c r="G223" s="92">
        <f t="shared" si="153"/>
        <v>45493</v>
      </c>
      <c r="H223" s="92">
        <f t="shared" si="154"/>
        <v>45495</v>
      </c>
      <c r="I223" s="487"/>
      <c r="J223" s="974">
        <v>45453</v>
      </c>
      <c r="K223" s="974">
        <v>45454</v>
      </c>
      <c r="L223" s="2812" t="s">
        <v>4240</v>
      </c>
      <c r="M223" s="21"/>
    </row>
    <row r="224" spans="1:13" s="326" customFormat="1" ht="20.100000000000001" hidden="1" customHeight="1">
      <c r="A224" s="2733"/>
      <c r="B224" s="3582" t="s">
        <v>4152</v>
      </c>
      <c r="C224" s="92" t="s">
        <v>2213</v>
      </c>
      <c r="D224" s="2732" t="s">
        <v>2190</v>
      </c>
      <c r="E224" s="1441">
        <v>45490</v>
      </c>
      <c r="F224" s="1441">
        <v>45495</v>
      </c>
      <c r="G224" s="1441">
        <v>45498</v>
      </c>
      <c r="H224" s="1441">
        <v>45500</v>
      </c>
      <c r="I224" s="2677"/>
      <c r="J224" s="974">
        <v>45460</v>
      </c>
      <c r="K224" s="974">
        <v>45461</v>
      </c>
      <c r="L224" s="2812" t="s">
        <v>4241</v>
      </c>
      <c r="M224" s="21"/>
    </row>
    <row r="225" spans="1:13" s="326" customFormat="1" ht="20.100000000000001" hidden="1" customHeight="1">
      <c r="A225" s="2733" t="s">
        <v>4147</v>
      </c>
      <c r="B225" s="3582" t="s">
        <v>4296</v>
      </c>
      <c r="C225" s="92" t="s">
        <v>2217</v>
      </c>
      <c r="D225" s="92">
        <v>45467</v>
      </c>
      <c r="E225" s="92">
        <f t="shared" si="155"/>
        <v>45497</v>
      </c>
      <c r="F225" s="92">
        <f t="shared" si="152"/>
        <v>45502</v>
      </c>
      <c r="G225" s="92">
        <f t="shared" si="153"/>
        <v>45505</v>
      </c>
      <c r="H225" s="92">
        <f t="shared" si="154"/>
        <v>45507</v>
      </c>
      <c r="I225" s="487"/>
      <c r="J225" s="974">
        <v>45467</v>
      </c>
      <c r="K225" s="974">
        <v>45468</v>
      </c>
      <c r="L225" s="2812" t="s">
        <v>4242</v>
      </c>
      <c r="M225" s="21"/>
    </row>
    <row r="226" spans="1:13" s="326" customFormat="1" ht="20.100000000000001" hidden="1" customHeight="1">
      <c r="A226" s="2733"/>
      <c r="B226" s="3582" t="s">
        <v>4265</v>
      </c>
      <c r="C226" s="92" t="s">
        <v>2219</v>
      </c>
      <c r="D226" s="92">
        <v>45474</v>
      </c>
      <c r="E226" s="92">
        <f t="shared" si="155"/>
        <v>45504</v>
      </c>
      <c r="F226" s="92">
        <f t="shared" si="152"/>
        <v>45509</v>
      </c>
      <c r="G226" s="92">
        <f t="shared" si="153"/>
        <v>45512</v>
      </c>
      <c r="H226" s="92">
        <f t="shared" si="154"/>
        <v>45514</v>
      </c>
      <c r="I226" s="487"/>
      <c r="J226" s="974">
        <v>45474</v>
      </c>
      <c r="K226" s="974">
        <v>45475</v>
      </c>
      <c r="L226" s="2812">
        <f t="shared" ref="L226:L233" si="156">WEEKNUM(K226)</f>
        <v>27</v>
      </c>
      <c r="M226" s="21"/>
    </row>
    <row r="227" spans="1:13" s="326" customFormat="1" ht="20.100000000000001" hidden="1" customHeight="1">
      <c r="A227" s="2733"/>
      <c r="B227" s="3582" t="s">
        <v>3111</v>
      </c>
      <c r="C227" s="92" t="s">
        <v>2224</v>
      </c>
      <c r="D227" s="92">
        <v>45484</v>
      </c>
      <c r="E227" s="92">
        <f t="shared" ref="E227:E230" si="157">D227+30</f>
        <v>45514</v>
      </c>
      <c r="F227" s="92">
        <f t="shared" ref="F227:F230" si="158">D227+35</f>
        <v>45519</v>
      </c>
      <c r="G227" s="92">
        <f t="shared" ref="G227:G230" si="159">D227+38</f>
        <v>45522</v>
      </c>
      <c r="H227" s="92">
        <f t="shared" ref="H227:H230" si="160">D227+40</f>
        <v>45524</v>
      </c>
      <c r="I227" s="487"/>
      <c r="J227" s="974">
        <v>45481</v>
      </c>
      <c r="K227" s="974">
        <v>45482</v>
      </c>
      <c r="L227" s="2812">
        <f t="shared" si="156"/>
        <v>28</v>
      </c>
      <c r="M227" s="21"/>
    </row>
    <row r="228" spans="1:13" s="326" customFormat="1" ht="20.100000000000001" hidden="1" customHeight="1">
      <c r="A228" s="2733"/>
      <c r="B228" s="3582" t="s">
        <v>4147</v>
      </c>
      <c r="C228" s="92" t="s">
        <v>2227</v>
      </c>
      <c r="D228" s="92">
        <v>45491</v>
      </c>
      <c r="E228" s="92">
        <f t="shared" si="157"/>
        <v>45521</v>
      </c>
      <c r="F228" s="92">
        <f t="shared" si="158"/>
        <v>45526</v>
      </c>
      <c r="G228" s="92">
        <f t="shared" si="159"/>
        <v>45529</v>
      </c>
      <c r="H228" s="92">
        <f t="shared" si="160"/>
        <v>45531</v>
      </c>
      <c r="I228" s="487"/>
      <c r="J228" s="974">
        <f t="shared" ref="J228:K234" si="161">J227+7</f>
        <v>45488</v>
      </c>
      <c r="K228" s="974">
        <f t="shared" si="161"/>
        <v>45489</v>
      </c>
      <c r="L228" s="2812">
        <f t="shared" si="156"/>
        <v>29</v>
      </c>
      <c r="M228" s="21"/>
    </row>
    <row r="229" spans="1:13" s="326" customFormat="1" ht="20.100000000000001" hidden="1" customHeight="1">
      <c r="A229" s="2733"/>
      <c r="B229" s="3582" t="s">
        <v>4277</v>
      </c>
      <c r="C229" s="92" t="s">
        <v>2230</v>
      </c>
      <c r="D229" s="92">
        <v>45498</v>
      </c>
      <c r="E229" s="92">
        <f t="shared" si="157"/>
        <v>45528</v>
      </c>
      <c r="F229" s="92">
        <f t="shared" si="158"/>
        <v>45533</v>
      </c>
      <c r="G229" s="92">
        <f t="shared" si="159"/>
        <v>45536</v>
      </c>
      <c r="H229" s="92">
        <f t="shared" si="160"/>
        <v>45538</v>
      </c>
      <c r="I229" s="487"/>
      <c r="J229" s="974">
        <f t="shared" si="161"/>
        <v>45495</v>
      </c>
      <c r="K229" s="974">
        <f t="shared" si="161"/>
        <v>45496</v>
      </c>
      <c r="L229" s="2812">
        <f t="shared" si="156"/>
        <v>30</v>
      </c>
      <c r="M229" s="21"/>
    </row>
    <row r="230" spans="1:13" s="326" customFormat="1" ht="20.100000000000001" hidden="1" customHeight="1">
      <c r="A230" s="2733"/>
      <c r="B230" s="3582" t="s">
        <v>3862</v>
      </c>
      <c r="C230" s="92" t="s">
        <v>2232</v>
      </c>
      <c r="D230" s="92">
        <v>45507</v>
      </c>
      <c r="E230" s="92">
        <f t="shared" si="157"/>
        <v>45537</v>
      </c>
      <c r="F230" s="92">
        <f t="shared" si="158"/>
        <v>45542</v>
      </c>
      <c r="G230" s="92">
        <f t="shared" si="159"/>
        <v>45545</v>
      </c>
      <c r="H230" s="92">
        <f t="shared" si="160"/>
        <v>45547</v>
      </c>
      <c r="I230" s="487"/>
      <c r="J230" s="974">
        <f t="shared" si="161"/>
        <v>45502</v>
      </c>
      <c r="K230" s="974">
        <f t="shared" si="161"/>
        <v>45503</v>
      </c>
      <c r="L230" s="2812">
        <f t="shared" si="156"/>
        <v>31</v>
      </c>
      <c r="M230" s="21"/>
    </row>
    <row r="231" spans="1:13" s="326" customFormat="1" ht="20.100000000000001" hidden="1" customHeight="1">
      <c r="A231" s="2733"/>
      <c r="B231" s="3582" t="s">
        <v>4294</v>
      </c>
      <c r="C231" s="92" t="s">
        <v>2235</v>
      </c>
      <c r="D231" s="92">
        <v>45512</v>
      </c>
      <c r="E231" s="92">
        <f t="shared" ref="E231" si="162">D231+30</f>
        <v>45542</v>
      </c>
      <c r="F231" s="92">
        <f t="shared" ref="F231" si="163">D231+35</f>
        <v>45547</v>
      </c>
      <c r="G231" s="92">
        <f t="shared" ref="G231" si="164">D231+38</f>
        <v>45550</v>
      </c>
      <c r="H231" s="92">
        <f t="shared" ref="H231" si="165">D231+40</f>
        <v>45552</v>
      </c>
      <c r="I231" s="487"/>
      <c r="J231" s="974">
        <f t="shared" si="161"/>
        <v>45509</v>
      </c>
      <c r="K231" s="974">
        <f t="shared" si="161"/>
        <v>45510</v>
      </c>
      <c r="L231" s="2812">
        <f t="shared" si="156"/>
        <v>32</v>
      </c>
      <c r="M231" s="21"/>
    </row>
    <row r="232" spans="1:13" s="326" customFormat="1" ht="20.100000000000001" hidden="1" customHeight="1">
      <c r="A232" s="2733"/>
      <c r="B232" s="3582" t="s">
        <v>2763</v>
      </c>
      <c r="C232" s="92" t="s">
        <v>2241</v>
      </c>
      <c r="D232" s="92">
        <v>45520</v>
      </c>
      <c r="E232" s="92">
        <f t="shared" ref="E232:E239" si="166">D232+30</f>
        <v>45550</v>
      </c>
      <c r="F232" s="92">
        <f t="shared" ref="F232:F239" si="167">D232+35</f>
        <v>45555</v>
      </c>
      <c r="G232" s="92">
        <f t="shared" ref="G232:G239" si="168">D232+38</f>
        <v>45558</v>
      </c>
      <c r="H232" s="92">
        <f t="shared" ref="H232:H239" si="169">D232+40</f>
        <v>45560</v>
      </c>
      <c r="I232" s="487"/>
      <c r="J232" s="974">
        <f t="shared" si="161"/>
        <v>45516</v>
      </c>
      <c r="K232" s="974">
        <f t="shared" si="161"/>
        <v>45517</v>
      </c>
      <c r="L232" s="2812">
        <f t="shared" si="156"/>
        <v>33</v>
      </c>
      <c r="M232" s="21"/>
    </row>
    <row r="233" spans="1:13" s="326" customFormat="1" ht="20.100000000000001" hidden="1" customHeight="1">
      <c r="A233" s="2733"/>
      <c r="B233" s="3582" t="s">
        <v>4284</v>
      </c>
      <c r="C233" s="92" t="s">
        <v>2244</v>
      </c>
      <c r="D233" s="92">
        <v>45529</v>
      </c>
      <c r="E233" s="92">
        <f t="shared" si="166"/>
        <v>45559</v>
      </c>
      <c r="F233" s="92">
        <f t="shared" si="167"/>
        <v>45564</v>
      </c>
      <c r="G233" s="92">
        <f t="shared" si="168"/>
        <v>45567</v>
      </c>
      <c r="H233" s="92">
        <f t="shared" si="169"/>
        <v>45569</v>
      </c>
      <c r="I233" s="487"/>
      <c r="J233" s="974">
        <f t="shared" si="161"/>
        <v>45523</v>
      </c>
      <c r="K233" s="974">
        <f t="shared" si="161"/>
        <v>45524</v>
      </c>
      <c r="L233" s="2812">
        <f t="shared" si="156"/>
        <v>34</v>
      </c>
      <c r="M233" s="21"/>
    </row>
    <row r="234" spans="1:13" s="326" customFormat="1" ht="20.100000000000001" hidden="1" customHeight="1">
      <c r="A234" s="2733"/>
      <c r="B234" s="3582" t="s">
        <v>4295</v>
      </c>
      <c r="C234" s="92" t="s">
        <v>2246</v>
      </c>
      <c r="D234" s="92">
        <v>45532</v>
      </c>
      <c r="E234" s="92">
        <f t="shared" si="166"/>
        <v>45562</v>
      </c>
      <c r="F234" s="92">
        <f t="shared" si="167"/>
        <v>45567</v>
      </c>
      <c r="G234" s="92">
        <f t="shared" si="168"/>
        <v>45570</v>
      </c>
      <c r="H234" s="92">
        <f t="shared" si="169"/>
        <v>45572</v>
      </c>
      <c r="I234" s="487"/>
      <c r="J234" s="974">
        <f t="shared" si="161"/>
        <v>45530</v>
      </c>
      <c r="K234" s="974">
        <f t="shared" si="161"/>
        <v>45531</v>
      </c>
      <c r="L234" s="2812">
        <f t="shared" ref="L234:L239" si="170">WEEKNUM(K234)</f>
        <v>35</v>
      </c>
      <c r="M234" s="21"/>
    </row>
    <row r="235" spans="1:13" s="326" customFormat="1" ht="20.100000000000001" hidden="1" customHeight="1">
      <c r="A235" s="2733"/>
      <c r="B235" s="3582" t="s">
        <v>3847</v>
      </c>
      <c r="C235" s="92" t="s">
        <v>2250</v>
      </c>
      <c r="D235" s="92">
        <v>45540</v>
      </c>
      <c r="E235" s="92">
        <f t="shared" si="166"/>
        <v>45570</v>
      </c>
      <c r="F235" s="92">
        <f t="shared" si="167"/>
        <v>45575</v>
      </c>
      <c r="G235" s="92">
        <f t="shared" si="168"/>
        <v>45578</v>
      </c>
      <c r="H235" s="92">
        <f t="shared" si="169"/>
        <v>45580</v>
      </c>
      <c r="I235" s="487"/>
      <c r="J235" s="974">
        <f t="shared" ref="J235:K239" si="171">J234+7</f>
        <v>45537</v>
      </c>
      <c r="K235" s="974">
        <f t="shared" si="171"/>
        <v>45538</v>
      </c>
      <c r="L235" s="2812">
        <f t="shared" si="170"/>
        <v>36</v>
      </c>
      <c r="M235" s="21"/>
    </row>
    <row r="236" spans="1:13" s="326" customFormat="1" ht="20.100000000000001" hidden="1" customHeight="1">
      <c r="A236" s="2733"/>
      <c r="B236" s="3582" t="s">
        <v>3112</v>
      </c>
      <c r="C236" s="92" t="s">
        <v>2253</v>
      </c>
      <c r="D236" s="92">
        <v>45547</v>
      </c>
      <c r="E236" s="92">
        <f t="shared" si="166"/>
        <v>45577</v>
      </c>
      <c r="F236" s="92">
        <f t="shared" si="167"/>
        <v>45582</v>
      </c>
      <c r="G236" s="92">
        <f t="shared" si="168"/>
        <v>45585</v>
      </c>
      <c r="H236" s="92">
        <f t="shared" si="169"/>
        <v>45587</v>
      </c>
      <c r="I236" s="487"/>
      <c r="J236" s="974">
        <f t="shared" si="171"/>
        <v>45544</v>
      </c>
      <c r="K236" s="974">
        <f t="shared" si="171"/>
        <v>45545</v>
      </c>
      <c r="L236" s="2812">
        <f t="shared" si="170"/>
        <v>37</v>
      </c>
      <c r="M236" s="21"/>
    </row>
    <row r="237" spans="1:13" s="326" customFormat="1" ht="20.100000000000001" hidden="1" customHeight="1">
      <c r="A237" s="2733"/>
      <c r="B237" s="3582" t="s">
        <v>3109</v>
      </c>
      <c r="C237" s="92" t="s">
        <v>2255</v>
      </c>
      <c r="D237" s="92">
        <v>45554</v>
      </c>
      <c r="E237" s="92">
        <f t="shared" si="166"/>
        <v>45584</v>
      </c>
      <c r="F237" s="92">
        <f t="shared" si="167"/>
        <v>45589</v>
      </c>
      <c r="G237" s="92">
        <f t="shared" si="168"/>
        <v>45592</v>
      </c>
      <c r="H237" s="92">
        <f t="shared" si="169"/>
        <v>45594</v>
      </c>
      <c r="I237" s="487"/>
      <c r="J237" s="974">
        <f t="shared" si="171"/>
        <v>45551</v>
      </c>
      <c r="K237" s="974">
        <f t="shared" si="171"/>
        <v>45552</v>
      </c>
      <c r="L237" s="2812">
        <f t="shared" si="170"/>
        <v>38</v>
      </c>
      <c r="M237" s="21"/>
    </row>
    <row r="238" spans="1:13" s="326" customFormat="1" ht="20.100000000000001" hidden="1" customHeight="1">
      <c r="A238" s="2733"/>
      <c r="B238" s="3582" t="s">
        <v>3814</v>
      </c>
      <c r="C238" s="92" t="s">
        <v>2257</v>
      </c>
      <c r="D238" s="92">
        <v>45558</v>
      </c>
      <c r="E238" s="92">
        <f t="shared" si="166"/>
        <v>45588</v>
      </c>
      <c r="F238" s="92">
        <f t="shared" si="167"/>
        <v>45593</v>
      </c>
      <c r="G238" s="92">
        <f t="shared" si="168"/>
        <v>45596</v>
      </c>
      <c r="H238" s="92">
        <f t="shared" si="169"/>
        <v>45598</v>
      </c>
      <c r="I238" s="487"/>
      <c r="J238" s="974">
        <f t="shared" si="171"/>
        <v>45558</v>
      </c>
      <c r="K238" s="974">
        <f t="shared" si="171"/>
        <v>45559</v>
      </c>
      <c r="L238" s="2812">
        <f t="shared" si="170"/>
        <v>39</v>
      </c>
      <c r="M238" s="21"/>
    </row>
    <row r="239" spans="1:13" s="326" customFormat="1" ht="20.100000000000001" hidden="1" customHeight="1">
      <c r="A239" s="2733"/>
      <c r="B239" s="3582" t="s">
        <v>4149</v>
      </c>
      <c r="C239" s="92" t="s">
        <v>2261</v>
      </c>
      <c r="D239" s="92">
        <v>45566</v>
      </c>
      <c r="E239" s="92">
        <f t="shared" si="166"/>
        <v>45596</v>
      </c>
      <c r="F239" s="92">
        <f t="shared" si="167"/>
        <v>45601</v>
      </c>
      <c r="G239" s="92">
        <f t="shared" si="168"/>
        <v>45604</v>
      </c>
      <c r="H239" s="92">
        <f t="shared" si="169"/>
        <v>45606</v>
      </c>
      <c r="I239" s="487"/>
      <c r="J239" s="974">
        <f t="shared" si="171"/>
        <v>45565</v>
      </c>
      <c r="K239" s="974">
        <f t="shared" si="171"/>
        <v>45566</v>
      </c>
      <c r="L239" s="2812">
        <f t="shared" si="170"/>
        <v>40</v>
      </c>
      <c r="M239" s="21"/>
    </row>
    <row r="240" spans="1:13" s="326" customFormat="1" ht="20.100000000000001" customHeight="1" thickTop="1">
      <c r="A240" s="2733"/>
      <c r="B240" s="3582" t="s">
        <v>4152</v>
      </c>
      <c r="C240" s="92" t="s">
        <v>2265</v>
      </c>
      <c r="D240" s="92">
        <v>45575</v>
      </c>
      <c r="E240" s="92">
        <f t="shared" ref="E240:E247" si="172">D240+30</f>
        <v>45605</v>
      </c>
      <c r="F240" s="92">
        <f t="shared" ref="F240:F247" si="173">D240+35</f>
        <v>45610</v>
      </c>
      <c r="G240" s="92">
        <f t="shared" ref="G240:G247" si="174">D240+38</f>
        <v>45613</v>
      </c>
      <c r="H240" s="92">
        <f t="shared" ref="H240:H247" si="175">D240+40</f>
        <v>45615</v>
      </c>
      <c r="I240" s="487"/>
      <c r="J240" s="974">
        <f t="shared" ref="J240:K243" si="176">J239+7</f>
        <v>45572</v>
      </c>
      <c r="K240" s="974">
        <f t="shared" si="176"/>
        <v>45573</v>
      </c>
      <c r="L240" s="2812">
        <f t="shared" ref="L240:L247" si="177">WEEKNUM(K240)</f>
        <v>41</v>
      </c>
      <c r="M240" s="21"/>
    </row>
    <row r="241" spans="1:13" s="326" customFormat="1" ht="20.100000000000001" customHeight="1">
      <c r="A241" s="2733"/>
      <c r="B241" s="3583" t="s">
        <v>2182</v>
      </c>
      <c r="C241" s="92" t="s">
        <v>2269</v>
      </c>
      <c r="D241" s="1441">
        <v>45551</v>
      </c>
      <c r="E241" s="1441">
        <f t="shared" si="172"/>
        <v>45581</v>
      </c>
      <c r="F241" s="1441">
        <f t="shared" si="173"/>
        <v>45586</v>
      </c>
      <c r="G241" s="1441">
        <f t="shared" si="174"/>
        <v>45589</v>
      </c>
      <c r="H241" s="1441">
        <f t="shared" si="175"/>
        <v>45591</v>
      </c>
      <c r="I241" s="487"/>
      <c r="J241" s="974">
        <f t="shared" si="176"/>
        <v>45579</v>
      </c>
      <c r="K241" s="974">
        <f t="shared" si="176"/>
        <v>45580</v>
      </c>
      <c r="L241" s="2812">
        <f t="shared" si="177"/>
        <v>42</v>
      </c>
      <c r="M241" s="21"/>
    </row>
    <row r="242" spans="1:13" s="326" customFormat="1" ht="20.100000000000001" customHeight="1">
      <c r="A242" s="2733"/>
      <c r="B242" s="3582" t="s">
        <v>4296</v>
      </c>
      <c r="C242" s="92" t="s">
        <v>2274</v>
      </c>
      <c r="D242" s="92">
        <v>45586</v>
      </c>
      <c r="E242" s="92">
        <f t="shared" si="172"/>
        <v>45616</v>
      </c>
      <c r="F242" s="92">
        <f t="shared" si="173"/>
        <v>45621</v>
      </c>
      <c r="G242" s="92">
        <f t="shared" si="174"/>
        <v>45624</v>
      </c>
      <c r="H242" s="92">
        <f t="shared" si="175"/>
        <v>45626</v>
      </c>
      <c r="I242" s="487"/>
      <c r="J242" s="974">
        <f t="shared" si="176"/>
        <v>45586</v>
      </c>
      <c r="K242" s="974">
        <f t="shared" si="176"/>
        <v>45587</v>
      </c>
      <c r="L242" s="2812">
        <f t="shared" si="177"/>
        <v>43</v>
      </c>
      <c r="M242" s="21"/>
    </row>
    <row r="243" spans="1:13" s="326" customFormat="1" ht="20.100000000000001" customHeight="1">
      <c r="A243" s="2733"/>
      <c r="B243" s="3582" t="s">
        <v>4265</v>
      </c>
      <c r="C243" s="92" t="s">
        <v>2277</v>
      </c>
      <c r="D243" s="92">
        <v>45593</v>
      </c>
      <c r="E243" s="92">
        <f t="shared" si="172"/>
        <v>45623</v>
      </c>
      <c r="F243" s="92">
        <f t="shared" si="173"/>
        <v>45628</v>
      </c>
      <c r="G243" s="92">
        <f t="shared" si="174"/>
        <v>45631</v>
      </c>
      <c r="H243" s="92">
        <f t="shared" si="175"/>
        <v>45633</v>
      </c>
      <c r="I243" s="487"/>
      <c r="J243" s="974">
        <f t="shared" si="176"/>
        <v>45593</v>
      </c>
      <c r="K243" s="974">
        <f t="shared" si="176"/>
        <v>45594</v>
      </c>
      <c r="L243" s="2812">
        <f t="shared" si="177"/>
        <v>44</v>
      </c>
      <c r="M243" s="21"/>
    </row>
    <row r="244" spans="1:13" s="326" customFormat="1" ht="20.100000000000001" customHeight="1">
      <c r="A244" s="2733"/>
      <c r="B244" s="3582" t="s">
        <v>3111</v>
      </c>
      <c r="C244" s="92" t="s">
        <v>2280</v>
      </c>
      <c r="D244" s="92">
        <v>45600</v>
      </c>
      <c r="E244" s="92">
        <f t="shared" si="172"/>
        <v>45630</v>
      </c>
      <c r="F244" s="92">
        <f t="shared" si="173"/>
        <v>45635</v>
      </c>
      <c r="G244" s="92">
        <f t="shared" si="174"/>
        <v>45638</v>
      </c>
      <c r="H244" s="92">
        <f t="shared" si="175"/>
        <v>45640</v>
      </c>
      <c r="I244" s="487"/>
      <c r="J244" s="974">
        <f t="shared" ref="J244:K247" si="178">J243+7</f>
        <v>45600</v>
      </c>
      <c r="K244" s="974">
        <f t="shared" si="178"/>
        <v>45601</v>
      </c>
      <c r="L244" s="2812">
        <f t="shared" si="177"/>
        <v>45</v>
      </c>
      <c r="M244" s="21"/>
    </row>
    <row r="245" spans="1:13" s="326" customFormat="1" ht="20.100000000000001" customHeight="1">
      <c r="A245" s="2733"/>
      <c r="B245" s="3582" t="s">
        <v>4147</v>
      </c>
      <c r="C245" s="92" t="s">
        <v>2284</v>
      </c>
      <c r="D245" s="92">
        <v>45607</v>
      </c>
      <c r="E245" s="92">
        <f t="shared" si="172"/>
        <v>45637</v>
      </c>
      <c r="F245" s="92">
        <f t="shared" si="173"/>
        <v>45642</v>
      </c>
      <c r="G245" s="92">
        <f t="shared" si="174"/>
        <v>45645</v>
      </c>
      <c r="H245" s="92">
        <f t="shared" si="175"/>
        <v>45647</v>
      </c>
      <c r="I245" s="487"/>
      <c r="J245" s="974">
        <f t="shared" si="178"/>
        <v>45607</v>
      </c>
      <c r="K245" s="974">
        <f t="shared" si="178"/>
        <v>45608</v>
      </c>
      <c r="L245" s="2812">
        <f t="shared" si="177"/>
        <v>46</v>
      </c>
      <c r="M245" s="21"/>
    </row>
    <row r="246" spans="1:13" s="326" customFormat="1" ht="20.100000000000001" customHeight="1">
      <c r="A246" s="2733"/>
      <c r="B246" s="3582" t="s">
        <v>4277</v>
      </c>
      <c r="C246" s="92" t="s">
        <v>2286</v>
      </c>
      <c r="D246" s="92">
        <v>45614</v>
      </c>
      <c r="E246" s="92">
        <f t="shared" si="172"/>
        <v>45644</v>
      </c>
      <c r="F246" s="92">
        <f t="shared" si="173"/>
        <v>45649</v>
      </c>
      <c r="G246" s="92">
        <f t="shared" si="174"/>
        <v>45652</v>
      </c>
      <c r="H246" s="92">
        <f t="shared" si="175"/>
        <v>45654</v>
      </c>
      <c r="I246" s="487"/>
      <c r="J246" s="974">
        <f t="shared" si="178"/>
        <v>45614</v>
      </c>
      <c r="K246" s="974">
        <f t="shared" si="178"/>
        <v>45615</v>
      </c>
      <c r="L246" s="2812">
        <f t="shared" si="177"/>
        <v>47</v>
      </c>
      <c r="M246" s="21"/>
    </row>
    <row r="247" spans="1:13" s="326" customFormat="1" ht="20.100000000000001" customHeight="1">
      <c r="A247" s="2733"/>
      <c r="B247" s="3582" t="s">
        <v>3862</v>
      </c>
      <c r="C247" s="92" t="s">
        <v>2289</v>
      </c>
      <c r="D247" s="92">
        <v>45621</v>
      </c>
      <c r="E247" s="92">
        <f t="shared" si="172"/>
        <v>45651</v>
      </c>
      <c r="F247" s="92">
        <f t="shared" si="173"/>
        <v>45656</v>
      </c>
      <c r="G247" s="92">
        <f t="shared" si="174"/>
        <v>45659</v>
      </c>
      <c r="H247" s="92">
        <f t="shared" si="175"/>
        <v>45661</v>
      </c>
      <c r="I247" s="487"/>
      <c r="J247" s="974">
        <f t="shared" si="178"/>
        <v>45621</v>
      </c>
      <c r="K247" s="974">
        <f t="shared" si="178"/>
        <v>45622</v>
      </c>
      <c r="L247" s="2812">
        <f t="shared" si="177"/>
        <v>48</v>
      </c>
      <c r="M247" s="21"/>
    </row>
    <row r="248" spans="1:13" s="326" customFormat="1" ht="20.100000000000001" customHeight="1">
      <c r="A248" s="2733"/>
      <c r="B248" s="3584"/>
      <c r="C248" s="144"/>
      <c r="D248" s="487"/>
      <c r="E248" s="490"/>
      <c r="F248" s="21"/>
      <c r="G248" s="21"/>
      <c r="H248" s="21"/>
      <c r="I248" s="21"/>
      <c r="J248" s="490"/>
      <c r="K248" s="490"/>
      <c r="L248" s="21"/>
      <c r="M248" s="21"/>
    </row>
    <row r="249" spans="1:13" s="326" customFormat="1" ht="20.100000000000001" customHeight="1">
      <c r="A249" s="2733"/>
      <c r="B249" s="3584"/>
      <c r="C249" s="144"/>
      <c r="D249" s="487"/>
      <c r="E249" s="490"/>
      <c r="F249" s="21"/>
      <c r="G249" s="21"/>
      <c r="H249" s="21"/>
      <c r="I249" s="21"/>
      <c r="J249" s="490"/>
      <c r="K249" s="490"/>
      <c r="L249" s="21"/>
      <c r="M249" s="21"/>
    </row>
    <row r="250" spans="1:13" s="326" customFormat="1" ht="20.100000000000001" customHeight="1">
      <c r="A250" s="2733"/>
      <c r="B250" s="3584"/>
      <c r="C250" s="144"/>
      <c r="D250" s="487"/>
      <c r="E250" s="490"/>
      <c r="F250" s="21"/>
      <c r="G250" s="21"/>
      <c r="H250" s="21"/>
      <c r="I250" s="21"/>
      <c r="J250" s="490"/>
      <c r="K250" s="490"/>
      <c r="L250" s="21"/>
      <c r="M250" s="21"/>
    </row>
    <row r="251" spans="1:13" s="326" customFormat="1" ht="20.100000000000001" customHeight="1">
      <c r="A251" s="2733"/>
      <c r="B251" s="3585" t="s">
        <v>2303</v>
      </c>
      <c r="C251" s="21"/>
      <c r="D251" s="21"/>
      <c r="E251" s="21"/>
      <c r="F251" s="21"/>
      <c r="G251" s="21"/>
      <c r="H251" s="21"/>
      <c r="I251" s="21"/>
      <c r="J251" s="21"/>
      <c r="K251" s="21"/>
      <c r="L251" s="21"/>
      <c r="M251" s="21"/>
    </row>
    <row r="252" spans="1:13" s="144" customFormat="1" ht="20.100000000000001" customHeight="1" thickBot="1">
      <c r="A252" s="2734"/>
      <c r="D252" s="3586"/>
      <c r="E252" s="3586"/>
      <c r="H252" s="3586"/>
      <c r="L252" s="3586"/>
      <c r="M252" s="21"/>
    </row>
    <row r="253" spans="1:13" s="144" customFormat="1" ht="20.100000000000001" customHeight="1">
      <c r="A253" s="2734"/>
      <c r="B253" s="2685"/>
      <c r="C253" s="2686"/>
      <c r="D253" s="2687"/>
      <c r="E253" s="2730"/>
      <c r="F253" s="2688"/>
      <c r="G253" s="2689"/>
      <c r="H253" s="2690"/>
      <c r="L253" s="3586"/>
      <c r="M253" s="21"/>
    </row>
    <row r="254" spans="1:13" s="144" customFormat="1" ht="20.100000000000001" customHeight="1">
      <c r="A254" s="2734"/>
      <c r="B254" s="3587" t="s">
        <v>1920</v>
      </c>
      <c r="C254" s="1992"/>
      <c r="D254" s="228" t="s">
        <v>4297</v>
      </c>
      <c r="E254" s="228"/>
      <c r="F254" s="228"/>
      <c r="G254" s="228" t="s">
        <v>1982</v>
      </c>
      <c r="H254" s="3588"/>
      <c r="J254" s="51"/>
      <c r="K254" s="51"/>
      <c r="L254" s="51"/>
      <c r="M254" s="21"/>
    </row>
    <row r="255" spans="1:13" s="144" customFormat="1" ht="20.100000000000001" customHeight="1">
      <c r="A255" s="2734"/>
      <c r="B255" s="3589" t="s">
        <v>1921</v>
      </c>
      <c r="C255" s="3590" t="s">
        <v>1922</v>
      </c>
      <c r="D255" s="137" t="s">
        <v>2306</v>
      </c>
      <c r="E255" s="228"/>
      <c r="F255" s="3590" t="s">
        <v>1960</v>
      </c>
      <c r="G255" s="1992" t="s">
        <v>1984</v>
      </c>
      <c r="H255" s="3591" t="s">
        <v>1985</v>
      </c>
      <c r="I255" s="21"/>
      <c r="J255" s="21"/>
      <c r="K255" s="21"/>
      <c r="L255" s="3592"/>
      <c r="M255" s="21"/>
    </row>
    <row r="256" spans="1:13" s="144" customFormat="1" ht="20.100000000000001" customHeight="1">
      <c r="A256" s="2734"/>
      <c r="B256" s="3589" t="s">
        <v>1923</v>
      </c>
      <c r="C256" s="3590" t="s">
        <v>1925</v>
      </c>
      <c r="D256" s="1992" t="s">
        <v>1961</v>
      </c>
      <c r="E256" s="1992" t="s">
        <v>1962</v>
      </c>
      <c r="F256" s="3590" t="s">
        <v>1963</v>
      </c>
      <c r="G256" s="1992" t="s">
        <v>1988</v>
      </c>
      <c r="H256" s="3591" t="s">
        <v>1990</v>
      </c>
      <c r="L256" s="3592"/>
      <c r="M256" s="21"/>
    </row>
    <row r="257" spans="1:13" s="144" customFormat="1" ht="20.100000000000001" customHeight="1">
      <c r="A257" s="2734"/>
      <c r="B257" s="3589" t="s">
        <v>1947</v>
      </c>
      <c r="C257" s="3590" t="s">
        <v>1949</v>
      </c>
      <c r="D257" s="1992" t="s">
        <v>1964</v>
      </c>
      <c r="E257" s="1992" t="s">
        <v>1965</v>
      </c>
      <c r="F257" s="3590" t="s">
        <v>1966</v>
      </c>
      <c r="G257" s="1992" t="s">
        <v>1994</v>
      </c>
      <c r="H257" s="3591" t="s">
        <v>1996</v>
      </c>
      <c r="M257" s="21"/>
    </row>
    <row r="258" spans="1:13" ht="20.100000000000001" customHeight="1">
      <c r="B258" s="3589" t="s">
        <v>4298</v>
      </c>
      <c r="C258" s="3590" t="s">
        <v>1955</v>
      </c>
      <c r="D258" s="1992" t="s">
        <v>1967</v>
      </c>
      <c r="E258" s="1992" t="s">
        <v>1968</v>
      </c>
      <c r="F258" s="3590" t="s">
        <v>1969</v>
      </c>
      <c r="G258" s="1992" t="s">
        <v>4299</v>
      </c>
      <c r="H258" s="3591" t="s">
        <v>2010</v>
      </c>
      <c r="I258" s="144"/>
      <c r="J258" s="144"/>
      <c r="K258" s="144"/>
      <c r="L258" s="144"/>
    </row>
    <row r="259" spans="1:13" ht="20.100000000000001" customHeight="1">
      <c r="B259" s="3589" t="s">
        <v>1932</v>
      </c>
      <c r="C259" s="3590" t="s">
        <v>1934</v>
      </c>
      <c r="D259" s="1992" t="s">
        <v>1970</v>
      </c>
      <c r="E259" s="1992" t="s">
        <v>1971</v>
      </c>
      <c r="F259" s="3590" t="s">
        <v>1972</v>
      </c>
      <c r="G259" s="1992" t="s">
        <v>1991</v>
      </c>
      <c r="H259" s="3591" t="s">
        <v>1993</v>
      </c>
      <c r="I259" s="144"/>
      <c r="J259" s="144"/>
      <c r="K259" s="144"/>
      <c r="L259" s="144"/>
    </row>
    <row r="260" spans="1:13" ht="20.100000000000001" customHeight="1">
      <c r="B260" s="3589" t="s">
        <v>4300</v>
      </c>
      <c r="C260" s="3590" t="s">
        <v>1943</v>
      </c>
      <c r="D260" s="1992" t="s">
        <v>1973</v>
      </c>
      <c r="E260" s="1992" t="s">
        <v>1974</v>
      </c>
      <c r="F260" s="3590" t="s">
        <v>1975</v>
      </c>
      <c r="G260" s="1992" t="s">
        <v>1997</v>
      </c>
      <c r="H260" s="3591" t="s">
        <v>1999</v>
      </c>
      <c r="I260" s="144"/>
      <c r="J260" s="144"/>
      <c r="K260" s="144"/>
      <c r="L260" s="144"/>
    </row>
    <row r="261" spans="1:13" ht="20.100000000000001" customHeight="1">
      <c r="B261" s="3589" t="s">
        <v>4301</v>
      </c>
      <c r="C261" s="3590" t="s">
        <v>1937</v>
      </c>
      <c r="D261" s="1992" t="s">
        <v>4302</v>
      </c>
      <c r="E261" s="1992" t="s">
        <v>1977</v>
      </c>
      <c r="F261" s="3593" t="s">
        <v>1978</v>
      </c>
      <c r="G261" s="1992" t="s">
        <v>3917</v>
      </c>
      <c r="H261" s="3591" t="s">
        <v>3918</v>
      </c>
      <c r="I261" s="144"/>
      <c r="J261" s="144"/>
      <c r="K261" s="144"/>
      <c r="L261" s="144"/>
    </row>
    <row r="262" spans="1:13" ht="20.100000000000001" customHeight="1">
      <c r="B262" s="3589" t="s">
        <v>1926</v>
      </c>
      <c r="C262" s="3590" t="s">
        <v>1928</v>
      </c>
      <c r="D262" s="1992"/>
      <c r="E262" s="1992"/>
      <c r="F262" s="1992"/>
      <c r="G262" s="1992" t="s">
        <v>4303</v>
      </c>
      <c r="H262" s="3591" t="s">
        <v>2007</v>
      </c>
      <c r="I262" s="144"/>
      <c r="J262" s="144"/>
      <c r="K262" s="144"/>
      <c r="L262" s="144"/>
    </row>
    <row r="263" spans="1:13" ht="20.100000000000001" customHeight="1" thickBot="1">
      <c r="B263" s="3594"/>
      <c r="C263" s="3595"/>
      <c r="D263" s="3595"/>
      <c r="E263" s="3596"/>
      <c r="F263" s="3596"/>
      <c r="G263" s="3596"/>
      <c r="H263" s="3597"/>
      <c r="I263" s="144"/>
      <c r="J263" s="144"/>
      <c r="K263" s="144"/>
      <c r="L263" s="144"/>
    </row>
    <row r="264" spans="1:13" ht="20.100000000000001" customHeight="1">
      <c r="B264" s="144"/>
      <c r="C264" s="144"/>
      <c r="D264" s="144"/>
      <c r="E264" s="144"/>
      <c r="F264" s="144"/>
      <c r="G264" s="144"/>
      <c r="H264" s="3592"/>
      <c r="I264" s="144"/>
      <c r="J264" s="144"/>
      <c r="K264" s="144"/>
      <c r="L264" s="144"/>
    </row>
    <row r="265" spans="1:13" ht="20.100000000000001" customHeight="1">
      <c r="B265" s="144"/>
      <c r="C265" s="144"/>
      <c r="D265" s="144"/>
      <c r="E265" s="144"/>
      <c r="F265" s="144"/>
      <c r="G265" s="144"/>
      <c r="H265" s="3592"/>
      <c r="I265" s="144"/>
      <c r="J265" s="144"/>
      <c r="K265" s="144"/>
      <c r="L265" s="144"/>
    </row>
    <row r="266" spans="1:13" ht="20.100000000000001" customHeight="1">
      <c r="B266" s="144"/>
      <c r="C266" s="144"/>
      <c r="D266" s="144"/>
      <c r="E266" s="144"/>
      <c r="F266" s="144"/>
      <c r="G266" s="144"/>
      <c r="H266" s="144"/>
      <c r="I266" s="3592"/>
      <c r="J266" s="144"/>
      <c r="K266" s="144"/>
      <c r="L266" s="144"/>
    </row>
    <row r="267" spans="1:13" ht="20.100000000000001" customHeight="1">
      <c r="B267" s="144"/>
      <c r="C267" s="144"/>
      <c r="D267" s="144"/>
      <c r="E267" s="144"/>
      <c r="J267" s="144"/>
      <c r="K267" s="144"/>
      <c r="L267" s="3586"/>
    </row>
    <row r="268" spans="1:13" ht="20.100000000000001" customHeight="1">
      <c r="B268" s="144"/>
      <c r="C268" s="144"/>
      <c r="D268" s="144"/>
      <c r="E268" s="144"/>
      <c r="J268" s="144"/>
      <c r="K268" s="144"/>
      <c r="L268" s="3586"/>
    </row>
    <row r="269" spans="1:13" ht="20.100000000000001" customHeight="1">
      <c r="B269" s="144"/>
      <c r="C269" s="144"/>
      <c r="D269" s="144"/>
      <c r="E269" s="144"/>
      <c r="J269" s="144"/>
      <c r="K269" s="144"/>
      <c r="L269" s="3586"/>
    </row>
  </sheetData>
  <customSheetViews>
    <customSheetView guid="{25211047-2AA7-431D-8637-AA6183637E8E}"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B9" sqref="B9"/>
      <pageMargins left="0" right="0" top="0" bottom="0" header="0" footer="0"/>
      <pageSetup paperSize="9" scale="68" orientation="landscape" r:id="rId3"/>
      <headerFooter>
        <oddFooter>&amp;RLast update : &amp;D   &amp;T&amp;L&amp;1#&amp;"Calibri"&amp;10 Sensitivity: Internal</oddFooter>
      </headerFooter>
    </customSheetView>
    <customSheetView guid="{999D0099-E3FC-46FC-839A-D58F693EE82E}" scale="85" fitToPage="1">
      <selection activeCell="C20" sqref="C20"/>
      <pageMargins left="0" right="0" top="0" bottom="0" header="0" footer="0"/>
      <pageSetup paperSize="9" scale="68" orientation="landscape" r:id="rId4"/>
      <headerFooter>
        <oddFooter>&amp;RLast update : &amp;D   &amp;T&amp;L&amp;1#&amp;"Calibri"&amp;10 Sensitivity: Internal</oddFooter>
      </headerFooter>
    </customSheetView>
    <customSheetView guid="{9C701732-F58F-4708-A15C-976D1C40D46C}" scale="85" fitToPage="1">
      <selection activeCell="B4" sqref="B4:F16"/>
      <pageMargins left="0" right="0" top="0" bottom="0" header="0" footer="0"/>
      <pageSetup paperSize="9" scale="74" orientation="landscape" r:id="rId5"/>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6"/>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7"/>
      <headerFooter>
        <oddFooter>&amp;RLast update : &amp;D   &amp;T</oddFooter>
      </headerFooter>
    </customSheetView>
    <customSheetView guid="{160FD25C-1E8A-49AB-8AA3-887F1FFDB82C}" scale="85" fitToPage="1">
      <pageMargins left="0" right="0" top="0" bottom="0" header="0" footer="0"/>
      <pageSetup paperSize="9" scale="74" orientation="landscape" r:id="rId8"/>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9"/>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0"/>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1"/>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12"/>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13"/>
      <headerFooter>
        <oddFooter>&amp;RLast update : &amp;D   &amp;T</oddFooter>
      </headerFooter>
    </customSheetView>
    <customSheetView guid="{DF664468-2591-4537-A401-E39E9401FA18}" scale="85" fitToPage="1">
      <selection activeCell="E14" sqref="E14"/>
      <pageMargins left="0" right="0" top="0" bottom="0" header="0" footer="0"/>
      <pageSetup paperSize="9" scale="73" orientation="landscape"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70" orientation="landscape" r:id="rId15"/>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16"/>
      <headerFooter>
        <oddFooter>&amp;RLast update : &amp;D   &amp;T&amp;L&amp;1#&amp;"Calibri"&amp;10 Sensitivity: Internal</oddFooter>
      </headerFooter>
    </customSheetView>
    <customSheetView guid="{834388B3-D1C0-4496-81CB-D8907F6C94B1}" scale="85" fitToPage="1">
      <selection activeCell="B5" sqref="B5:H15"/>
      <pageMargins left="0" right="0" top="0" bottom="0" header="0" footer="0"/>
      <pageSetup paperSize="9" scale="70" orientation="landscape" r:id="rId17"/>
      <headerFooter>
        <oddFooter>&amp;RLast update : &amp;D   &amp;T&amp;L&amp;1#&amp;"Calibri"&amp;10 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18"/>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3">
    <mergeCell ref="B2:H2"/>
    <mergeCell ref="D6:D7"/>
    <mergeCell ref="D205:D206"/>
  </mergeCells>
  <phoneticPr fontId="27" type="noConversion"/>
  <hyperlinks>
    <hyperlink ref="H255" r:id="rId21" xr:uid="{B2ED47F9-A732-4E6B-A9FB-DC4862B633B7}"/>
    <hyperlink ref="C255" r:id="rId22" xr:uid="{E72A4480-39B3-40A0-A891-D60951F98086}"/>
    <hyperlink ref="H260" r:id="rId23" xr:uid="{DF9137BC-8F09-4698-A2C0-7A2A100A860B}"/>
    <hyperlink ref="H259" r:id="rId24" xr:uid="{39164762-5D14-4CCF-98DE-0F3EEB787F0A}"/>
    <hyperlink ref="C259" r:id="rId25" xr:uid="{D4F2BC64-9D56-4B44-A19A-A19CD3D10B16}"/>
    <hyperlink ref="C260" r:id="rId26" xr:uid="{E4648460-71AF-40E9-BECE-3423F340B1D4}"/>
    <hyperlink ref="C257" r:id="rId27" xr:uid="{3F70AFB6-8C92-4626-80BD-93C3A862E658}"/>
    <hyperlink ref="C256" r:id="rId28" xr:uid="{039B6F14-5DBC-4BA3-8EBB-2233B2D1BD7E}"/>
    <hyperlink ref="C262" r:id="rId29" xr:uid="{C0DA0B1B-9873-4088-A662-ADA134318A2E}"/>
    <hyperlink ref="H261" r:id="rId30" xr:uid="{E248C0D2-FC03-4BFC-9FF2-6A7371D078F4}"/>
    <hyperlink ref="H258" r:id="rId31" xr:uid="{4D9740CC-ACEB-42D6-BFAE-F971EBC5C429}"/>
    <hyperlink ref="H262" r:id="rId32" xr:uid="{7B76289D-A917-4AE8-8347-269099CA7C78}"/>
    <hyperlink ref="C258" r:id="rId33" xr:uid="{FB40C447-DB2A-4623-8C72-A1B4333776DD}"/>
    <hyperlink ref="F255" r:id="rId34" xr:uid="{FA87B8FC-9AE3-49AD-98D9-8D58CE4BF3C9}"/>
    <hyperlink ref="F260" r:id="rId35" xr:uid="{7D58107F-9207-4FC6-A2C7-EF9957FB8CCF}"/>
    <hyperlink ref="F256" r:id="rId36" xr:uid="{6DE31902-8ED0-411F-8E9C-ABB842F15D04}"/>
    <hyperlink ref="F257" r:id="rId37" xr:uid="{8D5FF9E1-53CC-4FBC-BC23-133AC3A4B611}"/>
    <hyperlink ref="F258" r:id="rId38" xr:uid="{D52F7186-8E77-48A6-A29E-D5F932BBE63B}"/>
    <hyperlink ref="F259" r:id="rId39" xr:uid="{ECE3BA2D-0FA8-4895-85A8-2998A132FD12}"/>
    <hyperlink ref="H256" r:id="rId40" xr:uid="{C02A5BAC-111B-4BAE-AFED-07C0BB1155F1}"/>
    <hyperlink ref="H257" r:id="rId41" xr:uid="{5D245A56-7F53-4BB1-BC50-89B2DEB5D7A0}"/>
    <hyperlink ref="F261" r:id="rId42" xr:uid="{839AB91E-4974-48A9-A622-433321AAF824}"/>
  </hyperlinks>
  <pageMargins left="0.19685039370078741" right="0.19685039370078741" top="0.74803149606299213" bottom="0.74803149606299213" header="0.31496062992125984" footer="0.31496062992125984"/>
  <pageSetup paperSize="9" scale="64" orientation="landscape" r:id="rId43"/>
  <headerFooter>
    <oddFooter>&amp;L_x000D_&amp;1#&amp;"Calibri"&amp;10&amp;K000000 Sensitivity: Internal&amp;RLast update : &amp;D   &amp;T&amp;</oddFooter>
  </headerFooter>
  <drawing r:id="rId4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tabColor rgb="FFFF3300"/>
  </sheetPr>
  <dimension ref="A1"/>
  <sheetViews>
    <sheetView tabSelected="1" topLeftCell="A10" zoomScaleNormal="100" workbookViewId="0">
      <selection activeCell="Q21" sqref="Q21"/>
    </sheetView>
  </sheetViews>
  <sheetFormatPr defaultRowHeight="12.75"/>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65"/>
  <sheetViews>
    <sheetView zoomScale="85" zoomScaleNormal="85" workbookViewId="0">
      <pane ySplit="28" topLeftCell="A36" activePane="bottomLeft" state="frozen"/>
      <selection pane="bottomLeft" activeCell="C37" sqref="C37"/>
    </sheetView>
  </sheetViews>
  <sheetFormatPr defaultColWidth="9.42578125" defaultRowHeight="12.75"/>
  <cols>
    <col min="1" max="1" width="8.140625" style="5" customWidth="1"/>
    <col min="2" max="2" width="4.42578125" style="132" customWidth="1"/>
    <col min="3" max="3" width="20.85546875" style="5" customWidth="1"/>
    <col min="4" max="4" width="12.7109375" style="5" customWidth="1"/>
    <col min="5" max="5" width="13" style="5" customWidth="1"/>
    <col min="6" max="6" width="17.5703125" style="5" customWidth="1"/>
    <col min="7" max="7" width="16.5703125" style="5" customWidth="1"/>
    <col min="8" max="11" width="9.5703125" style="5" customWidth="1"/>
    <col min="12" max="12" width="12.5703125" style="5" customWidth="1"/>
    <col min="13"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73"/>
      <c r="C2" s="44" t="s">
        <v>2307</v>
      </c>
      <c r="D2" s="45"/>
    </row>
    <row r="3" spans="1:20" ht="18">
      <c r="B3" s="119"/>
      <c r="C3" s="119"/>
      <c r="D3" s="119"/>
      <c r="E3" s="119"/>
      <c r="F3" s="119"/>
      <c r="G3" s="119"/>
      <c r="H3" s="119"/>
      <c r="I3" s="119"/>
      <c r="J3" s="37"/>
      <c r="K3" s="37"/>
    </row>
    <row r="4" spans="1:20" ht="18">
      <c r="B4" s="134"/>
      <c r="C4" s="47"/>
      <c r="D4" s="47"/>
      <c r="E4" s="46" t="s">
        <v>4304</v>
      </c>
      <c r="F4" s="119"/>
      <c r="G4" s="47"/>
      <c r="H4" s="133"/>
      <c r="I4" s="133"/>
      <c r="J4" s="37"/>
      <c r="K4" s="37"/>
    </row>
    <row r="5" spans="1:20" ht="16.5" thickBot="1">
      <c r="B5" s="134"/>
      <c r="C5" s="47"/>
      <c r="D5" s="47"/>
      <c r="E5" s="47"/>
      <c r="F5" s="47"/>
      <c r="G5" s="47"/>
      <c r="H5" s="133"/>
      <c r="I5" s="133"/>
      <c r="J5" s="37"/>
      <c r="K5" s="37"/>
    </row>
    <row r="6" spans="1:20" ht="21" hidden="1" customHeight="1" thickBot="1">
      <c r="A6" s="1174"/>
      <c r="B6" s="1979"/>
      <c r="C6" s="346"/>
      <c r="D6" s="1332"/>
      <c r="E6" s="914" t="s">
        <v>2015</v>
      </c>
      <c r="F6" s="2166" t="s">
        <v>697</v>
      </c>
      <c r="G6" s="2127" t="s">
        <v>4305</v>
      </c>
      <c r="H6" s="1160"/>
      <c r="I6" s="2141"/>
      <c r="J6" s="2141"/>
      <c r="K6" s="2141"/>
      <c r="L6" s="2177" t="s">
        <v>4306</v>
      </c>
      <c r="M6" s="1160"/>
      <c r="N6" s="1210"/>
      <c r="O6" s="1210"/>
      <c r="P6" s="1210"/>
      <c r="Q6"/>
      <c r="R6"/>
      <c r="S6"/>
      <c r="T6"/>
    </row>
    <row r="7" spans="1:20" hidden="1">
      <c r="A7" s="1174"/>
      <c r="B7" s="1979"/>
      <c r="C7" s="2143" t="s">
        <v>4307</v>
      </c>
      <c r="D7" s="2144" t="s">
        <v>4308</v>
      </c>
      <c r="E7" s="2146" t="s">
        <v>3722</v>
      </c>
      <c r="F7" s="2147" t="s">
        <v>4309</v>
      </c>
      <c r="G7" s="2148" t="s">
        <v>4310</v>
      </c>
      <c r="H7" s="1210" t="s">
        <v>4311</v>
      </c>
      <c r="I7" s="1210" t="s">
        <v>4312</v>
      </c>
      <c r="J7" s="1208" t="s">
        <v>3837</v>
      </c>
      <c r="K7" s="1208" t="s">
        <v>3838</v>
      </c>
      <c r="L7" s="2366"/>
      <c r="M7" s="1160"/>
      <c r="N7" s="1210"/>
      <c r="O7" s="1210"/>
      <c r="P7" s="1210"/>
      <c r="Q7"/>
      <c r="R7"/>
      <c r="S7"/>
      <c r="T7"/>
    </row>
    <row r="8" spans="1:20" ht="17.25" hidden="1" customHeight="1">
      <c r="A8" s="1174" t="s">
        <v>4313</v>
      </c>
      <c r="B8" s="1979">
        <v>1</v>
      </c>
      <c r="C8" s="1095" t="s">
        <v>4080</v>
      </c>
      <c r="D8" s="1095" t="s">
        <v>4314</v>
      </c>
      <c r="E8" s="1974">
        <v>45300</v>
      </c>
      <c r="F8" s="1974">
        <v>45329</v>
      </c>
      <c r="G8" s="1974">
        <v>45335</v>
      </c>
      <c r="H8" s="1160">
        <v>45296</v>
      </c>
      <c r="I8" s="2141">
        <v>45297</v>
      </c>
      <c r="J8" s="2141">
        <v>45291</v>
      </c>
      <c r="K8" s="2245">
        <v>45292</v>
      </c>
      <c r="L8" s="2367">
        <v>45288</v>
      </c>
      <c r="M8" s="1160"/>
      <c r="N8" s="1210"/>
      <c r="O8" s="1210"/>
      <c r="P8" s="1210"/>
      <c r="Q8"/>
      <c r="R8"/>
      <c r="S8"/>
      <c r="T8"/>
    </row>
    <row r="9" spans="1:20" ht="17.25" hidden="1" customHeight="1" thickBot="1">
      <c r="A9" s="1174" t="s">
        <v>4315</v>
      </c>
      <c r="B9" s="1979">
        <v>2</v>
      </c>
      <c r="C9" s="1095" t="s">
        <v>2382</v>
      </c>
      <c r="D9" s="1095" t="s">
        <v>4316</v>
      </c>
      <c r="E9" s="1972">
        <v>45304</v>
      </c>
      <c r="F9" s="1974">
        <v>45333</v>
      </c>
      <c r="G9" s="1974">
        <v>45339</v>
      </c>
      <c r="H9" s="1160">
        <v>45303</v>
      </c>
      <c r="I9" s="2141">
        <v>45304</v>
      </c>
      <c r="J9" s="2141">
        <v>45298</v>
      </c>
      <c r="K9" s="2141">
        <v>45299</v>
      </c>
      <c r="L9" s="2366"/>
      <c r="M9" s="1160"/>
      <c r="N9" s="1210"/>
      <c r="O9" s="1210"/>
      <c r="P9" s="1210"/>
      <c r="Q9"/>
      <c r="R9"/>
      <c r="S9"/>
      <c r="T9"/>
    </row>
    <row r="10" spans="1:20" ht="21" hidden="1" customHeight="1" thickTop="1">
      <c r="A10" s="1174"/>
      <c r="B10" s="1979"/>
      <c r="C10" s="346"/>
      <c r="D10" s="1332"/>
      <c r="E10" s="2005" t="s">
        <v>2015</v>
      </c>
      <c r="F10" s="2300" t="s">
        <v>1332</v>
      </c>
      <c r="G10" s="2301" t="s">
        <v>4317</v>
      </c>
      <c r="H10" s="1430" t="s">
        <v>2018</v>
      </c>
      <c r="I10" s="2300" t="s">
        <v>1332</v>
      </c>
      <c r="J10" s="2300" t="s">
        <v>697</v>
      </c>
      <c r="K10" s="2363" t="s">
        <v>4305</v>
      </c>
      <c r="L10" s="2366"/>
      <c r="M10" s="1210" t="s">
        <v>4311</v>
      </c>
      <c r="N10" s="1210" t="s">
        <v>4312</v>
      </c>
      <c r="O10" s="1208" t="s">
        <v>3837</v>
      </c>
      <c r="P10" s="1208" t="s">
        <v>3838</v>
      </c>
      <c r="Q10"/>
      <c r="R10"/>
      <c r="S10"/>
      <c r="T10"/>
    </row>
    <row r="11" spans="1:20" ht="17.25" hidden="1" customHeight="1" thickBot="1">
      <c r="A11" s="1174" t="s">
        <v>4318</v>
      </c>
      <c r="B11" s="1979">
        <v>3</v>
      </c>
      <c r="C11" s="2295" t="s">
        <v>2164</v>
      </c>
      <c r="D11" s="2295" t="s">
        <v>4319</v>
      </c>
      <c r="E11" s="2296">
        <v>45313</v>
      </c>
      <c r="F11" s="2296">
        <v>45316</v>
      </c>
      <c r="G11" s="2302" t="s">
        <v>4320</v>
      </c>
      <c r="H11" s="2296" t="s">
        <v>4321</v>
      </c>
      <c r="I11" s="1971" t="s">
        <v>2190</v>
      </c>
      <c r="J11" s="2296">
        <v>45337</v>
      </c>
      <c r="K11" s="2364">
        <v>45343</v>
      </c>
      <c r="L11" s="2366"/>
      <c r="M11" s="1160">
        <v>45305</v>
      </c>
      <c r="N11" s="2141">
        <v>45305</v>
      </c>
      <c r="O11" s="2141">
        <v>45299</v>
      </c>
      <c r="P11" s="2141">
        <v>45300</v>
      </c>
      <c r="Q11"/>
      <c r="R11"/>
      <c r="S11"/>
      <c r="T11"/>
    </row>
    <row r="12" spans="1:20" ht="21" hidden="1" customHeight="1" thickTop="1" thickBot="1">
      <c r="A12" s="1174"/>
      <c r="B12" s="1979"/>
      <c r="C12" s="346"/>
      <c r="D12" s="1332"/>
      <c r="E12" s="2357" t="s">
        <v>2015</v>
      </c>
      <c r="F12" s="2358" t="s">
        <v>1332</v>
      </c>
      <c r="G12" s="2359" t="s">
        <v>4317</v>
      </c>
      <c r="H12" s="2360" t="s">
        <v>2018</v>
      </c>
      <c r="I12" s="2358" t="s">
        <v>1332</v>
      </c>
      <c r="J12" s="2362" t="s">
        <v>692</v>
      </c>
      <c r="K12" s="2363" t="s">
        <v>4305</v>
      </c>
      <c r="L12" s="2366"/>
      <c r="M12" s="1160"/>
      <c r="N12" s="2141"/>
      <c r="O12" s="2141"/>
      <c r="P12" s="2141"/>
      <c r="Q12"/>
      <c r="R12"/>
      <c r="S12"/>
      <c r="T12"/>
    </row>
    <row r="13" spans="1:20" ht="17.25" hidden="1" customHeight="1" thickTop="1" thickBot="1">
      <c r="A13" s="1174"/>
      <c r="B13" s="1979"/>
      <c r="C13" s="2295" t="s">
        <v>2164</v>
      </c>
      <c r="D13" s="2295" t="s">
        <v>4319</v>
      </c>
      <c r="E13" s="2356">
        <v>45313</v>
      </c>
      <c r="F13" s="2356">
        <v>45316</v>
      </c>
      <c r="G13" s="1091" t="s">
        <v>2354</v>
      </c>
      <c r="H13" s="1092" t="s">
        <v>4322</v>
      </c>
      <c r="I13" s="2361">
        <v>45327</v>
      </c>
      <c r="J13" s="1183">
        <v>45342</v>
      </c>
      <c r="K13" s="2365">
        <v>45347</v>
      </c>
      <c r="L13" s="2366"/>
      <c r="M13" s="1160"/>
      <c r="N13" s="2141"/>
      <c r="O13" s="2141"/>
      <c r="P13" s="2141"/>
      <c r="Q13"/>
      <c r="R13"/>
      <c r="S13"/>
      <c r="T13"/>
    </row>
    <row r="14" spans="1:20" ht="36" hidden="1" customHeight="1" thickBot="1">
      <c r="A14" s="1174"/>
      <c r="B14" s="1979"/>
      <c r="C14" s="346"/>
      <c r="D14" s="1332"/>
      <c r="E14" s="914" t="s">
        <v>2015</v>
      </c>
      <c r="F14" s="2368" t="s">
        <v>692</v>
      </c>
      <c r="G14" s="2127" t="s">
        <v>4305</v>
      </c>
      <c r="H14" s="1160"/>
      <c r="I14" s="2141"/>
      <c r="J14" s="2141"/>
      <c r="K14" s="2141"/>
      <c r="L14" s="2369" t="s">
        <v>4306</v>
      </c>
      <c r="M14" s="1160"/>
      <c r="N14" s="1210"/>
      <c r="O14" s="1210"/>
      <c r="P14" s="1210"/>
      <c r="Q14"/>
      <c r="R14"/>
      <c r="S14"/>
      <c r="T14"/>
    </row>
    <row r="15" spans="1:20" ht="26.25" hidden="1" customHeight="1" thickBot="1">
      <c r="A15" s="1174"/>
      <c r="B15" s="1979"/>
      <c r="C15" s="2143" t="s">
        <v>4307</v>
      </c>
      <c r="D15" s="2144" t="s">
        <v>4308</v>
      </c>
      <c r="E15" s="739" t="s">
        <v>3722</v>
      </c>
      <c r="F15" s="912" t="s">
        <v>4309</v>
      </c>
      <c r="G15" s="2087" t="s">
        <v>4310</v>
      </c>
      <c r="H15" s="1207" t="s">
        <v>4311</v>
      </c>
      <c r="I15" s="1837" t="s">
        <v>2031</v>
      </c>
      <c r="J15" s="1208" t="s">
        <v>3837</v>
      </c>
      <c r="K15" s="1208" t="s">
        <v>3838</v>
      </c>
      <c r="L15" s="2366"/>
      <c r="M15" s="1160"/>
      <c r="N15" s="1210"/>
      <c r="O15" s="1210"/>
      <c r="P15" s="1210"/>
      <c r="Q15"/>
      <c r="R15"/>
      <c r="S15"/>
      <c r="T15"/>
    </row>
    <row r="16" spans="1:20" ht="42.75" hidden="1" customHeight="1" thickTop="1">
      <c r="A16" s="1174" t="s">
        <v>4323</v>
      </c>
      <c r="B16" s="1979">
        <v>6</v>
      </c>
      <c r="C16" s="2145" t="s">
        <v>4324</v>
      </c>
      <c r="D16" s="1095" t="s">
        <v>4325</v>
      </c>
      <c r="E16" s="1974">
        <v>45335</v>
      </c>
      <c r="F16" s="1971" t="s">
        <v>2190</v>
      </c>
      <c r="G16" s="1971" t="s">
        <v>2190</v>
      </c>
      <c r="H16" s="2354">
        <v>45331</v>
      </c>
      <c r="I16" s="2141">
        <v>45332</v>
      </c>
      <c r="J16" s="2141">
        <v>45326</v>
      </c>
      <c r="K16" s="2141">
        <v>45327</v>
      </c>
      <c r="L16" s="2371">
        <v>45320</v>
      </c>
      <c r="M16" s="1160"/>
      <c r="N16" s="1210"/>
      <c r="O16" s="1210"/>
      <c r="P16" s="1210"/>
      <c r="Q16"/>
      <c r="R16"/>
      <c r="S16"/>
      <c r="T16"/>
    </row>
    <row r="17" spans="1:20" ht="42.75" hidden="1" customHeight="1">
      <c r="A17" s="1174" t="s">
        <v>4326</v>
      </c>
      <c r="B17" s="1979">
        <v>7</v>
      </c>
      <c r="C17" s="2399" t="s">
        <v>3692</v>
      </c>
      <c r="D17" s="2399" t="s">
        <v>4327</v>
      </c>
      <c r="E17" s="2400">
        <v>45340</v>
      </c>
      <c r="F17" s="2401" t="s">
        <v>4328</v>
      </c>
      <c r="G17" s="1971" t="s">
        <v>2190</v>
      </c>
      <c r="H17" s="2354">
        <v>45338</v>
      </c>
      <c r="I17" s="2141">
        <v>45339</v>
      </c>
      <c r="J17" s="2141">
        <v>45333</v>
      </c>
      <c r="K17" s="2321">
        <v>45334</v>
      </c>
      <c r="L17" s="2371">
        <v>45327</v>
      </c>
      <c r="M17" s="1160"/>
      <c r="N17" s="1210"/>
      <c r="O17" s="1210"/>
      <c r="P17" s="1210"/>
      <c r="Q17"/>
      <c r="R17"/>
      <c r="S17"/>
      <c r="T17"/>
    </row>
    <row r="18" spans="1:20" ht="42.75" hidden="1" customHeight="1">
      <c r="A18" s="1174" t="s">
        <v>4329</v>
      </c>
      <c r="B18" s="1979">
        <v>15</v>
      </c>
      <c r="C18" s="2523" t="s">
        <v>2190</v>
      </c>
      <c r="D18" s="1095" t="s">
        <v>4330</v>
      </c>
      <c r="E18" s="1971" t="s">
        <v>2190</v>
      </c>
      <c r="F18" s="1973" t="e">
        <v>#VALUE!</v>
      </c>
      <c r="G18" s="1973" t="e">
        <v>#VALUE!</v>
      </c>
      <c r="H18" s="1160">
        <v>45394</v>
      </c>
      <c r="I18" s="2141">
        <v>45395</v>
      </c>
      <c r="J18" s="2245">
        <v>45388</v>
      </c>
      <c r="K18" s="2245">
        <v>45388</v>
      </c>
      <c r="L18" s="2126"/>
      <c r="M18" s="1160"/>
      <c r="N18" s="1210"/>
      <c r="O18" s="1210"/>
      <c r="P18" s="1210"/>
      <c r="Q18"/>
      <c r="R18"/>
      <c r="S18"/>
      <c r="T18"/>
    </row>
    <row r="19" spans="1:20" ht="14.25" hidden="1" customHeight="1">
      <c r="A19" s="1174" t="s">
        <v>4331</v>
      </c>
      <c r="B19" s="1979">
        <v>17</v>
      </c>
      <c r="C19" s="2540" t="s">
        <v>3052</v>
      </c>
      <c r="D19" s="1095" t="s">
        <v>4332</v>
      </c>
      <c r="E19" s="1971" t="s">
        <v>2190</v>
      </c>
      <c r="F19" s="1973">
        <v>45437</v>
      </c>
      <c r="G19" s="1973">
        <v>45443</v>
      </c>
      <c r="H19" s="1160">
        <v>45408</v>
      </c>
      <c r="I19" s="2141">
        <v>45409</v>
      </c>
      <c r="J19" s="2245">
        <v>45402</v>
      </c>
      <c r="K19" s="2245">
        <v>45402</v>
      </c>
      <c r="L19" s="2126"/>
      <c r="M19" s="1160"/>
      <c r="N19" s="1210"/>
      <c r="O19" s="1210"/>
      <c r="P19" s="1210"/>
      <c r="Q19"/>
      <c r="R19"/>
      <c r="S19"/>
      <c r="T19"/>
    </row>
    <row r="20" spans="1:20" ht="14.25" hidden="1" customHeight="1">
      <c r="A20" s="1174" t="s">
        <v>3225</v>
      </c>
      <c r="B20" s="1979">
        <v>20</v>
      </c>
      <c r="C20" s="2523" t="s">
        <v>2182</v>
      </c>
      <c r="D20" s="1095" t="s">
        <v>4333</v>
      </c>
      <c r="E20" s="2530">
        <v>45429</v>
      </c>
      <c r="F20" s="2530">
        <v>45458</v>
      </c>
      <c r="G20" s="2530">
        <v>45464</v>
      </c>
      <c r="H20" s="1160">
        <v>45429</v>
      </c>
      <c r="I20" s="2141">
        <v>45430</v>
      </c>
      <c r="J20" s="2245">
        <v>45423</v>
      </c>
      <c r="K20" s="2245">
        <v>45423</v>
      </c>
      <c r="L20" s="2126"/>
      <c r="M20" s="1160"/>
      <c r="N20" s="1210"/>
      <c r="O20" s="1210"/>
      <c r="P20" s="1210"/>
      <c r="Q20"/>
      <c r="R20"/>
      <c r="S20"/>
      <c r="T20"/>
    </row>
    <row r="21" spans="1:20" ht="14.25" hidden="1" customHeight="1">
      <c r="A21" s="1174" t="s">
        <v>4334</v>
      </c>
      <c r="B21" s="1979">
        <v>21</v>
      </c>
      <c r="C21" s="2523" t="s">
        <v>4335</v>
      </c>
      <c r="D21" s="1095" t="s">
        <v>4336</v>
      </c>
      <c r="E21" s="1971" t="s">
        <v>2190</v>
      </c>
      <c r="F21" s="2530">
        <v>45465</v>
      </c>
      <c r="G21" s="2530">
        <v>45471</v>
      </c>
      <c r="H21" s="1160">
        <v>45436</v>
      </c>
      <c r="I21" s="2141">
        <v>45437</v>
      </c>
      <c r="J21" s="2245">
        <v>45430</v>
      </c>
      <c r="K21" s="2245">
        <v>45430</v>
      </c>
      <c r="L21" s="2126"/>
      <c r="M21" s="1160"/>
      <c r="N21" s="1210"/>
      <c r="O21" s="1210"/>
      <c r="P21" s="1210"/>
      <c r="Q21"/>
      <c r="R21"/>
      <c r="S21"/>
      <c r="T21"/>
    </row>
    <row r="22" spans="1:20" ht="24.75" hidden="1" customHeight="1">
      <c r="A22" s="1174"/>
      <c r="B22" s="1979"/>
      <c r="C22" s="2648" t="s">
        <v>2262</v>
      </c>
      <c r="D22" s="2644" t="s">
        <v>4337</v>
      </c>
      <c r="E22" s="2645">
        <v>45446</v>
      </c>
      <c r="F22" s="2646" t="s">
        <v>4338</v>
      </c>
      <c r="G22" s="1973"/>
      <c r="H22" s="1160"/>
      <c r="I22" s="2141"/>
      <c r="J22" s="2245"/>
      <c r="K22" s="2245"/>
      <c r="L22" s="2126"/>
      <c r="M22" s="1160"/>
      <c r="N22" s="1210"/>
      <c r="O22" s="1210"/>
      <c r="P22" s="1210"/>
      <c r="Q22"/>
      <c r="R22"/>
      <c r="S22"/>
      <c r="T22"/>
    </row>
    <row r="23" spans="1:20" ht="24.75" hidden="1" customHeight="1">
      <c r="A23" s="1174" t="s">
        <v>3070</v>
      </c>
      <c r="B23" s="1979">
        <v>22</v>
      </c>
      <c r="C23" s="2647"/>
      <c r="D23" s="2649" t="s">
        <v>4339</v>
      </c>
      <c r="E23" s="2646" t="s">
        <v>4340</v>
      </c>
      <c r="F23" s="2645">
        <v>45472</v>
      </c>
      <c r="G23" s="2645">
        <v>45478</v>
      </c>
      <c r="H23" s="1160">
        <v>45436</v>
      </c>
      <c r="I23" s="2141">
        <v>45437</v>
      </c>
      <c r="J23" s="2245">
        <v>45430</v>
      </c>
      <c r="K23" s="2245">
        <v>45430</v>
      </c>
      <c r="L23" s="2126"/>
      <c r="M23" s="1160"/>
      <c r="N23" s="1210"/>
      <c r="O23" s="1210"/>
      <c r="P23" s="1210"/>
      <c r="Q23"/>
      <c r="R23"/>
      <c r="S23"/>
      <c r="T23"/>
    </row>
    <row r="24" spans="1:20" ht="15.75" hidden="1" customHeight="1">
      <c r="A24" s="1174"/>
      <c r="B24" s="1979">
        <v>22</v>
      </c>
      <c r="C24" s="2523" t="s">
        <v>2182</v>
      </c>
      <c r="D24" s="2671" t="s">
        <v>4341</v>
      </c>
      <c r="E24" s="2670">
        <v>45443</v>
      </c>
      <c r="F24" s="1973"/>
      <c r="G24" s="1973"/>
      <c r="H24" s="1160">
        <v>45443</v>
      </c>
      <c r="I24" s="2141">
        <v>45444</v>
      </c>
      <c r="J24" s="2245">
        <v>45437</v>
      </c>
      <c r="K24" s="2245">
        <v>45437</v>
      </c>
      <c r="L24" s="2126"/>
      <c r="M24" s="1160"/>
      <c r="N24" s="1210"/>
      <c r="O24" s="1210"/>
      <c r="P24" s="1210"/>
      <c r="Q24"/>
      <c r="R24"/>
      <c r="S24"/>
      <c r="T24"/>
    </row>
    <row r="25" spans="1:20" ht="15.75" hidden="1" customHeight="1">
      <c r="A25" s="1174" t="s">
        <v>3070</v>
      </c>
      <c r="B25" s="1979">
        <v>24</v>
      </c>
      <c r="C25" s="2523" t="s">
        <v>1430</v>
      </c>
      <c r="D25" s="1095" t="s">
        <v>4342</v>
      </c>
      <c r="E25" s="1971">
        <v>45457</v>
      </c>
      <c r="F25" s="1973">
        <v>45487</v>
      </c>
      <c r="G25" s="1973">
        <v>45493</v>
      </c>
      <c r="H25" s="1160">
        <v>45457</v>
      </c>
      <c r="I25" s="2141">
        <v>45458</v>
      </c>
      <c r="J25" s="2245">
        <v>45451</v>
      </c>
      <c r="K25" s="2245">
        <v>45451</v>
      </c>
      <c r="L25" s="2126"/>
      <c r="M25" s="1160"/>
      <c r="N25" s="1210"/>
      <c r="O25" s="1210"/>
      <c r="P25" s="1210"/>
      <c r="Q25"/>
      <c r="R25"/>
      <c r="S25"/>
      <c r="T25"/>
    </row>
    <row r="26" spans="1:20" ht="15.75" hidden="1" customHeight="1" thickBot="1">
      <c r="A26" s="1174" t="s">
        <v>4343</v>
      </c>
      <c r="B26" s="1979">
        <v>25</v>
      </c>
      <c r="C26" s="2751" t="s">
        <v>3070</v>
      </c>
      <c r="D26" s="1095" t="s">
        <v>4344</v>
      </c>
      <c r="E26" s="1971" t="s">
        <v>2190</v>
      </c>
      <c r="F26" s="2530">
        <v>45465</v>
      </c>
      <c r="G26" s="2530">
        <v>45471</v>
      </c>
      <c r="H26" s="1160">
        <v>45464</v>
      </c>
      <c r="I26" s="2141">
        <v>45465</v>
      </c>
      <c r="J26" s="2245">
        <v>45458</v>
      </c>
      <c r="K26" s="2245">
        <v>45458</v>
      </c>
      <c r="L26" s="2126"/>
      <c r="M26" s="1160"/>
      <c r="N26" s="1210"/>
      <c r="O26" s="1210"/>
      <c r="P26" s="1210"/>
      <c r="Q26"/>
      <c r="R26"/>
      <c r="S26"/>
      <c r="T26"/>
    </row>
    <row r="27" spans="1:20" customFormat="1" ht="36.75" customHeight="1" thickBot="1">
      <c r="A27" s="1174"/>
      <c r="B27" s="1979"/>
      <c r="C27" s="3321"/>
      <c r="D27" s="3322"/>
      <c r="E27" s="3977" t="s">
        <v>2015</v>
      </c>
      <c r="F27" s="3323" t="s">
        <v>692</v>
      </c>
      <c r="G27" s="3978" t="s">
        <v>4305</v>
      </c>
      <c r="H27" s="1160"/>
      <c r="I27" s="2141"/>
      <c r="J27" s="2141"/>
      <c r="K27" s="2141"/>
      <c r="L27" s="2369" t="s">
        <v>4306</v>
      </c>
      <c r="M27" s="1160"/>
      <c r="N27" s="1210"/>
      <c r="O27" s="1210"/>
      <c r="P27" s="1210"/>
    </row>
    <row r="28" spans="1:20" customFormat="1" ht="23.25" customHeight="1" thickBot="1">
      <c r="A28" s="1174"/>
      <c r="B28" s="1979"/>
      <c r="C28" s="3324" t="s">
        <v>4307</v>
      </c>
      <c r="D28" s="3325" t="s">
        <v>4345</v>
      </c>
      <c r="E28" s="3979" t="s">
        <v>3001</v>
      </c>
      <c r="F28" s="3980" t="s">
        <v>4309</v>
      </c>
      <c r="G28" s="3981" t="s">
        <v>4310</v>
      </c>
      <c r="H28" s="1207" t="s">
        <v>4311</v>
      </c>
      <c r="I28" s="1837" t="s">
        <v>2031</v>
      </c>
      <c r="J28" s="1208" t="s">
        <v>3837</v>
      </c>
      <c r="K28" s="1208" t="s">
        <v>3838</v>
      </c>
      <c r="L28" s="2366"/>
      <c r="M28" s="1160"/>
      <c r="N28" s="1210"/>
      <c r="O28" s="1210"/>
      <c r="P28" s="1210"/>
    </row>
    <row r="29" spans="1:20" ht="20.25" hidden="1" customHeight="1" thickTop="1">
      <c r="A29" s="1174" t="s">
        <v>4346</v>
      </c>
      <c r="B29" s="3219">
        <v>31</v>
      </c>
      <c r="C29" s="3329" t="s">
        <v>2182</v>
      </c>
      <c r="D29" s="3327" t="s">
        <v>4347</v>
      </c>
      <c r="E29" s="3330">
        <v>45507</v>
      </c>
      <c r="F29" s="3330">
        <v>45535</v>
      </c>
      <c r="G29" s="3330">
        <v>45541</v>
      </c>
      <c r="H29" s="3399">
        <v>45507</v>
      </c>
      <c r="I29" s="1970">
        <v>45508</v>
      </c>
      <c r="J29" s="3400">
        <v>45501</v>
      </c>
      <c r="K29" s="3400">
        <v>45502</v>
      </c>
      <c r="L29" s="2126"/>
      <c r="M29" s="1160"/>
      <c r="N29" s="1210"/>
      <c r="O29" s="1210"/>
      <c r="P29" s="1210"/>
      <c r="Q29"/>
      <c r="R29"/>
      <c r="S29"/>
      <c r="T29"/>
    </row>
    <row r="30" spans="1:20" ht="20.25" hidden="1" customHeight="1">
      <c r="A30" s="1174"/>
      <c r="B30" s="3219"/>
      <c r="C30" s="3331" t="s">
        <v>4348</v>
      </c>
      <c r="D30" s="3331" t="s">
        <v>4349</v>
      </c>
      <c r="E30" s="3332">
        <v>45508</v>
      </c>
      <c r="F30" s="3332">
        <v>45538</v>
      </c>
      <c r="G30" s="3330"/>
      <c r="H30" s="3401">
        <v>45489</v>
      </c>
      <c r="I30" s="3402">
        <v>45490</v>
      </c>
      <c r="J30" s="3402">
        <v>45483</v>
      </c>
      <c r="K30" s="3402">
        <v>45483</v>
      </c>
      <c r="L30" s="2126"/>
      <c r="M30" s="1160"/>
      <c r="N30" s="1210"/>
      <c r="O30" s="1210"/>
      <c r="P30" s="1210"/>
      <c r="Q30"/>
      <c r="R30"/>
      <c r="S30"/>
      <c r="T30"/>
    </row>
    <row r="31" spans="1:20" ht="20.25" hidden="1" customHeight="1">
      <c r="A31" s="1174"/>
      <c r="B31" s="3219"/>
      <c r="C31" s="3333" t="s">
        <v>2214</v>
      </c>
      <c r="D31" s="3334" t="s">
        <v>2240</v>
      </c>
      <c r="E31" s="3334">
        <v>45512</v>
      </c>
      <c r="F31" s="3335" t="s">
        <v>4350</v>
      </c>
      <c r="G31" s="3336"/>
      <c r="H31" s="3401">
        <v>45511</v>
      </c>
      <c r="I31" s="3402">
        <v>45512</v>
      </c>
      <c r="J31" s="3402">
        <v>45505</v>
      </c>
      <c r="K31" s="3402">
        <v>45505</v>
      </c>
      <c r="L31" s="2126"/>
      <c r="M31" s="1160"/>
      <c r="N31" s="1210"/>
      <c r="O31" s="1210"/>
      <c r="P31" s="1210"/>
      <c r="Q31"/>
      <c r="R31"/>
      <c r="S31"/>
      <c r="T31"/>
    </row>
    <row r="32" spans="1:20" ht="32.25" hidden="1" customHeight="1">
      <c r="A32" s="1174"/>
      <c r="B32" s="3219"/>
      <c r="C32" s="3337"/>
      <c r="D32" s="3338" t="s">
        <v>4351</v>
      </c>
      <c r="E32" s="3335" t="s">
        <v>4352</v>
      </c>
      <c r="F32" s="3335" t="s">
        <v>4353</v>
      </c>
      <c r="G32" s="3339">
        <v>45548</v>
      </c>
      <c r="H32" s="3401"/>
      <c r="I32" s="3402"/>
      <c r="J32" s="3402"/>
      <c r="K32" s="3402"/>
      <c r="L32" s="2126"/>
      <c r="M32" s="1160"/>
      <c r="N32" s="1210"/>
      <c r="O32" s="1210"/>
      <c r="P32" s="1210"/>
      <c r="Q32"/>
      <c r="R32"/>
      <c r="S32"/>
      <c r="T32"/>
    </row>
    <row r="33" spans="1:20" ht="20.25" customHeight="1" thickTop="1">
      <c r="A33" s="1174" t="s">
        <v>4354</v>
      </c>
      <c r="B33" s="3219">
        <v>38</v>
      </c>
      <c r="C33" s="3326" t="s">
        <v>4355</v>
      </c>
      <c r="D33" s="3326" t="s">
        <v>4356</v>
      </c>
      <c r="E33" s="3328">
        <v>45560</v>
      </c>
      <c r="F33" s="3328">
        <v>45589</v>
      </c>
      <c r="G33" s="3328">
        <v>45596</v>
      </c>
      <c r="H33" s="3399">
        <v>45556</v>
      </c>
      <c r="I33" s="1970">
        <v>45557</v>
      </c>
      <c r="J33" s="3400">
        <v>45550</v>
      </c>
      <c r="K33" s="3400">
        <v>45551</v>
      </c>
      <c r="L33" s="2126"/>
      <c r="M33" s="1160"/>
      <c r="N33" s="1210"/>
      <c r="O33" s="1210"/>
      <c r="P33" s="1210"/>
      <c r="Q33"/>
      <c r="R33"/>
      <c r="S33"/>
      <c r="T33"/>
    </row>
    <row r="34" spans="1:20" ht="20.25" customHeight="1">
      <c r="A34" s="1174" t="s">
        <v>4357</v>
      </c>
      <c r="B34" s="3219">
        <v>39</v>
      </c>
      <c r="C34" s="3326" t="s">
        <v>2470</v>
      </c>
      <c r="D34" s="3326" t="s">
        <v>4358</v>
      </c>
      <c r="E34" s="3328">
        <v>45564</v>
      </c>
      <c r="F34" s="3328">
        <f t="shared" ref="F34" si="0">E34+28</f>
        <v>45592</v>
      </c>
      <c r="G34" s="3328">
        <f t="shared" ref="G34" si="1">E34+34</f>
        <v>45598</v>
      </c>
      <c r="H34" s="3399">
        <v>45563</v>
      </c>
      <c r="I34" s="1970">
        <f t="shared" ref="I34" si="2">H34+1</f>
        <v>45564</v>
      </c>
      <c r="J34" s="3400">
        <f t="shared" ref="J34" si="3">H34-6</f>
        <v>45557</v>
      </c>
      <c r="K34" s="3400">
        <f t="shared" ref="K34" si="4">J34+1</f>
        <v>45558</v>
      </c>
      <c r="L34" s="2126"/>
      <c r="M34" s="1160"/>
      <c r="N34" s="1210"/>
      <c r="O34" s="1210"/>
      <c r="P34" s="1210"/>
      <c r="Q34"/>
      <c r="R34"/>
      <c r="S34"/>
      <c r="T34"/>
    </row>
    <row r="35" spans="1:20" ht="20.25" customHeight="1">
      <c r="A35" s="1174" t="s">
        <v>4359</v>
      </c>
      <c r="B35" s="3219">
        <v>40</v>
      </c>
      <c r="C35" s="3326" t="s">
        <v>3008</v>
      </c>
      <c r="D35" s="3326" t="s">
        <v>4360</v>
      </c>
      <c r="E35" s="3328">
        <v>45578</v>
      </c>
      <c r="F35" s="3328">
        <f>E35+26</f>
        <v>45604</v>
      </c>
      <c r="G35" s="3328">
        <f>E35+34</f>
        <v>45612</v>
      </c>
      <c r="H35" s="3399">
        <v>45570</v>
      </c>
      <c r="I35" s="1970">
        <f t="shared" ref="I35:I40" si="5">H35+1</f>
        <v>45571</v>
      </c>
      <c r="J35" s="3400">
        <f t="shared" ref="J35:J40" si="6">H35-6</f>
        <v>45564</v>
      </c>
      <c r="K35" s="3400">
        <f t="shared" ref="K35:K40" si="7">J35+1</f>
        <v>45565</v>
      </c>
      <c r="L35" s="2126"/>
      <c r="M35" s="1160"/>
      <c r="N35" s="1210"/>
      <c r="O35" s="1210"/>
      <c r="P35" s="1210"/>
      <c r="Q35"/>
      <c r="R35"/>
      <c r="S35"/>
      <c r="T35"/>
    </row>
    <row r="36" spans="1:20" ht="20.25" customHeight="1">
      <c r="A36" s="1174" t="s">
        <v>4361</v>
      </c>
      <c r="B36" s="3219">
        <v>41</v>
      </c>
      <c r="C36" s="3326" t="s">
        <v>2858</v>
      </c>
      <c r="D36" s="3326" t="s">
        <v>4362</v>
      </c>
      <c r="E36" s="3942" t="s">
        <v>2190</v>
      </c>
      <c r="F36" s="3336">
        <v>45607</v>
      </c>
      <c r="G36" s="3336">
        <v>45614</v>
      </c>
      <c r="H36" s="3399">
        <v>45577</v>
      </c>
      <c r="I36" s="1970">
        <f t="shared" si="5"/>
        <v>45578</v>
      </c>
      <c r="J36" s="3400">
        <f t="shared" si="6"/>
        <v>45571</v>
      </c>
      <c r="K36" s="3400">
        <f t="shared" si="7"/>
        <v>45572</v>
      </c>
      <c r="L36" s="2126"/>
      <c r="M36" s="1160"/>
      <c r="N36" s="1210"/>
      <c r="O36" s="1210"/>
      <c r="P36" s="1210"/>
      <c r="Q36"/>
      <c r="R36"/>
      <c r="S36"/>
      <c r="T36"/>
    </row>
    <row r="37" spans="1:20" ht="20.25" customHeight="1">
      <c r="A37" s="1174" t="s">
        <v>4363</v>
      </c>
      <c r="B37" s="3219">
        <v>42</v>
      </c>
      <c r="C37" s="3326" t="s">
        <v>3099</v>
      </c>
      <c r="D37" s="3326" t="s">
        <v>4364</v>
      </c>
      <c r="E37" s="3328">
        <v>45583</v>
      </c>
      <c r="F37" s="3328">
        <f t="shared" ref="F37:F40" si="8">E37+28</f>
        <v>45611</v>
      </c>
      <c r="G37" s="3328">
        <f t="shared" ref="G37:G40" si="9">E37+34</f>
        <v>45617</v>
      </c>
      <c r="H37" s="3399">
        <v>45584</v>
      </c>
      <c r="I37" s="1970">
        <f t="shared" si="5"/>
        <v>45585</v>
      </c>
      <c r="J37" s="3400">
        <f t="shared" si="6"/>
        <v>45578</v>
      </c>
      <c r="K37" s="3400">
        <f t="shared" si="7"/>
        <v>45579</v>
      </c>
      <c r="L37" s="2126"/>
      <c r="M37" s="1160"/>
      <c r="N37" s="1210"/>
      <c r="O37" s="1210"/>
      <c r="P37" s="1210"/>
      <c r="Q37"/>
      <c r="R37"/>
      <c r="S37"/>
      <c r="T37"/>
    </row>
    <row r="38" spans="1:20" ht="20.25" customHeight="1">
      <c r="A38" s="1174" t="s">
        <v>4365</v>
      </c>
      <c r="B38" s="3219">
        <v>43</v>
      </c>
      <c r="C38" s="3326" t="s">
        <v>3052</v>
      </c>
      <c r="D38" s="3326" t="s">
        <v>4366</v>
      </c>
      <c r="E38" s="3328">
        <v>45591</v>
      </c>
      <c r="F38" s="3328">
        <f t="shared" si="8"/>
        <v>45619</v>
      </c>
      <c r="G38" s="3328">
        <f t="shared" si="9"/>
        <v>45625</v>
      </c>
      <c r="H38" s="3399">
        <v>45591</v>
      </c>
      <c r="I38" s="1970">
        <f t="shared" si="5"/>
        <v>45592</v>
      </c>
      <c r="J38" s="3400">
        <f t="shared" si="6"/>
        <v>45585</v>
      </c>
      <c r="K38" s="3400">
        <f t="shared" si="7"/>
        <v>45586</v>
      </c>
      <c r="L38" s="2126"/>
      <c r="M38" s="1160"/>
      <c r="N38" s="1210"/>
      <c r="O38" s="1210"/>
      <c r="P38" s="1210"/>
      <c r="Q38"/>
      <c r="R38"/>
      <c r="S38"/>
      <c r="T38"/>
    </row>
    <row r="39" spans="1:20" ht="20.25" customHeight="1">
      <c r="A39" s="1174" t="s">
        <v>4367</v>
      </c>
      <c r="B39" s="3219">
        <v>44</v>
      </c>
      <c r="C39" s="3326" t="s">
        <v>3042</v>
      </c>
      <c r="D39" s="3326" t="s">
        <v>4368</v>
      </c>
      <c r="E39" s="3328">
        <v>45598</v>
      </c>
      <c r="F39" s="3328">
        <f t="shared" si="8"/>
        <v>45626</v>
      </c>
      <c r="G39" s="3328">
        <f t="shared" si="9"/>
        <v>45632</v>
      </c>
      <c r="H39" s="3399">
        <v>45598</v>
      </c>
      <c r="I39" s="1970">
        <f t="shared" si="5"/>
        <v>45599</v>
      </c>
      <c r="J39" s="3400">
        <f t="shared" si="6"/>
        <v>45592</v>
      </c>
      <c r="K39" s="3400">
        <f t="shared" si="7"/>
        <v>45593</v>
      </c>
      <c r="L39" s="2126"/>
      <c r="M39" s="1160"/>
      <c r="N39" s="1210"/>
      <c r="O39" s="1210"/>
      <c r="P39" s="1210"/>
      <c r="Q39"/>
      <c r="R39"/>
      <c r="S39"/>
      <c r="T39"/>
    </row>
    <row r="40" spans="1:20" ht="20.25" customHeight="1">
      <c r="A40" s="1174" t="s">
        <v>4369</v>
      </c>
      <c r="B40" s="3219">
        <v>45</v>
      </c>
      <c r="C40" s="3326" t="s">
        <v>4348</v>
      </c>
      <c r="D40" s="3326" t="s">
        <v>4370</v>
      </c>
      <c r="E40" s="3328">
        <v>45605</v>
      </c>
      <c r="F40" s="3328">
        <f t="shared" si="8"/>
        <v>45633</v>
      </c>
      <c r="G40" s="3328">
        <f t="shared" si="9"/>
        <v>45639</v>
      </c>
      <c r="H40" s="3399">
        <f t="shared" ref="H40" si="10">H39+7</f>
        <v>45605</v>
      </c>
      <c r="I40" s="1970">
        <f t="shared" si="5"/>
        <v>45606</v>
      </c>
      <c r="J40" s="3400">
        <f t="shared" si="6"/>
        <v>45599</v>
      </c>
      <c r="K40" s="3400">
        <f t="shared" si="7"/>
        <v>45600</v>
      </c>
      <c r="L40" s="2126"/>
      <c r="M40" s="1160"/>
      <c r="N40" s="1210"/>
      <c r="O40" s="1210"/>
      <c r="P40" s="1210"/>
      <c r="Q40"/>
      <c r="R40"/>
      <c r="S40"/>
      <c r="T40"/>
    </row>
    <row r="41" spans="1:20" ht="20.25" customHeight="1">
      <c r="A41" s="1174" t="s">
        <v>4371</v>
      </c>
      <c r="B41" s="3219">
        <v>46</v>
      </c>
      <c r="C41" s="3327" t="s">
        <v>3062</v>
      </c>
      <c r="D41" s="3326" t="s">
        <v>4372</v>
      </c>
      <c r="E41" s="3328">
        <v>45612</v>
      </c>
      <c r="F41" s="3328">
        <f t="shared" ref="F41:F47" si="11">E41+28</f>
        <v>45640</v>
      </c>
      <c r="G41" s="3328">
        <f t="shared" ref="G41:G47" si="12">E41+34</f>
        <v>45646</v>
      </c>
      <c r="H41" s="3399">
        <f t="shared" ref="H41:H47" si="13">H40+7</f>
        <v>45612</v>
      </c>
      <c r="I41" s="1970">
        <f t="shared" ref="I41:I47" si="14">H41+1</f>
        <v>45613</v>
      </c>
      <c r="J41" s="3400">
        <f t="shared" ref="J41:J47" si="15">H41-6</f>
        <v>45606</v>
      </c>
      <c r="K41" s="3400">
        <f t="shared" ref="K41:K47" si="16">J41+1</f>
        <v>45607</v>
      </c>
      <c r="L41" s="2126"/>
      <c r="M41" s="1160"/>
      <c r="N41" s="1210"/>
      <c r="O41" s="1210"/>
      <c r="P41" s="1210"/>
      <c r="Q41"/>
      <c r="R41"/>
      <c r="S41"/>
      <c r="T41"/>
    </row>
    <row r="42" spans="1:20" ht="20.25" customHeight="1">
      <c r="A42" s="1174" t="s">
        <v>3064</v>
      </c>
      <c r="B42" s="3219">
        <v>47</v>
      </c>
      <c r="C42" s="3326" t="s">
        <v>3304</v>
      </c>
      <c r="D42" s="3326" t="s">
        <v>4373</v>
      </c>
      <c r="E42" s="3328">
        <v>45619</v>
      </c>
      <c r="F42" s="3328">
        <f t="shared" si="11"/>
        <v>45647</v>
      </c>
      <c r="G42" s="3328">
        <f t="shared" si="12"/>
        <v>45653</v>
      </c>
      <c r="H42" s="3399">
        <f t="shared" si="13"/>
        <v>45619</v>
      </c>
      <c r="I42" s="1970">
        <f t="shared" si="14"/>
        <v>45620</v>
      </c>
      <c r="J42" s="3400">
        <f t="shared" si="15"/>
        <v>45613</v>
      </c>
      <c r="K42" s="3400">
        <f t="shared" si="16"/>
        <v>45614</v>
      </c>
      <c r="L42" s="2126"/>
      <c r="M42" s="1160"/>
      <c r="N42" s="1210"/>
      <c r="O42" s="1210"/>
      <c r="P42" s="1210"/>
      <c r="Q42"/>
      <c r="R42"/>
      <c r="S42"/>
      <c r="T42"/>
    </row>
    <row r="43" spans="1:20" ht="20.25" customHeight="1">
      <c r="A43" s="1174" t="s">
        <v>3066</v>
      </c>
      <c r="B43" s="3219">
        <v>48</v>
      </c>
      <c r="C43" s="3326" t="s">
        <v>3728</v>
      </c>
      <c r="D43" s="3326" t="s">
        <v>4374</v>
      </c>
      <c r="E43" s="3328">
        <v>45626</v>
      </c>
      <c r="F43" s="3328">
        <f t="shared" si="11"/>
        <v>45654</v>
      </c>
      <c r="G43" s="3328">
        <f t="shared" si="12"/>
        <v>45660</v>
      </c>
      <c r="H43" s="3399">
        <f t="shared" si="13"/>
        <v>45626</v>
      </c>
      <c r="I43" s="1970">
        <f t="shared" si="14"/>
        <v>45627</v>
      </c>
      <c r="J43" s="3400">
        <f t="shared" si="15"/>
        <v>45620</v>
      </c>
      <c r="K43" s="3400">
        <f t="shared" si="16"/>
        <v>45621</v>
      </c>
      <c r="L43" s="2126"/>
      <c r="M43" s="1160"/>
      <c r="N43" s="1210"/>
      <c r="O43" s="1210"/>
      <c r="P43" s="1210"/>
      <c r="Q43"/>
      <c r="R43"/>
      <c r="S43"/>
      <c r="T43"/>
    </row>
    <row r="44" spans="1:20" ht="20.25" customHeight="1">
      <c r="A44" s="1174" t="s">
        <v>3070</v>
      </c>
      <c r="B44" s="3219">
        <v>49</v>
      </c>
      <c r="C44" s="3326" t="s">
        <v>3070</v>
      </c>
      <c r="D44" s="3326" t="s">
        <v>4375</v>
      </c>
      <c r="E44" s="3328">
        <f t="shared" ref="E44:E47" si="17">E43+7</f>
        <v>45633</v>
      </c>
      <c r="F44" s="3328">
        <f t="shared" si="11"/>
        <v>45661</v>
      </c>
      <c r="G44" s="3328">
        <f t="shared" si="12"/>
        <v>45667</v>
      </c>
      <c r="H44" s="3399">
        <f t="shared" si="13"/>
        <v>45633</v>
      </c>
      <c r="I44" s="1970">
        <f t="shared" si="14"/>
        <v>45634</v>
      </c>
      <c r="J44" s="3400">
        <f t="shared" si="15"/>
        <v>45627</v>
      </c>
      <c r="K44" s="3400">
        <f t="shared" si="16"/>
        <v>45628</v>
      </c>
      <c r="L44" s="2126"/>
      <c r="M44" s="1160"/>
      <c r="N44" s="1210"/>
      <c r="O44" s="1210"/>
      <c r="P44" s="1210"/>
      <c r="Q44"/>
      <c r="R44"/>
      <c r="S44"/>
      <c r="T44"/>
    </row>
    <row r="45" spans="1:20" ht="20.25" customHeight="1">
      <c r="A45" s="1174" t="s">
        <v>3074</v>
      </c>
      <c r="B45" s="3219">
        <v>50</v>
      </c>
      <c r="C45" s="3326" t="s">
        <v>3074</v>
      </c>
      <c r="D45" s="3326" t="s">
        <v>4376</v>
      </c>
      <c r="E45" s="3328">
        <f t="shared" si="17"/>
        <v>45640</v>
      </c>
      <c r="F45" s="3328">
        <f t="shared" si="11"/>
        <v>45668</v>
      </c>
      <c r="G45" s="3328">
        <f t="shared" si="12"/>
        <v>45674</v>
      </c>
      <c r="H45" s="3399">
        <f t="shared" si="13"/>
        <v>45640</v>
      </c>
      <c r="I45" s="1970">
        <f t="shared" si="14"/>
        <v>45641</v>
      </c>
      <c r="J45" s="3400">
        <f t="shared" si="15"/>
        <v>45634</v>
      </c>
      <c r="K45" s="3400">
        <f t="shared" si="16"/>
        <v>45635</v>
      </c>
      <c r="L45" s="2126"/>
      <c r="M45" s="1160"/>
      <c r="N45" s="1210"/>
      <c r="O45" s="1210"/>
      <c r="P45" s="1210"/>
      <c r="Q45"/>
      <c r="R45"/>
      <c r="S45"/>
      <c r="T45"/>
    </row>
    <row r="46" spans="1:20" ht="20.25" customHeight="1">
      <c r="A46" s="1174"/>
      <c r="B46" s="3219">
        <v>51</v>
      </c>
      <c r="C46" s="3326" t="s">
        <v>3076</v>
      </c>
      <c r="D46" s="3326" t="s">
        <v>4377</v>
      </c>
      <c r="E46" s="3328">
        <f t="shared" si="17"/>
        <v>45647</v>
      </c>
      <c r="F46" s="3328">
        <f t="shared" si="11"/>
        <v>45675</v>
      </c>
      <c r="G46" s="3328">
        <f t="shared" si="12"/>
        <v>45681</v>
      </c>
      <c r="H46" s="3399">
        <f t="shared" si="13"/>
        <v>45647</v>
      </c>
      <c r="I46" s="1970">
        <f t="shared" si="14"/>
        <v>45648</v>
      </c>
      <c r="J46" s="3400">
        <f t="shared" si="15"/>
        <v>45641</v>
      </c>
      <c r="K46" s="3400">
        <f t="shared" si="16"/>
        <v>45642</v>
      </c>
      <c r="L46" s="2126"/>
      <c r="M46" s="1160"/>
      <c r="N46" s="1210"/>
      <c r="O46" s="1210"/>
      <c r="P46" s="1210"/>
      <c r="Q46"/>
      <c r="R46"/>
      <c r="S46"/>
      <c r="T46"/>
    </row>
    <row r="47" spans="1:20" ht="20.25" customHeight="1">
      <c r="A47" s="1174"/>
      <c r="B47" s="3219">
        <v>52</v>
      </c>
      <c r="C47" s="3326" t="s">
        <v>3078</v>
      </c>
      <c r="D47" s="3326" t="s">
        <v>4378</v>
      </c>
      <c r="E47" s="3328">
        <f t="shared" si="17"/>
        <v>45654</v>
      </c>
      <c r="F47" s="3328">
        <f t="shared" si="11"/>
        <v>45682</v>
      </c>
      <c r="G47" s="3328">
        <f t="shared" si="12"/>
        <v>45688</v>
      </c>
      <c r="H47" s="3399">
        <f t="shared" si="13"/>
        <v>45654</v>
      </c>
      <c r="I47" s="1970">
        <f t="shared" si="14"/>
        <v>45655</v>
      </c>
      <c r="J47" s="3400">
        <f t="shared" si="15"/>
        <v>45648</v>
      </c>
      <c r="K47" s="3400">
        <f t="shared" si="16"/>
        <v>45649</v>
      </c>
      <c r="L47" s="2126"/>
      <c r="M47" s="1160"/>
      <c r="N47" s="1210"/>
      <c r="O47" s="1210"/>
      <c r="P47" s="1210"/>
      <c r="Q47"/>
      <c r="R47"/>
      <c r="S47"/>
      <c r="T47"/>
    </row>
    <row r="48" spans="1:20" s="14" customFormat="1" ht="20.25" customHeight="1">
      <c r="A48" s="1174"/>
      <c r="B48" s="1979"/>
      <c r="C48" s="3962" t="s">
        <v>2303</v>
      </c>
      <c r="D48" s="3962"/>
      <c r="E48" s="3962"/>
      <c r="F48" s="3962"/>
      <c r="G48" s="3962"/>
      <c r="H48" s="3962"/>
      <c r="I48" s="3962"/>
      <c r="J48" s="3962"/>
      <c r="K48" s="2063"/>
      <c r="L48" s="2064"/>
      <c r="M48" s="30"/>
      <c r="N48" s="30"/>
      <c r="O48" s="30"/>
      <c r="P48" s="5"/>
      <c r="Q48" s="5"/>
      <c r="R48" s="5"/>
      <c r="S48" s="5"/>
      <c r="T48" s="5"/>
    </row>
    <row r="49" spans="1:20" s="14" customFormat="1" ht="16.5" customHeight="1">
      <c r="A49" s="1174"/>
      <c r="B49" s="1980"/>
      <c r="C49" s="17"/>
      <c r="D49" s="5"/>
      <c r="E49" s="5"/>
      <c r="F49" s="1651"/>
      <c r="G49" s="5"/>
      <c r="H49" s="5"/>
      <c r="I49" s="5"/>
      <c r="J49" s="37"/>
      <c r="K49" s="29"/>
      <c r="L49" s="30"/>
      <c r="M49" s="30"/>
      <c r="N49" s="30"/>
      <c r="O49" s="5"/>
      <c r="P49" s="5"/>
      <c r="Q49" s="5"/>
      <c r="R49" s="5"/>
      <c r="S49" s="5"/>
      <c r="T49" s="5"/>
    </row>
    <row r="50" spans="1:20" s="14" customFormat="1" ht="16.5" customHeight="1">
      <c r="A50" s="1174"/>
      <c r="B50" s="1980"/>
      <c r="C50" s="52" t="s">
        <v>1920</v>
      </c>
      <c r="D50" s="30"/>
      <c r="E50" t="s">
        <v>2304</v>
      </c>
      <c r="F50" s="53"/>
      <c r="G50" s="54" t="s">
        <v>1958</v>
      </c>
      <c r="H50" s="54"/>
      <c r="I50" s="52"/>
      <c r="J50" s="30"/>
      <c r="K50" s="165" t="s">
        <v>1982</v>
      </c>
      <c r="L50" s="52"/>
      <c r="M50" s="54"/>
      <c r="N50" s="30"/>
      <c r="O50" s="5"/>
      <c r="P50" s="5"/>
      <c r="Q50" s="5"/>
      <c r="R50" s="5"/>
      <c r="S50" s="5"/>
      <c r="T50" s="5"/>
    </row>
    <row r="51" spans="1:20" s="30" customFormat="1" ht="14.25">
      <c r="A51" s="1981"/>
      <c r="B51" s="1980"/>
      <c r="C51" s="82" t="s">
        <v>1921</v>
      </c>
      <c r="D51" s="70"/>
      <c r="E51" s="341" t="s">
        <v>2305</v>
      </c>
      <c r="F51" s="71"/>
      <c r="G51" s="70" t="s">
        <v>2306</v>
      </c>
      <c r="H51" s="61"/>
      <c r="I51" s="1975" t="s">
        <v>1960</v>
      </c>
      <c r="J51" s="70"/>
      <c r="K51" s="80" t="str">
        <f>HOME!A630</f>
        <v xml:space="preserve">B/L DRAFT : </v>
      </c>
      <c r="L51" s="80" t="str">
        <f>HOME!B630</f>
        <v>6011 2413</v>
      </c>
      <c r="M51" s="733" t="str">
        <f>HOME!C630</f>
        <v>SG094-Sinexp@msc.com</v>
      </c>
      <c r="N51" s="61"/>
      <c r="O51" s="70"/>
      <c r="P51" s="70"/>
    </row>
    <row r="52" spans="1:20" s="30" customFormat="1" ht="14.25">
      <c r="A52" s="1981"/>
      <c r="B52" s="1980"/>
      <c r="C52" s="70"/>
      <c r="D52" s="70"/>
      <c r="E52" s="83"/>
      <c r="F52" s="71"/>
      <c r="G52" s="70"/>
      <c r="H52" s="61"/>
      <c r="I52" s="1976"/>
      <c r="J52" s="1977"/>
      <c r="K52" s="80" t="str">
        <f>HOME!A631</f>
        <v>PERMIT</v>
      </c>
      <c r="L52" s="80">
        <f>HOME!B631</f>
        <v>0</v>
      </c>
      <c r="M52" s="733" t="str">
        <f>HOME!C631</f>
        <v>SG094-SinPermit@msc.com</v>
      </c>
      <c r="N52" s="61"/>
      <c r="O52" s="70"/>
      <c r="P52" s="70"/>
    </row>
    <row r="53" spans="1:20" s="30" customFormat="1" ht="14.25">
      <c r="C53" s="80" t="str">
        <f>HOME!A$600</f>
        <v>ZANT CHONG</v>
      </c>
      <c r="D53" s="80" t="str">
        <f>HOME!B$600</f>
        <v>6011 2429</v>
      </c>
      <c r="E53" s="65" t="str">
        <f>HOME!C$600</f>
        <v>zant.chong@msc.com</v>
      </c>
      <c r="F53" s="61"/>
      <c r="G53" s="80" t="str">
        <f>HOME!A617</f>
        <v>ROBERT CHIA</v>
      </c>
      <c r="H53" s="80" t="str">
        <f>HOME!B617</f>
        <v>6011 0564</v>
      </c>
      <c r="I53" s="65" t="str">
        <f>HOME!C617</f>
        <v>robert.chia@msc.com</v>
      </c>
      <c r="J53" s="61"/>
      <c r="K53" s="80" t="str">
        <f>HOME!A632</f>
        <v>RAYNAR ANG</v>
      </c>
      <c r="L53" s="80" t="str">
        <f>HOME!B632</f>
        <v>6011 2358</v>
      </c>
      <c r="M53" s="733" t="str">
        <f>HOME!C632</f>
        <v>raynar.ang@msc.com</v>
      </c>
    </row>
    <row r="54" spans="1:20" s="29" customFormat="1" ht="14.25">
      <c r="C54" s="80" t="str">
        <f>HOME!A$601</f>
        <v>PHOEBE HUANG</v>
      </c>
      <c r="D54" s="80" t="str">
        <f>HOME!B$601</f>
        <v>6011 0562</v>
      </c>
      <c r="E54" s="65" t="str">
        <f>HOME!C$601</f>
        <v>phoebe.huang@msc.com</v>
      </c>
      <c r="F54" s="61"/>
      <c r="G54" s="80" t="str">
        <f>HOME!A618</f>
        <v>S. Y. LIEW</v>
      </c>
      <c r="H54" s="80" t="str">
        <f>HOME!B618</f>
        <v>6011 2348</v>
      </c>
      <c r="I54" s="65" t="str">
        <f>HOME!C618</f>
        <v>seoyi.liew@msc.com</v>
      </c>
      <c r="J54" s="61"/>
      <c r="K54" s="80" t="str">
        <f>HOME!A$634</f>
        <v>DEWI</v>
      </c>
      <c r="L54" s="80" t="str">
        <f>HOME!B$634</f>
        <v>6011 2354</v>
      </c>
      <c r="M54" s="733" t="str">
        <f>HOME!C$634</f>
        <v>dewi.ratnah@msc.com</v>
      </c>
    </row>
    <row r="55" spans="1:20" s="29" customFormat="1" ht="14.25">
      <c r="C55" s="80" t="str">
        <f>HOME!A$602</f>
        <v>SHERWIN LIM</v>
      </c>
      <c r="D55" s="80" t="str">
        <f>HOME!B$602</f>
        <v>6011 2395</v>
      </c>
      <c r="E55" s="65" t="str">
        <f>HOME!C$602</f>
        <v>sherwin.lim@msc.com</v>
      </c>
      <c r="F55" s="61"/>
      <c r="G55" s="80" t="str">
        <f>HOME!A619</f>
        <v>SHARON KOH</v>
      </c>
      <c r="H55" s="80" t="str">
        <f>HOME!B619</f>
        <v>6011 2349</v>
      </c>
      <c r="I55" s="65" t="str">
        <f>HOME!C619</f>
        <v>sharon.koh@msc.com</v>
      </c>
      <c r="J55" s="61"/>
      <c r="K55" s="80" t="str">
        <f>HOME!A$637</f>
        <v>SHAN SHAN</v>
      </c>
      <c r="L55" s="80" t="str">
        <f>HOME!B$637</f>
        <v>6011 2353</v>
      </c>
      <c r="M55" s="733" t="str">
        <f>HOME!C$637</f>
        <v>shanshan.chin@msc.com</v>
      </c>
    </row>
    <row r="56" spans="1:20" s="29" customFormat="1" ht="14.25">
      <c r="C56" s="80" t="str">
        <f>HOME!A$603</f>
        <v>NATALIE LEW</v>
      </c>
      <c r="D56" s="80" t="str">
        <f>HOME!B$603</f>
        <v>6011 2399</v>
      </c>
      <c r="E56" s="65" t="str">
        <f>HOME!C$603</f>
        <v>natalie.lew@msc.com</v>
      </c>
      <c r="F56" s="61"/>
      <c r="G56" s="80" t="str">
        <f>HOME!A620</f>
        <v>ANGELIA LAU</v>
      </c>
      <c r="H56" s="80" t="str">
        <f>HOME!B620</f>
        <v>6011 2346</v>
      </c>
      <c r="I56" s="65" t="str">
        <f>HOME!C620</f>
        <v>angelia.lau@msc.com</v>
      </c>
      <c r="J56" s="61"/>
      <c r="K56" s="80" t="str">
        <f>HOME!A$638</f>
        <v>EUNICE</v>
      </c>
      <c r="L56" s="80" t="str">
        <f>HOME!B$638</f>
        <v>6011 2355</v>
      </c>
      <c r="M56" s="733" t="str">
        <f>HOME!C$638</f>
        <v>eunice.chan@msc.com</v>
      </c>
    </row>
    <row r="57" spans="1:20" s="29" customFormat="1" ht="14.25">
      <c r="C57" s="80" t="str">
        <f>HOME!A$604</f>
        <v xml:space="preserve">LIM LEE HLI </v>
      </c>
      <c r="D57" s="80" t="str">
        <f>HOME!B$604</f>
        <v>6011 2352</v>
      </c>
      <c r="E57" s="65" t="str">
        <f>HOME!C$604</f>
        <v>leehli.lim@msc.com</v>
      </c>
      <c r="F57" s="61"/>
      <c r="G57" s="80" t="str">
        <f>HOME!A621</f>
        <v>NOOR AFNINDAH</v>
      </c>
      <c r="H57" s="80" t="str">
        <f>HOME!B621</f>
        <v>6011 2347</v>
      </c>
      <c r="I57" s="65" t="str">
        <f>HOME!C621</f>
        <v>noor.afnindah@msc.com</v>
      </c>
      <c r="J57" s="61"/>
      <c r="K57" s="80" t="str">
        <f>HOME!A$633</f>
        <v>KAI SIANG</v>
      </c>
      <c r="L57" s="80" t="str">
        <f>HOME!B$633</f>
        <v>6011 2356</v>
      </c>
      <c r="M57" s="733" t="str">
        <f>HOME!C$633</f>
        <v>kaisiang.lim@msc.com</v>
      </c>
    </row>
    <row r="58" spans="1:20" s="29" customFormat="1" ht="14.25">
      <c r="C58" s="80" t="str">
        <f>HOME!A$605</f>
        <v>LIM AI PHEN</v>
      </c>
      <c r="D58" s="80" t="str">
        <f>HOME!B$605</f>
        <v>6011 9646</v>
      </c>
      <c r="E58" s="65" t="str">
        <f>HOME!C$605</f>
        <v>aiphen.lim@msc.com</v>
      </c>
      <c r="F58" s="61"/>
      <c r="G58" s="80" t="str">
        <f>HOME!A622</f>
        <v>NG CHING WEI</v>
      </c>
      <c r="H58" s="80" t="str">
        <f>HOME!B622</f>
        <v>6011 2404</v>
      </c>
      <c r="I58" s="65" t="str">
        <f>HOME!C622</f>
        <v>chingwei.ng@msc.com</v>
      </c>
      <c r="J58" s="61"/>
      <c r="K58" s="80" t="str">
        <f>HOME!A$635</f>
        <v>YU TING</v>
      </c>
      <c r="L58" s="80" t="str">
        <f>HOME!B$635</f>
        <v>6011 2359</v>
      </c>
      <c r="M58" s="733" t="str">
        <f>HOME!C$635</f>
        <v>yuting.luo@msc.com</v>
      </c>
    </row>
    <row r="59" spans="1:20" s="29" customFormat="1" ht="14.25">
      <c r="C59" s="80" t="str">
        <f>HOME!A$606</f>
        <v>DARIUS ONG</v>
      </c>
      <c r="D59" s="80" t="str">
        <f>HOME!B$606</f>
        <v>6011 2396</v>
      </c>
      <c r="E59" s="65" t="str">
        <f>HOME!C$606</f>
        <v>darius.ong@msc.com</v>
      </c>
      <c r="F59" s="61"/>
      <c r="G59" s="80">
        <f>HOME!A623</f>
        <v>0</v>
      </c>
      <c r="H59" s="80">
        <f>HOME!B623</f>
        <v>0</v>
      </c>
      <c r="I59" s="65">
        <f>HOME!C623</f>
        <v>0</v>
      </c>
      <c r="J59" s="61"/>
      <c r="K59" s="80" t="str">
        <f>HOME!A$639</f>
        <v>HAZEL</v>
      </c>
      <c r="L59" s="80" t="str">
        <f>HOME!B$639</f>
        <v>6011 2435</v>
      </c>
      <c r="M59" s="733" t="str">
        <f>HOME!C$639</f>
        <v>hazel.toh@msc.com</v>
      </c>
    </row>
    <row r="60" spans="1:20" s="29" customFormat="1" ht="14.25">
      <c r="C60" s="80" t="str">
        <f>HOME!A$607</f>
        <v>LAWRENCE ANG (CROSS-TRADE)</v>
      </c>
      <c r="D60" s="80" t="str">
        <f>HOME!B$607</f>
        <v>6011 2400</v>
      </c>
      <c r="E60" s="65" t="str">
        <f>HOME!C$607</f>
        <v>lawrence.ang@msc.com</v>
      </c>
      <c r="F60" s="61"/>
      <c r="G60" s="80" t="str">
        <f>HOME!A624</f>
        <v>.</v>
      </c>
      <c r="H60" s="80" t="str">
        <f>HOME!B624</f>
        <v>.</v>
      </c>
      <c r="I60" s="65" t="str">
        <f>HOME!C624</f>
        <v>.</v>
      </c>
      <c r="J60" s="61"/>
      <c r="K60" s="80" t="str">
        <f>HOME!A$636</f>
        <v>-</v>
      </c>
      <c r="L60" s="80" t="str">
        <f>HOME!B$636</f>
        <v>6011 0567</v>
      </c>
      <c r="M60" s="733" t="str">
        <f>HOME!C$636</f>
        <v>-</v>
      </c>
    </row>
    <row r="61" spans="1:20" s="29" customFormat="1" ht="14.25">
      <c r="C61" s="80" t="str">
        <f>HOME!A608</f>
        <v>ASHTON YAN</v>
      </c>
      <c r="D61" s="80" t="str">
        <f>HOME!B608</f>
        <v>6011 2398</v>
      </c>
      <c r="E61" s="65" t="str">
        <f>HOME!C608</f>
        <v>ashton.yan@msc.com</v>
      </c>
      <c r="F61" s="61"/>
      <c r="G61" s="61"/>
      <c r="H61" s="61"/>
      <c r="I61" s="61"/>
      <c r="J61" s="61"/>
      <c r="K61" s="61"/>
      <c r="L61" s="733"/>
      <c r="M61" s="61"/>
    </row>
    <row r="62" spans="1:20" s="29" customFormat="1" ht="14.25">
      <c r="C62" s="80" t="str">
        <f>HOME!A609</f>
        <v>JUN YUAN (IMP)</v>
      </c>
      <c r="D62" s="80" t="str">
        <f>HOME!B609</f>
        <v>6011 2402</v>
      </c>
      <c r="E62" s="65" t="str">
        <f>HOME!C609</f>
        <v>junyuan.kwa@msc.com</v>
      </c>
      <c r="F62" s="61"/>
      <c r="G62" s="61"/>
      <c r="H62" s="61"/>
      <c r="I62" s="61"/>
      <c r="J62" s="61"/>
      <c r="K62" s="61"/>
      <c r="L62" s="733"/>
      <c r="M62" s="61"/>
    </row>
    <row r="63" spans="1:20" s="29" customFormat="1" ht="14.25">
      <c r="C63" s="80" t="str">
        <f>HOME!A610</f>
        <v>KARTHI</v>
      </c>
      <c r="D63" s="80" t="str">
        <f>HOME!B610</f>
        <v>6011 2397</v>
      </c>
      <c r="E63" s="65" t="str">
        <f>HOME!C610</f>
        <v>karthigayan.velu@msc.com</v>
      </c>
      <c r="F63" s="61"/>
      <c r="G63" s="61"/>
      <c r="H63" s="61"/>
      <c r="I63" s="1978"/>
      <c r="J63" s="61"/>
      <c r="K63" s="61"/>
      <c r="L63" s="61"/>
      <c r="M63" s="733"/>
    </row>
    <row r="64" spans="1:20" s="29" customFormat="1" ht="14.25">
      <c r="C64" s="80">
        <f>HOME!A611</f>
        <v>0</v>
      </c>
      <c r="D64" s="80">
        <f>HOME!B611</f>
        <v>0</v>
      </c>
      <c r="E64" s="65">
        <f>HOME!C611</f>
        <v>0</v>
      </c>
      <c r="F64" s="61"/>
      <c r="G64" s="80"/>
      <c r="H64" s="84"/>
      <c r="I64" s="84"/>
      <c r="J64" s="61"/>
      <c r="K64" s="61"/>
      <c r="L64" s="61"/>
      <c r="M64" s="61"/>
    </row>
    <row r="65" spans="3:13">
      <c r="C65" s="80" t="str">
        <f>HOME!A612</f>
        <v xml:space="preserve">MAIN LINE  </v>
      </c>
      <c r="D65" s="80" t="str">
        <f>HOME!B612</f>
        <v>6011 2424</v>
      </c>
      <c r="E65" s="65">
        <f>HOME!C612</f>
        <v>0</v>
      </c>
      <c r="F65" s="61"/>
      <c r="G65" s="61"/>
      <c r="H65" s="61"/>
      <c r="I65" s="61"/>
      <c r="J65" s="61"/>
      <c r="K65" s="61"/>
      <c r="L65" s="61"/>
      <c r="M65" s="61"/>
    </row>
  </sheetData>
  <sheetProtection algorithmName="SHA-512" hashValue="Y8si51vRcJVbF42O97X+N+lC0qrVLmoEQI1L+PRQTzDUHxO49L8P7QB0639dxmvGWUFLUE6S/CgD4NDGySOBvw==" saltValue="2aCwelcFFvPS0/c70pzgHg==" spinCount="100000" sheet="1" formatCells="0"/>
  <customSheetViews>
    <customSheetView guid="{25211047-2AA7-431D-8637-AA6183637E8E}" scale="80" fitToPage="1" hiddenRows="1">
      <pageMargins left="0" right="0" top="0" bottom="0" header="0" footer="0"/>
      <pageSetup paperSize="9" scale="64" orientation="landscape" r:id="rId1"/>
      <headerFooter>
        <oddFooter>&amp;L&amp;1#&amp;"Calibri"&amp;10&amp;K000000Sensitivity: Internal</oddFooter>
      </headerFooter>
    </customSheetView>
    <customSheetView guid="{B0B43395-6E32-4DB3-A2D8-DD2362C77F4F}" scale="80" fitToPage="1" hiddenRows="1">
      <pageMargins left="0" right="0" top="0" bottom="0" header="0" footer="0"/>
      <pageSetup paperSize="9" scale="64" orientation="landscape" r:id="rId2"/>
      <headerFooter>
        <oddFooter>&amp;L&amp;1#&amp;"Calibri"&amp;10&amp;K000000Sensitivity: Internal</oddFooter>
      </headerFooter>
    </customSheetView>
    <customSheetView guid="{82E65AA3-5988-4ED4-A56D-19D1BA591355}" scale="80" fitToPage="1" hiddenRows="1">
      <pageMargins left="0" right="0" top="0" bottom="0" header="0" footer="0"/>
      <pageSetup paperSize="9" scale="64" orientation="landscape" r:id="rId3"/>
      <headerFooter>
        <oddFooter>&amp;L&amp;1#&amp;"Calibri"&amp;10 Sensitivity: Internal</oddFooter>
      </headerFooter>
    </customSheetView>
    <customSheetView guid="{999D0099-E3FC-46FC-839A-D58F693EE82E}" scale="80" fitToPage="1" hiddenRows="1">
      <pageMargins left="0" right="0" top="0" bottom="0" header="0" footer="0"/>
      <pageSetup paperSize="9" scale="64" orientation="landscape" r:id="rId4"/>
      <headerFooter>
        <oddFooter>&amp;L&amp;1#&amp;"Calibri"&amp;10 Sensitivity: Internal</oddFooter>
      </headerFooter>
    </customSheetView>
    <customSheetView guid="{9C701732-F58F-4708-A15C-976D1C40D46C}" scale="80" fitToPage="1" hiddenRows="1">
      <pageMargins left="0" right="0" top="0" bottom="0" header="0" footer="0"/>
      <pageSetup paperSize="9" scale="67" orientation="landscape" r:id="rId5"/>
    </customSheetView>
    <customSheetView guid="{4207851A-A9C4-4C7F-A983-5888F88768C0}" scale="80" fitToPage="1" hiddenRows="1">
      <pageMargins left="0" right="0" top="0" bottom="0" header="0" footer="0"/>
      <pageSetup paperSize="9" scale="67" orientation="landscape" r:id="rId6"/>
    </customSheetView>
    <customSheetView guid="{1A9C4D40-FD7F-415B-AEEF-6F3B6F11E2D9}" scale="80" fitToPage="1" hiddenRows="1">
      <pageMargins left="0" right="0" top="0" bottom="0" header="0" footer="0"/>
      <pageSetup paperSize="9" scale="67" orientation="landscape" r:id="rId7"/>
    </customSheetView>
    <customSheetView guid="{160FD25C-1E8A-49AB-8AA3-887F1FFDB82C}" scale="80" fitToPage="1" hiddenRows="1">
      <pageMargins left="0" right="0" top="0" bottom="0" header="0" footer="0"/>
      <pageSetup paperSize="9" scale="67" orientation="landscape" r:id="rId8"/>
    </customSheetView>
    <customSheetView guid="{03674205-2BF0-451F-960D-B59271ECD65B}" scale="80" fitToPage="1" hiddenRows="1">
      <selection activeCell="B5" sqref="B5"/>
      <pageMargins left="0" right="0" top="0" bottom="0" header="0" footer="0"/>
      <pageSetup paperSize="9" scale="67" orientation="landscape" r:id="rId9"/>
    </customSheetView>
    <customSheetView guid="{D36430BB-1304-416E-AC9B-64341E38D53B}" scale="80" fitToPage="1" hiddenRows="1">
      <pageMargins left="0" right="0" top="0" bottom="0" header="0" footer="0"/>
      <pageSetup paperSize="9" scale="67" orientation="landscape" r:id="rId10"/>
    </customSheetView>
    <customSheetView guid="{A1DFBD3A-7D67-4D0B-A768-38A02D65809C}" scale="80" fitToPage="1" hiddenRows="1">
      <pageMargins left="0" right="0" top="0" bottom="0" header="0" footer="0"/>
      <pageSetup paperSize="9" scale="67" orientation="landscape" r:id="rId11"/>
    </customSheetView>
    <customSheetView guid="{8F6257B3-44F8-495E-975F-715EC7CBE577}" scale="80" fitToPage="1" hiddenRows="1">
      <pageMargins left="0" right="0" top="0" bottom="0" header="0" footer="0"/>
      <pageSetup paperSize="9" scale="67" orientation="landscape" r:id="rId12"/>
    </customSheetView>
    <customSheetView guid="{4E666960-F75E-4DEC-AA08-CB80C5246F2D}" scale="80" fitToPage="1" hiddenRows="1">
      <pageMargins left="0" right="0" top="0" bottom="0" header="0" footer="0"/>
      <pageSetup paperSize="9" scale="67" orientation="landscape" r:id="rId13"/>
    </customSheetView>
    <customSheetView guid="{DF664468-2591-4537-A401-E39E9401FA18}" scale="80" fitToPage="1" hiddenRows="1">
      <pageMargins left="0" right="0" top="0" bottom="0" header="0" footer="0"/>
      <pageSetup paperSize="9" scale="67" orientation="landscape" r:id="rId14"/>
    </customSheetView>
    <customSheetView guid="{16EA4947-C328-4911-A966-8572790A84A9}" scale="80" fitToPage="1" hiddenRows="1">
      <pageMargins left="0" right="0" top="0" bottom="0" header="0" footer="0"/>
      <pageSetup paperSize="9" scale="64" orientation="landscape" r:id="rId15"/>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16"/>
      <headerFooter>
        <oddFooter>&amp;L&amp;1#&amp;"Calibri"&amp;10 Sensitivity: Internal</oddFooter>
      </headerFooter>
    </customSheetView>
    <customSheetView guid="{834388B3-D1C0-4496-81CB-D8907F6C94B1}" scale="80" fitToPage="1" hiddenRows="1">
      <pageMargins left="0" right="0" top="0" bottom="0" header="0" footer="0"/>
      <pageSetup paperSize="9" scale="64" orientation="landscape" r:id="rId17"/>
      <headerFooter>
        <oddFooter>&amp;L&amp;1#&amp;"Calibri"&amp;10 Sensitivity: Internal</oddFooter>
      </headerFooter>
    </customSheetView>
    <customSheetView guid="{C9B667F6-80E0-402E-8E37-77C446D41929}" scale="80" fitToPage="1" hiddenRows="1">
      <pageMargins left="0" right="0" top="0" bottom="0" header="0" footer="0"/>
      <pageSetup paperSize="9" scale="64" orientation="landscape" r:id="rId1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19"/>
      <headerFooter>
        <oddFooter>&amp;L&amp;1#&amp;"Calibri"&amp;10&amp;K000000Sensitivity: Internal</oddFooter>
      </headerFooter>
    </customSheetView>
    <customSheetView guid="{D8AE3607-C68D-4DD7-8BE1-F63EA4A613B4}"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48:J48"/>
  </mergeCells>
  <hyperlinks>
    <hyperlink ref="H51" display="custsvc@msca.com.sg" xr:uid="{00000000-0004-0000-2A00-000000000000}"/>
    <hyperlink ref="E51" display="mktg-dept@msca.com.sg" xr:uid="{15350055-6629-4360-95E6-16362E162BAA}"/>
    <hyperlink ref="I51" r:id="rId21" xr:uid="{C31221EA-B417-4BE2-B39F-C22E5D768A0F}"/>
    <hyperlink ref="F6" r:id="rId22" xr:uid="{D407DF5B-0FC6-4946-9AC0-919BC8C1B3A0}"/>
    <hyperlink ref="L6" r:id="rId23" display="LOS ANGELES" xr:uid="{65A3F652-913A-4931-B3E2-2A40D7A43847}"/>
    <hyperlink ref="F14" r:id="rId24" xr:uid="{58ACAF4A-C0EC-4D83-ABC9-94B1B1683254}"/>
    <hyperlink ref="L14" r:id="rId25" xr:uid="{1EDFCFD4-1F9A-432B-B788-4E19690B0343}"/>
    <hyperlink ref="F27" r:id="rId26" display="https://www.msc.com/en/newsroom/customer-advisories/2024/january/terminal-change-on-transpacific-sentosa-service" xr:uid="{9F71809E-8964-47BC-97D5-3EF8A000D349}"/>
    <hyperlink ref="L27" r:id="rId27" xr:uid="{7229FCCD-DF8B-4F6B-9324-91D33977F6CA}"/>
  </hyperlinks>
  <pageMargins left="0.36" right="0.17" top="0.42" bottom="0.27" header="0.31496062992126" footer="0.17"/>
  <pageSetup paperSize="9" scale="84" orientation="landscape" r:id="rId28"/>
  <headerFooter>
    <oddFooter>Page &amp;P&amp;R&amp;F</oddFooter>
  </headerFooter>
  <drawing r:id="rId29"/>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6E117-179C-4A18-AF77-60C85189EA8D}">
  <sheetPr codeName="Sheet49">
    <tabColor rgb="FF00B050"/>
    <pageSetUpPr fitToPage="1"/>
  </sheetPr>
  <dimension ref="B2:S71"/>
  <sheetViews>
    <sheetView zoomScale="80" zoomScaleNormal="80" workbookViewId="0">
      <pane xSplit="6" ySplit="17" topLeftCell="G18" activePane="bottomRight" state="frozen"/>
      <selection pane="topRight" activeCell="G1" sqref="G1"/>
      <selection pane="bottomLeft" activeCell="A18" sqref="A18"/>
      <selection pane="bottomRight" activeCell="F26" sqref="F26"/>
    </sheetView>
  </sheetViews>
  <sheetFormatPr defaultColWidth="9.42578125" defaultRowHeight="12.75"/>
  <cols>
    <col min="1" max="1" width="4.140625" customWidth="1"/>
    <col min="2" max="2" width="4.140625" style="456" customWidth="1"/>
    <col min="3" max="3" width="19.5703125" customWidth="1"/>
    <col min="4" max="4" width="10.42578125" customWidth="1"/>
    <col min="5" max="5" width="12" customWidth="1"/>
    <col min="6" max="6" width="10.5703125" customWidth="1"/>
    <col min="7" max="7" width="21.42578125" customWidth="1"/>
    <col min="8" max="8" width="8.85546875" customWidth="1"/>
    <col min="9" max="12" width="16.42578125" customWidth="1"/>
    <col min="13" max="13" width="10.28515625" customWidth="1"/>
    <col min="16" max="16" width="11.42578125" customWidth="1"/>
  </cols>
  <sheetData>
    <row r="2" spans="2:19" s="37" customFormat="1" ht="15.75">
      <c r="B2" s="456"/>
      <c r="C2" s="7" t="s">
        <v>2307</v>
      </c>
      <c r="N2" s="62"/>
    </row>
    <row r="3" spans="2:19" s="37" customFormat="1" ht="22.5" customHeight="1">
      <c r="B3" s="456"/>
      <c r="C3" s="7"/>
      <c r="N3" s="62"/>
    </row>
    <row r="4" spans="2:19" s="61" customFormat="1">
      <c r="B4" s="1052"/>
      <c r="C4" s="230" t="s">
        <v>3768</v>
      </c>
      <c r="D4" s="66"/>
      <c r="E4" s="9" t="s">
        <v>4379</v>
      </c>
      <c r="F4" s="66"/>
      <c r="G4" s="66"/>
      <c r="H4" s="66"/>
      <c r="I4" s="66"/>
    </row>
    <row r="5" spans="2:19" s="61" customFormat="1" ht="12" thickBot="1">
      <c r="B5" s="1052"/>
      <c r="C5" s="84"/>
      <c r="D5" s="84"/>
      <c r="E5" s="84"/>
      <c r="F5" s="84"/>
      <c r="G5" s="84"/>
      <c r="H5" s="84"/>
      <c r="I5" s="1053"/>
    </row>
    <row r="6" spans="2:19" s="70" customFormat="1" ht="24" hidden="1" customHeight="1" thickTop="1">
      <c r="B6" s="488"/>
      <c r="C6" s="3259"/>
      <c r="D6" s="3260"/>
      <c r="E6" s="3261" t="s">
        <v>2015</v>
      </c>
      <c r="F6" s="3262" t="s">
        <v>3770</v>
      </c>
      <c r="G6" s="3263" t="s">
        <v>4380</v>
      </c>
      <c r="H6" s="3264" t="s">
        <v>2018</v>
      </c>
      <c r="I6" s="3265" t="s">
        <v>3883</v>
      </c>
      <c r="J6" s="3266" t="s">
        <v>1303</v>
      </c>
      <c r="K6" s="3267" t="s">
        <v>1135</v>
      </c>
      <c r="L6" s="3267" t="s">
        <v>1797</v>
      </c>
      <c r="M6" s="3258"/>
      <c r="N6" s="365"/>
      <c r="O6" s="61"/>
      <c r="P6" s="61"/>
      <c r="Q6" s="61"/>
    </row>
    <row r="7" spans="2:19" s="70" customFormat="1" ht="23.25" hidden="1" thickBot="1">
      <c r="B7" s="488"/>
      <c r="C7" s="3268" t="s">
        <v>4381</v>
      </c>
      <c r="D7" s="3269" t="s">
        <v>4382</v>
      </c>
      <c r="E7" s="3270" t="s">
        <v>3578</v>
      </c>
      <c r="F7" s="3271" t="s">
        <v>3833</v>
      </c>
      <c r="G7" s="3272"/>
      <c r="H7" s="3272"/>
      <c r="I7" s="3271" t="s">
        <v>3771</v>
      </c>
      <c r="J7" s="3271" t="s">
        <v>4383</v>
      </c>
      <c r="K7" s="3273" t="s">
        <v>4384</v>
      </c>
      <c r="L7" s="3274" t="s">
        <v>4383</v>
      </c>
      <c r="M7" s="3258"/>
      <c r="N7" s="365"/>
      <c r="O7" s="3049" t="s">
        <v>4311</v>
      </c>
      <c r="P7" s="1292" t="s">
        <v>2031</v>
      </c>
      <c r="Q7" s="3050" t="s">
        <v>3837</v>
      </c>
      <c r="R7" s="3050" t="s">
        <v>3838</v>
      </c>
    </row>
    <row r="8" spans="2:19" s="70" customFormat="1" ht="11.25" hidden="1" customHeight="1" thickTop="1">
      <c r="B8" s="488"/>
      <c r="C8" s="3275" t="s">
        <v>2214</v>
      </c>
      <c r="D8" s="3276" t="s">
        <v>4385</v>
      </c>
      <c r="E8" s="3277">
        <v>45330</v>
      </c>
      <c r="F8" s="2458">
        <v>45339</v>
      </c>
      <c r="G8" s="3278" t="s">
        <v>2182</v>
      </c>
      <c r="H8" s="3279" t="s">
        <v>4386</v>
      </c>
      <c r="I8" s="3280">
        <v>45347</v>
      </c>
      <c r="J8" s="3281">
        <v>45359</v>
      </c>
      <c r="K8" s="3282">
        <v>45362</v>
      </c>
      <c r="L8" s="3282">
        <v>45365</v>
      </c>
      <c r="M8" s="3258"/>
      <c r="N8" s="365" t="s">
        <v>1979</v>
      </c>
      <c r="O8" s="3312">
        <v>45329</v>
      </c>
      <c r="P8" s="3313">
        <v>45330</v>
      </c>
      <c r="Q8" s="3314">
        <v>45324</v>
      </c>
      <c r="R8" s="3314">
        <v>45324</v>
      </c>
      <c r="S8" s="2371">
        <v>45317</v>
      </c>
    </row>
    <row r="9" spans="2:19" s="70" customFormat="1" ht="11.25" hidden="1" customHeight="1" thickBot="1">
      <c r="B9" s="488"/>
      <c r="C9" s="3283" t="s">
        <v>4387</v>
      </c>
      <c r="D9" s="3284" t="s">
        <v>4388</v>
      </c>
      <c r="E9" s="3285">
        <v>45328</v>
      </c>
      <c r="F9" s="3286">
        <v>45338</v>
      </c>
      <c r="G9" s="3287"/>
      <c r="H9" s="3288"/>
      <c r="I9" s="3289"/>
      <c r="J9" s="3290"/>
      <c r="K9" s="3290"/>
      <c r="L9" s="3290"/>
      <c r="M9" s="3258"/>
      <c r="N9" s="2312"/>
      <c r="O9" s="3315"/>
      <c r="P9" s="3316"/>
      <c r="Q9" s="3315"/>
      <c r="R9" s="3315"/>
      <c r="S9" s="2372"/>
    </row>
    <row r="10" spans="2:19" s="70" customFormat="1" ht="11.25" hidden="1" customHeight="1" thickTop="1">
      <c r="B10" s="1174" t="s">
        <v>4389</v>
      </c>
      <c r="C10" s="3275" t="s">
        <v>4390</v>
      </c>
      <c r="D10" s="3276" t="s">
        <v>4391</v>
      </c>
      <c r="E10" s="3276">
        <v>45341</v>
      </c>
      <c r="F10" s="3291" t="s">
        <v>2190</v>
      </c>
      <c r="G10" s="3278" t="s">
        <v>2182</v>
      </c>
      <c r="H10" s="3279" t="s">
        <v>4392</v>
      </c>
      <c r="I10" s="3280">
        <v>45354</v>
      </c>
      <c r="J10" s="3281">
        <v>45366</v>
      </c>
      <c r="K10" s="3282">
        <v>45369</v>
      </c>
      <c r="L10" s="3282">
        <v>45372</v>
      </c>
      <c r="M10" s="3258"/>
      <c r="N10" s="82" t="s">
        <v>3868</v>
      </c>
      <c r="O10" s="3312">
        <v>45336</v>
      </c>
      <c r="P10" s="3317">
        <v>45337</v>
      </c>
      <c r="Q10" s="3318">
        <v>45331</v>
      </c>
      <c r="R10" s="3319">
        <v>45331</v>
      </c>
      <c r="S10" s="2371">
        <v>45324</v>
      </c>
    </row>
    <row r="11" spans="2:19" s="70" customFormat="1" ht="11.25" hidden="1" customHeight="1" thickBot="1">
      <c r="B11" s="1174"/>
      <c r="C11" s="3292"/>
      <c r="D11" s="3293"/>
      <c r="E11" s="3293"/>
      <c r="F11" s="3289"/>
      <c r="G11" s="3287"/>
      <c r="H11" s="3288"/>
      <c r="I11" s="3289"/>
      <c r="J11" s="3290"/>
      <c r="K11" s="3290"/>
      <c r="L11" s="3290"/>
      <c r="M11" s="3258"/>
      <c r="N11" s="365" t="s">
        <v>3868</v>
      </c>
      <c r="O11" s="61"/>
      <c r="P11" s="61"/>
      <c r="Q11" s="61"/>
      <c r="S11" s="2372"/>
    </row>
    <row r="12" spans="2:19" s="70" customFormat="1" ht="11.25" hidden="1" customHeight="1" thickTop="1">
      <c r="B12" s="1174"/>
      <c r="C12" s="3275" t="s">
        <v>2122</v>
      </c>
      <c r="D12" s="3276" t="s">
        <v>4393</v>
      </c>
      <c r="E12" s="3276">
        <v>45388</v>
      </c>
      <c r="F12" s="3294">
        <v>45399</v>
      </c>
      <c r="G12" s="3295" t="s">
        <v>2182</v>
      </c>
      <c r="H12" s="3279" t="s">
        <v>4394</v>
      </c>
      <c r="I12" s="3280">
        <v>45414</v>
      </c>
      <c r="J12" s="3281">
        <v>45415</v>
      </c>
      <c r="K12" s="3282">
        <v>45430</v>
      </c>
      <c r="L12" s="3282">
        <v>45434</v>
      </c>
      <c r="M12" s="3258"/>
      <c r="N12" s="82" t="s">
        <v>1979</v>
      </c>
      <c r="O12" s="3320">
        <v>45385</v>
      </c>
      <c r="P12" s="3317">
        <v>45386</v>
      </c>
      <c r="Q12" s="3318">
        <v>45379</v>
      </c>
      <c r="R12" s="3318">
        <v>45379</v>
      </c>
    </row>
    <row r="13" spans="2:19" s="70" customFormat="1" ht="11.25" hidden="1" customHeight="1" thickBot="1">
      <c r="B13" s="1174"/>
      <c r="C13" s="3292"/>
      <c r="D13" s="3296"/>
      <c r="E13" s="3296"/>
      <c r="F13" s="2091"/>
      <c r="G13" s="3287"/>
      <c r="H13" s="3288"/>
      <c r="I13" s="3289"/>
      <c r="J13" s="3290"/>
      <c r="K13" s="3290"/>
      <c r="L13" s="3290"/>
      <c r="M13" s="3258"/>
      <c r="N13" s="365" t="s">
        <v>3868</v>
      </c>
      <c r="O13" s="61"/>
      <c r="P13" s="61"/>
      <c r="Q13" s="61"/>
    </row>
    <row r="14" spans="2:19" s="70" customFormat="1" ht="16.5" hidden="1" customHeight="1" thickTop="1">
      <c r="B14" s="1174"/>
      <c r="C14" s="3275" t="s">
        <v>2109</v>
      </c>
      <c r="D14" s="3276" t="s">
        <v>4395</v>
      </c>
      <c r="E14" s="3276">
        <v>45502</v>
      </c>
      <c r="F14" s="3297" t="s">
        <v>2190</v>
      </c>
      <c r="G14" s="3298" t="s">
        <v>4396</v>
      </c>
      <c r="H14" s="3279" t="s">
        <v>4397</v>
      </c>
      <c r="I14" s="3299">
        <v>45517</v>
      </c>
      <c r="J14" s="3300">
        <v>45529</v>
      </c>
      <c r="K14" s="3279">
        <v>45533</v>
      </c>
      <c r="L14" s="3301">
        <v>45537</v>
      </c>
      <c r="M14" s="3258"/>
      <c r="N14" s="82" t="s">
        <v>3868</v>
      </c>
      <c r="O14" s="3320">
        <v>45497</v>
      </c>
      <c r="P14" s="3317">
        <v>45498</v>
      </c>
      <c r="Q14" s="3318">
        <v>45491</v>
      </c>
      <c r="R14" s="3318">
        <v>45491</v>
      </c>
    </row>
    <row r="15" spans="2:19" s="70" customFormat="1" ht="16.5" hidden="1" customHeight="1" thickBot="1">
      <c r="B15" s="1174"/>
      <c r="C15" s="3302" t="s">
        <v>2237</v>
      </c>
      <c r="D15" s="3296" t="s">
        <v>2238</v>
      </c>
      <c r="E15" s="3296">
        <v>45502</v>
      </c>
      <c r="F15" s="2091">
        <v>45510</v>
      </c>
      <c r="G15" s="3287"/>
      <c r="H15" s="3288"/>
      <c r="I15" s="3289"/>
      <c r="J15" s="3290"/>
      <c r="K15" s="3290"/>
      <c r="L15" s="3290"/>
      <c r="M15" s="2532"/>
      <c r="N15" s="365" t="s">
        <v>3868</v>
      </c>
      <c r="O15" s="61"/>
      <c r="P15" s="61"/>
      <c r="Q15" s="61"/>
    </row>
    <row r="16" spans="2:19" s="70" customFormat="1" ht="32.25" customHeight="1" thickTop="1">
      <c r="B16" s="1174"/>
      <c r="C16" s="3259"/>
      <c r="D16" s="3260"/>
      <c r="E16" s="3303" t="s">
        <v>2015</v>
      </c>
      <c r="F16" s="3304" t="s">
        <v>3770</v>
      </c>
      <c r="G16" s="3305" t="s">
        <v>4380</v>
      </c>
      <c r="H16" s="3306" t="s">
        <v>2018</v>
      </c>
      <c r="I16" s="3307" t="s">
        <v>3883</v>
      </c>
      <c r="J16" s="3308" t="s">
        <v>1135</v>
      </c>
      <c r="K16" s="3308" t="s">
        <v>1303</v>
      </c>
      <c r="L16" s="3309" t="s">
        <v>1797</v>
      </c>
      <c r="M16" s="2532"/>
      <c r="N16" s="365"/>
      <c r="O16" s="61"/>
      <c r="P16" s="61"/>
      <c r="Q16" s="61"/>
    </row>
    <row r="17" spans="2:18" s="70" customFormat="1" ht="23.25" thickBot="1">
      <c r="B17" s="1174"/>
      <c r="C17" s="3268" t="s">
        <v>4381</v>
      </c>
      <c r="D17" s="3269" t="s">
        <v>4382</v>
      </c>
      <c r="E17" s="3270" t="s">
        <v>3578</v>
      </c>
      <c r="F17" s="3271" t="s">
        <v>3833</v>
      </c>
      <c r="G17" s="3272"/>
      <c r="H17" s="3272"/>
      <c r="I17" s="3271" t="s">
        <v>3771</v>
      </c>
      <c r="J17" s="3271" t="s">
        <v>4398</v>
      </c>
      <c r="K17" s="3273" t="s">
        <v>4310</v>
      </c>
      <c r="L17" s="3274" t="s">
        <v>4399</v>
      </c>
      <c r="M17" s="2532"/>
      <c r="N17" s="365"/>
      <c r="O17" s="3049" t="s">
        <v>4311</v>
      </c>
      <c r="P17" s="1292" t="s">
        <v>2031</v>
      </c>
      <c r="Q17" s="3050" t="s">
        <v>3837</v>
      </c>
      <c r="R17" s="3050" t="s">
        <v>3838</v>
      </c>
    </row>
    <row r="18" spans="2:18" s="70" customFormat="1" ht="16.5" customHeight="1" thickTop="1">
      <c r="B18" s="1174"/>
      <c r="C18" s="3275" t="s">
        <v>2186</v>
      </c>
      <c r="D18" s="3276" t="s">
        <v>2258</v>
      </c>
      <c r="E18" s="3276">
        <v>45551</v>
      </c>
      <c r="F18" s="3294">
        <v>45562</v>
      </c>
      <c r="G18" s="3298" t="s">
        <v>4014</v>
      </c>
      <c r="H18" s="3279" t="s">
        <v>4400</v>
      </c>
      <c r="I18" s="3299">
        <v>45566</v>
      </c>
      <c r="J18" s="3300">
        <v>45578</v>
      </c>
      <c r="K18" s="3279">
        <v>45581</v>
      </c>
      <c r="L18" s="3301">
        <v>45585</v>
      </c>
      <c r="M18" s="2532"/>
      <c r="N18" s="82" t="s">
        <v>1979</v>
      </c>
      <c r="O18" s="3320">
        <v>45546</v>
      </c>
      <c r="P18" s="3317">
        <v>45547</v>
      </c>
      <c r="Q18" s="3318">
        <v>45540</v>
      </c>
      <c r="R18" s="3318">
        <v>45540</v>
      </c>
    </row>
    <row r="19" spans="2:18" s="70" customFormat="1" ht="16.5" customHeight="1" thickBot="1">
      <c r="B19" s="1174"/>
      <c r="C19" s="3302"/>
      <c r="D19" s="3296"/>
      <c r="E19" s="3296"/>
      <c r="F19" s="2091"/>
      <c r="G19" s="3287"/>
      <c r="H19" s="3288"/>
      <c r="I19" s="3289"/>
      <c r="J19" s="3290"/>
      <c r="K19" s="3290"/>
      <c r="L19" s="3290"/>
      <c r="M19" s="2532"/>
      <c r="N19" s="365" t="s">
        <v>3868</v>
      </c>
      <c r="O19" s="61"/>
      <c r="P19" s="61"/>
      <c r="Q19" s="61"/>
    </row>
    <row r="20" spans="2:18" s="70" customFormat="1" ht="16.5" customHeight="1" thickTop="1">
      <c r="B20" s="1174"/>
      <c r="C20" s="3275" t="s">
        <v>2262</v>
      </c>
      <c r="D20" s="3276" t="s">
        <v>2263</v>
      </c>
      <c r="E20" s="3352">
        <v>45559</v>
      </c>
      <c r="F20" s="3294">
        <v>45570</v>
      </c>
      <c r="G20" s="3436" t="s">
        <v>4127</v>
      </c>
      <c r="H20" s="3279" t="s">
        <v>4401</v>
      </c>
      <c r="I20" s="3299">
        <v>45573</v>
      </c>
      <c r="J20" s="3300">
        <v>45585</v>
      </c>
      <c r="K20" s="3279">
        <v>45588</v>
      </c>
      <c r="L20" s="3301">
        <v>45592</v>
      </c>
      <c r="M20" s="2532"/>
      <c r="N20" s="82" t="s">
        <v>1979</v>
      </c>
      <c r="O20" s="3320">
        <v>45553</v>
      </c>
      <c r="P20" s="3317">
        <v>45554</v>
      </c>
      <c r="Q20" s="3318">
        <v>45547</v>
      </c>
      <c r="R20" s="3318">
        <v>45547</v>
      </c>
    </row>
    <row r="21" spans="2:18" s="70" customFormat="1" ht="16.5" customHeight="1" thickBot="1">
      <c r="B21" s="1174"/>
      <c r="C21" s="3302"/>
      <c r="D21" s="3296"/>
      <c r="E21" s="3296"/>
      <c r="F21" s="2091"/>
      <c r="G21" s="3287"/>
      <c r="H21" s="3288"/>
      <c r="I21" s="3289"/>
      <c r="J21" s="3290"/>
      <c r="K21" s="3290"/>
      <c r="L21" s="3290"/>
      <c r="M21" s="2532"/>
      <c r="N21" s="365" t="s">
        <v>3868</v>
      </c>
      <c r="O21" s="61"/>
      <c r="P21" s="61"/>
      <c r="Q21" s="61"/>
    </row>
    <row r="22" spans="2:18" s="70" customFormat="1" ht="16.5" customHeight="1" thickTop="1">
      <c r="B22" s="1174"/>
      <c r="C22" s="3275" t="s">
        <v>2109</v>
      </c>
      <c r="D22" s="3276" t="s">
        <v>4402</v>
      </c>
      <c r="E22" s="3276">
        <v>45563</v>
      </c>
      <c r="F22" s="3294">
        <v>45577</v>
      </c>
      <c r="G22" s="3295" t="s">
        <v>2182</v>
      </c>
      <c r="H22" s="3279" t="s">
        <v>4403</v>
      </c>
      <c r="I22" s="3565">
        <v>45580</v>
      </c>
      <c r="J22" s="3566">
        <v>45592</v>
      </c>
      <c r="K22" s="3567">
        <v>45595</v>
      </c>
      <c r="L22" s="3567">
        <v>45599</v>
      </c>
      <c r="M22" s="2532"/>
      <c r="N22" s="82" t="s">
        <v>1979</v>
      </c>
      <c r="O22" s="3320">
        <v>45560</v>
      </c>
      <c r="P22" s="3317">
        <v>45561</v>
      </c>
      <c r="Q22" s="3318">
        <v>45554</v>
      </c>
      <c r="R22" s="3318">
        <v>45554</v>
      </c>
    </row>
    <row r="23" spans="2:18" s="70" customFormat="1" ht="16.5" customHeight="1" thickBot="1">
      <c r="B23" s="1174"/>
      <c r="C23" s="3311"/>
      <c r="D23" s="3296"/>
      <c r="E23" s="3296"/>
      <c r="F23" s="2091"/>
      <c r="G23" s="3564" t="s">
        <v>4128</v>
      </c>
      <c r="H23" s="3288"/>
      <c r="I23" s="3289"/>
      <c r="J23" s="3290"/>
      <c r="K23" s="3290"/>
      <c r="L23" s="3290"/>
      <c r="M23" s="2532"/>
      <c r="N23" s="365" t="s">
        <v>3868</v>
      </c>
      <c r="O23" s="61"/>
      <c r="P23" s="61"/>
      <c r="Q23" s="61"/>
    </row>
    <row r="24" spans="2:18" s="70" customFormat="1" ht="16.5" customHeight="1" thickTop="1">
      <c r="B24" s="1174"/>
      <c r="C24" s="3885" t="s">
        <v>2248</v>
      </c>
      <c r="D24" s="3874" t="s">
        <v>4404</v>
      </c>
      <c r="E24" s="3874">
        <v>45567</v>
      </c>
      <c r="F24" s="3297" t="s">
        <v>2190</v>
      </c>
      <c r="G24" s="3298" t="s">
        <v>4405</v>
      </c>
      <c r="H24" s="3279" t="s">
        <v>4406</v>
      </c>
      <c r="I24" s="3299">
        <v>45587</v>
      </c>
      <c r="J24" s="3300">
        <v>45599</v>
      </c>
      <c r="K24" s="3279">
        <v>45602</v>
      </c>
      <c r="L24" s="3301">
        <v>45606</v>
      </c>
      <c r="M24" s="2532"/>
      <c r="N24" s="82" t="s">
        <v>3868</v>
      </c>
      <c r="O24" s="3320">
        <v>45567</v>
      </c>
      <c r="P24" s="3317">
        <v>45568</v>
      </c>
      <c r="Q24" s="3318">
        <v>45561</v>
      </c>
      <c r="R24" s="3318">
        <v>45561</v>
      </c>
    </row>
    <row r="25" spans="2:18" s="70" customFormat="1" ht="16.5" customHeight="1" thickBot="1">
      <c r="B25" s="1174"/>
      <c r="C25" s="3302" t="s">
        <v>2109</v>
      </c>
      <c r="D25" s="3886" t="s">
        <v>4407</v>
      </c>
      <c r="E25" s="3296">
        <v>45570</v>
      </c>
      <c r="F25" s="2091">
        <v>45577</v>
      </c>
      <c r="G25" s="3287"/>
      <c r="H25" s="3288"/>
      <c r="I25" s="3289"/>
      <c r="J25" s="3290"/>
      <c r="K25" s="3290"/>
      <c r="L25" s="3290"/>
      <c r="M25" s="2532"/>
      <c r="N25" s="365" t="s">
        <v>3868</v>
      </c>
      <c r="O25" s="3887">
        <v>45569</v>
      </c>
      <c r="P25" s="3888">
        <v>45570</v>
      </c>
      <c r="Q25" s="3889">
        <v>45563</v>
      </c>
      <c r="R25" s="3889">
        <v>45563</v>
      </c>
    </row>
    <row r="26" spans="2:18" s="70" customFormat="1" ht="16.5" customHeight="1" thickTop="1">
      <c r="B26" s="1174"/>
      <c r="C26" s="3275" t="s">
        <v>2122</v>
      </c>
      <c r="D26" s="3276" t="s">
        <v>2268</v>
      </c>
      <c r="E26" s="3276">
        <v>45579</v>
      </c>
      <c r="F26" s="3294">
        <f>E26+11+2</f>
        <v>45592</v>
      </c>
      <c r="G26" s="3436" t="s">
        <v>4408</v>
      </c>
      <c r="H26" s="3279" t="s">
        <v>4409</v>
      </c>
      <c r="I26" s="3299">
        <f>I24+7</f>
        <v>45594</v>
      </c>
      <c r="J26" s="3300">
        <f>I26+12</f>
        <v>45606</v>
      </c>
      <c r="K26" s="3279">
        <f>I26+15</f>
        <v>45609</v>
      </c>
      <c r="L26" s="3301">
        <f>I26+19</f>
        <v>45613</v>
      </c>
      <c r="M26" s="2532"/>
      <c r="N26" s="82" t="str">
        <f>IF(I26&gt;F26,".","XX")</f>
        <v>.</v>
      </c>
      <c r="O26" s="3320">
        <v>45574</v>
      </c>
      <c r="P26" s="3317">
        <f>O26+1</f>
        <v>45575</v>
      </c>
      <c r="Q26" s="3318">
        <f>O26-6</f>
        <v>45568</v>
      </c>
      <c r="R26" s="3318">
        <f>Q26+0</f>
        <v>45568</v>
      </c>
    </row>
    <row r="27" spans="2:18" s="70" customFormat="1" ht="16.5" customHeight="1" thickBot="1">
      <c r="B27" s="1174"/>
      <c r="C27" s="3311"/>
      <c r="D27" s="3296"/>
      <c r="E27" s="3296"/>
      <c r="F27" s="2091"/>
      <c r="G27" s="3310"/>
      <c r="H27" s="3288"/>
      <c r="I27" s="3289"/>
      <c r="J27" s="3290"/>
      <c r="K27" s="3290"/>
      <c r="L27" s="3290"/>
      <c r="M27" s="2532"/>
      <c r="N27" s="365" t="str">
        <f>IF(I27&gt;F26,".","XX")</f>
        <v>XX</v>
      </c>
      <c r="O27" s="61"/>
      <c r="P27" s="61"/>
      <c r="Q27" s="61"/>
    </row>
    <row r="28" spans="2:18" s="70" customFormat="1" ht="24.75" thickTop="1">
      <c r="B28" s="1174"/>
      <c r="C28" s="3259"/>
      <c r="D28" s="3260"/>
      <c r="E28" s="3303" t="s">
        <v>2015</v>
      </c>
      <c r="F28" s="3304" t="s">
        <v>3770</v>
      </c>
      <c r="G28" s="3305" t="s">
        <v>4380</v>
      </c>
      <c r="H28" s="3306" t="s">
        <v>2018</v>
      </c>
      <c r="I28" s="3307" t="s">
        <v>3883</v>
      </c>
      <c r="J28" s="3950" t="s">
        <v>1303</v>
      </c>
      <c r="K28" s="3950" t="s">
        <v>1135</v>
      </c>
      <c r="L28" s="3309" t="s">
        <v>1797</v>
      </c>
      <c r="M28" s="2532"/>
      <c r="N28" s="365"/>
      <c r="O28" s="61"/>
      <c r="P28" s="61"/>
      <c r="Q28" s="61"/>
    </row>
    <row r="29" spans="2:18" s="70" customFormat="1" ht="23.25" thickBot="1">
      <c r="B29" s="1174"/>
      <c r="C29" s="3268" t="s">
        <v>4381</v>
      </c>
      <c r="D29" s="3269" t="s">
        <v>4382</v>
      </c>
      <c r="E29" s="3270" t="s">
        <v>3578</v>
      </c>
      <c r="F29" s="3271" t="s">
        <v>3833</v>
      </c>
      <c r="G29" s="3272"/>
      <c r="H29" s="3272"/>
      <c r="I29" s="3271" t="s">
        <v>3771</v>
      </c>
      <c r="J29" s="3271" t="s">
        <v>4398</v>
      </c>
      <c r="K29" s="3273" t="s">
        <v>4310</v>
      </c>
      <c r="L29" s="3274" t="s">
        <v>4399</v>
      </c>
      <c r="M29" s="2532"/>
      <c r="N29" s="365"/>
      <c r="O29" s="3049" t="s">
        <v>4311</v>
      </c>
      <c r="P29" s="1292" t="s">
        <v>2031</v>
      </c>
      <c r="Q29" s="3050" t="s">
        <v>3837</v>
      </c>
      <c r="R29" s="3050" t="s">
        <v>3838</v>
      </c>
    </row>
    <row r="30" spans="2:18" s="70" customFormat="1" ht="16.5" customHeight="1" thickTop="1">
      <c r="B30" s="1174"/>
      <c r="C30" s="3873" t="s">
        <v>4410</v>
      </c>
      <c r="D30" s="3874" t="s">
        <v>2272</v>
      </c>
      <c r="E30" s="3874">
        <v>45581</v>
      </c>
      <c r="F30" s="3297" t="s">
        <v>2190</v>
      </c>
      <c r="G30" s="3918" t="s">
        <v>4411</v>
      </c>
      <c r="H30" s="3919" t="s">
        <v>4412</v>
      </c>
      <c r="I30" s="3920">
        <f>I26+7</f>
        <v>45601</v>
      </c>
      <c r="J30" s="3921">
        <f>I30+12</f>
        <v>45613</v>
      </c>
      <c r="K30" s="3919">
        <f>I30+15</f>
        <v>45616</v>
      </c>
      <c r="L30" s="3919">
        <f>I30+19</f>
        <v>45620</v>
      </c>
      <c r="M30" s="2532"/>
      <c r="N30" s="82" t="str">
        <f>IF(I30&gt;F30,".","XX")</f>
        <v>XX</v>
      </c>
      <c r="O30" s="3320">
        <v>45581</v>
      </c>
      <c r="P30" s="3317">
        <f>O30+1</f>
        <v>45582</v>
      </c>
      <c r="Q30" s="3318">
        <f>O30-6</f>
        <v>45575</v>
      </c>
      <c r="R30" s="3318">
        <f>Q30+0</f>
        <v>45575</v>
      </c>
    </row>
    <row r="31" spans="2:18" s="70" customFormat="1" ht="16.5" customHeight="1" thickBot="1">
      <c r="B31" s="1174"/>
      <c r="C31" s="3302" t="s">
        <v>2751</v>
      </c>
      <c r="D31" s="3296" t="s">
        <v>4413</v>
      </c>
      <c r="E31" s="3296">
        <v>45588</v>
      </c>
      <c r="F31" s="2091">
        <v>45599</v>
      </c>
      <c r="G31" s="3310"/>
      <c r="H31" s="3288"/>
      <c r="I31" s="3289"/>
      <c r="J31" s="3290"/>
      <c r="K31" s="3290"/>
      <c r="L31" s="3290"/>
      <c r="M31" s="2532"/>
      <c r="N31" s="365" t="str">
        <f>IF(I31&gt;F30,".","XX")</f>
        <v>XX</v>
      </c>
      <c r="O31" s="3320">
        <v>45588</v>
      </c>
      <c r="P31" s="3958">
        <f>O31+1</f>
        <v>45589</v>
      </c>
      <c r="Q31" s="3318">
        <f>O31-6</f>
        <v>45582</v>
      </c>
      <c r="R31" s="3318">
        <f>Q31+0</f>
        <v>45582</v>
      </c>
    </row>
    <row r="32" spans="2:18" s="70" customFormat="1" ht="16.5" customHeight="1" thickTop="1">
      <c r="B32" s="1174"/>
      <c r="C32" s="3275" t="s">
        <v>4414</v>
      </c>
      <c r="D32" s="3276" t="s">
        <v>4415</v>
      </c>
      <c r="E32" s="3276">
        <v>45595</v>
      </c>
      <c r="F32" s="3294">
        <f>E32+11</f>
        <v>45606</v>
      </c>
      <c r="G32" s="3298" t="s">
        <v>4416</v>
      </c>
      <c r="H32" s="3279" t="s">
        <v>4417</v>
      </c>
      <c r="I32" s="3299">
        <f>I30+7</f>
        <v>45608</v>
      </c>
      <c r="J32" s="3300">
        <f>I32+12</f>
        <v>45620</v>
      </c>
      <c r="K32" s="3279">
        <f>I32+15</f>
        <v>45623</v>
      </c>
      <c r="L32" s="3301">
        <f>I32+19</f>
        <v>45627</v>
      </c>
      <c r="M32" s="2532"/>
      <c r="N32" s="82" t="str">
        <f>IF(I32&gt;F32,".","XX")</f>
        <v>.</v>
      </c>
      <c r="O32" s="3320">
        <v>45595</v>
      </c>
      <c r="P32" s="3317">
        <f>O32+1</f>
        <v>45596</v>
      </c>
      <c r="Q32" s="3318">
        <f>O32-6</f>
        <v>45589</v>
      </c>
      <c r="R32" s="3318">
        <f>Q32+0</f>
        <v>45589</v>
      </c>
    </row>
    <row r="33" spans="2:18" s="70" customFormat="1" ht="16.5" customHeight="1" thickBot="1">
      <c r="B33" s="1174"/>
      <c r="C33" s="3302"/>
      <c r="D33" s="3296"/>
      <c r="E33" s="3296"/>
      <c r="F33" s="2091"/>
      <c r="G33" s="3287"/>
      <c r="H33" s="3288"/>
      <c r="I33" s="3289"/>
      <c r="J33" s="3290"/>
      <c r="K33" s="3290"/>
      <c r="L33" s="3290"/>
      <c r="M33" s="2532"/>
      <c r="N33" s="365" t="str">
        <f>IF(I33&gt;F32,".","XX")</f>
        <v>XX</v>
      </c>
      <c r="O33" s="61"/>
      <c r="P33" s="61"/>
      <c r="Q33" s="61"/>
    </row>
    <row r="34" spans="2:18" s="70" customFormat="1" ht="16.5" customHeight="1" thickTop="1">
      <c r="B34" s="1174" t="s">
        <v>2262</v>
      </c>
      <c r="C34" s="3275" t="s">
        <v>2262</v>
      </c>
      <c r="D34" s="3276" t="s">
        <v>4418</v>
      </c>
      <c r="E34" s="3276">
        <f>E32+7</f>
        <v>45602</v>
      </c>
      <c r="F34" s="3294">
        <f>E34+11</f>
        <v>45613</v>
      </c>
      <c r="G34" s="3298" t="s">
        <v>4419</v>
      </c>
      <c r="H34" s="3279" t="s">
        <v>4420</v>
      </c>
      <c r="I34" s="3299">
        <f>I32+7</f>
        <v>45615</v>
      </c>
      <c r="J34" s="3300">
        <f>I34+12</f>
        <v>45627</v>
      </c>
      <c r="K34" s="3279">
        <f>I34+15</f>
        <v>45630</v>
      </c>
      <c r="L34" s="3301">
        <f>I34+19</f>
        <v>45634</v>
      </c>
      <c r="M34" s="2532"/>
      <c r="N34" s="82" t="str">
        <f>IF(I34&gt;F34,".","XX")</f>
        <v>.</v>
      </c>
      <c r="O34" s="3320">
        <f>O32+7</f>
        <v>45602</v>
      </c>
      <c r="P34" s="3317">
        <f>O34+1</f>
        <v>45603</v>
      </c>
      <c r="Q34" s="3318">
        <f>O34-6</f>
        <v>45596</v>
      </c>
      <c r="R34" s="3318">
        <f>Q34+0</f>
        <v>45596</v>
      </c>
    </row>
    <row r="35" spans="2:18" s="70" customFormat="1" ht="16.5" customHeight="1" thickBot="1">
      <c r="B35" s="1174"/>
      <c r="C35" s="3302"/>
      <c r="D35" s="3296"/>
      <c r="E35" s="3296"/>
      <c r="F35" s="2091"/>
      <c r="G35" s="3287"/>
      <c r="H35" s="3288"/>
      <c r="I35" s="3289"/>
      <c r="J35" s="3290"/>
      <c r="K35" s="3290"/>
      <c r="L35" s="3290"/>
      <c r="M35" s="2532"/>
      <c r="N35" s="365" t="str">
        <f>IF(I35&gt;F34,".","XX")</f>
        <v>XX</v>
      </c>
      <c r="O35" s="61"/>
      <c r="P35" s="61"/>
      <c r="Q35" s="61"/>
    </row>
    <row r="36" spans="2:18" s="70" customFormat="1" ht="16.5" customHeight="1" thickTop="1">
      <c r="B36" s="1174"/>
      <c r="C36" s="3275" t="s">
        <v>2109</v>
      </c>
      <c r="D36" s="3276" t="s">
        <v>4421</v>
      </c>
      <c r="E36" s="3276">
        <f>E34+7</f>
        <v>45609</v>
      </c>
      <c r="F36" s="3294">
        <f>E36+11</f>
        <v>45620</v>
      </c>
      <c r="G36" s="3298" t="s">
        <v>4422</v>
      </c>
      <c r="H36" s="3279" t="s">
        <v>4423</v>
      </c>
      <c r="I36" s="3299">
        <f>I34+7</f>
        <v>45622</v>
      </c>
      <c r="J36" s="3300">
        <f>I36+12</f>
        <v>45634</v>
      </c>
      <c r="K36" s="3279">
        <f>I36+15</f>
        <v>45637</v>
      </c>
      <c r="L36" s="3301">
        <f>I36+19</f>
        <v>45641</v>
      </c>
      <c r="M36" s="2532"/>
      <c r="N36" s="82" t="str">
        <f>IF(I36&gt;F36,".","XX")</f>
        <v>.</v>
      </c>
      <c r="O36" s="3320">
        <f>O34+7</f>
        <v>45609</v>
      </c>
      <c r="P36" s="3317">
        <f>O36+1</f>
        <v>45610</v>
      </c>
      <c r="Q36" s="3318">
        <f>O36-6</f>
        <v>45603</v>
      </c>
      <c r="R36" s="3318">
        <f>Q36+0</f>
        <v>45603</v>
      </c>
    </row>
    <row r="37" spans="2:18" s="70" customFormat="1" ht="16.5" customHeight="1" thickBot="1">
      <c r="B37" s="1174"/>
      <c r="C37" s="3302"/>
      <c r="D37" s="3296"/>
      <c r="E37" s="3296"/>
      <c r="F37" s="2091"/>
      <c r="G37" s="3287"/>
      <c r="H37" s="3288"/>
      <c r="I37" s="3289"/>
      <c r="J37" s="3290"/>
      <c r="K37" s="3290"/>
      <c r="L37" s="3290"/>
      <c r="M37" s="2532"/>
      <c r="N37" s="365" t="str">
        <f>IF(I37&gt;F36,".","XX")</f>
        <v>XX</v>
      </c>
      <c r="O37" s="61"/>
      <c r="P37" s="61"/>
      <c r="Q37" s="61"/>
    </row>
    <row r="38" spans="2:18" s="70" customFormat="1" ht="16.5" customHeight="1" thickTop="1">
      <c r="B38" s="1174"/>
      <c r="C38" s="3275" t="s">
        <v>4424</v>
      </c>
      <c r="D38" s="3276" t="s">
        <v>4425</v>
      </c>
      <c r="E38" s="3276">
        <f>E36+7</f>
        <v>45616</v>
      </c>
      <c r="F38" s="3294">
        <f>E38+11</f>
        <v>45627</v>
      </c>
      <c r="G38" s="3298" t="s">
        <v>4127</v>
      </c>
      <c r="H38" s="3279" t="s">
        <v>4426</v>
      </c>
      <c r="I38" s="3299">
        <f>I36+7</f>
        <v>45629</v>
      </c>
      <c r="J38" s="3300">
        <f>I38+12</f>
        <v>45641</v>
      </c>
      <c r="K38" s="3279">
        <f>I38+15</f>
        <v>45644</v>
      </c>
      <c r="L38" s="3301">
        <f>I38+19</f>
        <v>45648</v>
      </c>
      <c r="M38" s="2532"/>
      <c r="N38" s="82" t="str">
        <f>IF(I38&gt;F38,".","XX")</f>
        <v>.</v>
      </c>
      <c r="O38" s="3320">
        <f>O36+7</f>
        <v>45616</v>
      </c>
      <c r="P38" s="3317">
        <f>O38+1</f>
        <v>45617</v>
      </c>
      <c r="Q38" s="3318">
        <f>O38-6</f>
        <v>45610</v>
      </c>
      <c r="R38" s="3318">
        <f>Q38+0</f>
        <v>45610</v>
      </c>
    </row>
    <row r="39" spans="2:18" s="70" customFormat="1" ht="16.5" customHeight="1" thickBot="1">
      <c r="B39" s="1174"/>
      <c r="C39" s="3302"/>
      <c r="D39" s="3296"/>
      <c r="E39" s="3296"/>
      <c r="F39" s="2091"/>
      <c r="G39" s="3287"/>
      <c r="H39" s="3288"/>
      <c r="I39" s="3289"/>
      <c r="J39" s="3290"/>
      <c r="K39" s="3290"/>
      <c r="L39" s="3290"/>
      <c r="M39" s="2532"/>
      <c r="N39" s="365" t="str">
        <f>IF(I39&gt;F38,".","XX")</f>
        <v>XX</v>
      </c>
      <c r="O39" s="61"/>
      <c r="P39" s="61"/>
      <c r="Q39" s="61"/>
    </row>
    <row r="40" spans="2:18" s="70" customFormat="1" ht="16.5" customHeight="1" thickTop="1">
      <c r="B40" s="1174"/>
      <c r="C40" s="3275" t="s">
        <v>2122</v>
      </c>
      <c r="D40" s="3276" t="s">
        <v>4427</v>
      </c>
      <c r="E40" s="3276">
        <f>E38+7</f>
        <v>45623</v>
      </c>
      <c r="F40" s="3294">
        <f>E40+11</f>
        <v>45634</v>
      </c>
      <c r="G40" s="3298" t="s">
        <v>4428</v>
      </c>
      <c r="H40" s="3279" t="s">
        <v>4429</v>
      </c>
      <c r="I40" s="3299">
        <f>I38+7</f>
        <v>45636</v>
      </c>
      <c r="J40" s="3300">
        <f>I40+12</f>
        <v>45648</v>
      </c>
      <c r="K40" s="3279">
        <f>I40+15</f>
        <v>45651</v>
      </c>
      <c r="L40" s="3301">
        <f>I40+19</f>
        <v>45655</v>
      </c>
      <c r="M40" s="2532"/>
      <c r="N40" s="82" t="str">
        <f>IF(I40&gt;F40,".","XX")</f>
        <v>.</v>
      </c>
      <c r="O40" s="3320">
        <f>O38+7</f>
        <v>45623</v>
      </c>
      <c r="P40" s="3317">
        <f>O40+1</f>
        <v>45624</v>
      </c>
      <c r="Q40" s="3318">
        <f>O40-6</f>
        <v>45617</v>
      </c>
      <c r="R40" s="3318">
        <f>Q40+0</f>
        <v>45617</v>
      </c>
    </row>
    <row r="41" spans="2:18" s="70" customFormat="1" ht="16.5" customHeight="1" thickBot="1">
      <c r="B41" s="1174"/>
      <c r="C41" s="3302"/>
      <c r="D41" s="3296"/>
      <c r="E41" s="3296"/>
      <c r="F41" s="2091"/>
      <c r="G41" s="3287"/>
      <c r="H41" s="3288"/>
      <c r="I41" s="3289"/>
      <c r="J41" s="3290"/>
      <c r="K41" s="3290"/>
      <c r="L41" s="3290"/>
      <c r="M41" s="2532"/>
      <c r="N41" s="365" t="str">
        <f>IF(I41&gt;F40,".","XX")</f>
        <v>XX</v>
      </c>
      <c r="O41" s="61"/>
      <c r="P41" s="61"/>
      <c r="Q41" s="61"/>
    </row>
    <row r="42" spans="2:18" s="70" customFormat="1" ht="16.5" customHeight="1" thickTop="1">
      <c r="B42" s="1174"/>
      <c r="C42" s="3275" t="s">
        <v>2186</v>
      </c>
      <c r="D42" s="3276" t="s">
        <v>4430</v>
      </c>
      <c r="E42" s="3276">
        <f>E40+7</f>
        <v>45630</v>
      </c>
      <c r="F42" s="3294">
        <f>E42+11</f>
        <v>45641</v>
      </c>
      <c r="G42" s="3298" t="s">
        <v>4405</v>
      </c>
      <c r="H42" s="3279" t="s">
        <v>4431</v>
      </c>
      <c r="I42" s="3299">
        <f>I40+7</f>
        <v>45643</v>
      </c>
      <c r="J42" s="3300">
        <f>I42+12</f>
        <v>45655</v>
      </c>
      <c r="K42" s="3279">
        <f>I42+15</f>
        <v>45658</v>
      </c>
      <c r="L42" s="3301">
        <f>I42+19</f>
        <v>45662</v>
      </c>
      <c r="M42" s="2532"/>
      <c r="N42" s="82" t="str">
        <f>IF(I42&gt;F42,".","XX")</f>
        <v>.</v>
      </c>
      <c r="O42" s="3320">
        <f>O40+7</f>
        <v>45630</v>
      </c>
      <c r="P42" s="3317">
        <f>O42+1</f>
        <v>45631</v>
      </c>
      <c r="Q42" s="3318">
        <f>O42-6</f>
        <v>45624</v>
      </c>
      <c r="R42" s="3318">
        <f>Q42+0</f>
        <v>45624</v>
      </c>
    </row>
    <row r="43" spans="2:18" s="70" customFormat="1" ht="16.5" customHeight="1" thickBot="1">
      <c r="B43" s="1174"/>
      <c r="C43" s="3302"/>
      <c r="D43" s="3296"/>
      <c r="E43" s="3296"/>
      <c r="F43" s="2091"/>
      <c r="G43" s="3287"/>
      <c r="H43" s="3288"/>
      <c r="I43" s="3289"/>
      <c r="J43" s="3290"/>
      <c r="K43" s="3290"/>
      <c r="L43" s="3290"/>
      <c r="M43" s="2532"/>
      <c r="N43" s="365" t="str">
        <f>IF(I43&gt;F42,".","XX")</f>
        <v>XX</v>
      </c>
      <c r="O43" s="61"/>
      <c r="P43" s="61"/>
      <c r="Q43" s="61"/>
    </row>
    <row r="44" spans="2:18" s="70" customFormat="1" ht="16.5" customHeight="1" thickTop="1">
      <c r="B44" s="1174"/>
      <c r="C44" s="3275" t="s">
        <v>4414</v>
      </c>
      <c r="D44" s="3276" t="s">
        <v>4432</v>
      </c>
      <c r="E44" s="3276">
        <f>E42+7</f>
        <v>45637</v>
      </c>
      <c r="F44" s="3294">
        <f>E44+11</f>
        <v>45648</v>
      </c>
      <c r="G44" s="3298" t="s">
        <v>4408</v>
      </c>
      <c r="H44" s="3279" t="s">
        <v>4433</v>
      </c>
      <c r="I44" s="3299">
        <f>I42+7</f>
        <v>45650</v>
      </c>
      <c r="J44" s="3300">
        <f>I44+12</f>
        <v>45662</v>
      </c>
      <c r="K44" s="3279">
        <f>I44+15</f>
        <v>45665</v>
      </c>
      <c r="L44" s="3301">
        <f>I44+19</f>
        <v>45669</v>
      </c>
      <c r="M44" s="2532"/>
      <c r="N44" s="82" t="str">
        <f>IF(I44&gt;F44,".","XX")</f>
        <v>.</v>
      </c>
      <c r="O44" s="3320">
        <f>O42+7</f>
        <v>45637</v>
      </c>
      <c r="P44" s="3317">
        <f>O44+1</f>
        <v>45638</v>
      </c>
      <c r="Q44" s="3318">
        <f>O44-6</f>
        <v>45631</v>
      </c>
      <c r="R44" s="3318">
        <f>Q44+0</f>
        <v>45631</v>
      </c>
    </row>
    <row r="45" spans="2:18" s="70" customFormat="1" ht="16.5" customHeight="1" thickBot="1">
      <c r="B45" s="1174"/>
      <c r="C45" s="3302"/>
      <c r="D45" s="3296"/>
      <c r="E45" s="3296"/>
      <c r="F45" s="2091"/>
      <c r="G45" s="3287"/>
      <c r="H45" s="3288"/>
      <c r="I45" s="3289"/>
      <c r="J45" s="3290"/>
      <c r="K45" s="3290"/>
      <c r="L45" s="3290"/>
      <c r="M45" s="2532"/>
      <c r="N45" s="365" t="str">
        <f>IF(I45&gt;F44,".","XX")</f>
        <v>XX</v>
      </c>
      <c r="O45" s="61"/>
      <c r="P45" s="61"/>
      <c r="Q45" s="61"/>
    </row>
    <row r="46" spans="2:18" s="70" customFormat="1" ht="16.5" customHeight="1" thickTop="1">
      <c r="B46" s="1174"/>
      <c r="C46" s="3275" t="s">
        <v>2262</v>
      </c>
      <c r="D46" s="3276" t="s">
        <v>4434</v>
      </c>
      <c r="E46" s="3276">
        <f>E44+7</f>
        <v>45644</v>
      </c>
      <c r="F46" s="3294">
        <f>E46+11</f>
        <v>45655</v>
      </c>
      <c r="G46" s="3298" t="s">
        <v>4411</v>
      </c>
      <c r="H46" s="3279" t="s">
        <v>4435</v>
      </c>
      <c r="I46" s="3299">
        <f>I44+7</f>
        <v>45657</v>
      </c>
      <c r="J46" s="3300">
        <f>I46+12</f>
        <v>45669</v>
      </c>
      <c r="K46" s="3279">
        <f>I46+15</f>
        <v>45672</v>
      </c>
      <c r="L46" s="3301">
        <f>I46+19</f>
        <v>45676</v>
      </c>
      <c r="M46" s="2532"/>
      <c r="N46" s="82" t="str">
        <f>IF(I46&gt;F46,".","XX")</f>
        <v>.</v>
      </c>
      <c r="O46" s="3320">
        <f>O44+7</f>
        <v>45644</v>
      </c>
      <c r="P46" s="3317">
        <f>O46+1</f>
        <v>45645</v>
      </c>
      <c r="Q46" s="3318">
        <f>O46-6</f>
        <v>45638</v>
      </c>
      <c r="R46" s="3318">
        <f>Q46+0</f>
        <v>45638</v>
      </c>
    </row>
    <row r="47" spans="2:18" s="70" customFormat="1" ht="16.5" customHeight="1" thickBot="1">
      <c r="B47" s="1174"/>
      <c r="C47" s="3302"/>
      <c r="D47" s="3296"/>
      <c r="E47" s="3296"/>
      <c r="F47" s="2091"/>
      <c r="G47" s="3287"/>
      <c r="H47" s="3288"/>
      <c r="I47" s="3289"/>
      <c r="J47" s="3290"/>
      <c r="K47" s="3290"/>
      <c r="L47" s="3290"/>
      <c r="M47" s="2532"/>
      <c r="N47" s="365" t="str">
        <f>IF(I47&gt;F46,".","XX")</f>
        <v>XX</v>
      </c>
      <c r="O47" s="61"/>
      <c r="P47" s="61"/>
      <c r="Q47" s="61"/>
    </row>
    <row r="48" spans="2:18" s="70" customFormat="1" ht="16.5" customHeight="1" thickTop="1">
      <c r="B48" s="1174"/>
      <c r="C48" s="3275" t="s">
        <v>2109</v>
      </c>
      <c r="D48" s="3276" t="s">
        <v>4436</v>
      </c>
      <c r="E48" s="3276">
        <f>E46+7</f>
        <v>45651</v>
      </c>
      <c r="F48" s="3294">
        <f>E48+11</f>
        <v>45662</v>
      </c>
      <c r="G48" s="3298" t="s">
        <v>4416</v>
      </c>
      <c r="H48" s="3279" t="s">
        <v>4437</v>
      </c>
      <c r="I48" s="3299">
        <f>I46+7</f>
        <v>45664</v>
      </c>
      <c r="J48" s="3300">
        <f>I48+12</f>
        <v>45676</v>
      </c>
      <c r="K48" s="3279">
        <f>I48+15</f>
        <v>45679</v>
      </c>
      <c r="L48" s="3301">
        <f>I48+19</f>
        <v>45683</v>
      </c>
      <c r="M48" s="2532"/>
      <c r="N48" s="82" t="str">
        <f>IF(I48&gt;F48,".","XX")</f>
        <v>.</v>
      </c>
      <c r="O48" s="3320">
        <f>O46+7</f>
        <v>45651</v>
      </c>
      <c r="P48" s="3317">
        <f>O48+1</f>
        <v>45652</v>
      </c>
      <c r="Q48" s="3318">
        <f>O48-6</f>
        <v>45645</v>
      </c>
      <c r="R48" s="3318">
        <f>Q48+0</f>
        <v>45645</v>
      </c>
    </row>
    <row r="49" spans="2:18" s="70" customFormat="1" ht="16.5" customHeight="1" thickBot="1">
      <c r="B49" s="1174"/>
      <c r="C49" s="3302"/>
      <c r="D49" s="3296"/>
      <c r="E49" s="3296"/>
      <c r="F49" s="2091"/>
      <c r="G49" s="3287"/>
      <c r="H49" s="3288"/>
      <c r="I49" s="3289"/>
      <c r="J49" s="3290"/>
      <c r="K49" s="3290"/>
      <c r="L49" s="3290"/>
      <c r="M49" s="2532"/>
      <c r="N49" s="365" t="str">
        <f>IF(I49&gt;F48,".","XX")</f>
        <v>XX</v>
      </c>
      <c r="O49" s="61"/>
      <c r="P49" s="61"/>
      <c r="Q49" s="61"/>
    </row>
    <row r="50" spans="2:18" s="70" customFormat="1" ht="16.5" customHeight="1" thickTop="1">
      <c r="B50" s="1174"/>
      <c r="C50" s="3275" t="s">
        <v>4424</v>
      </c>
      <c r="D50" s="3276" t="s">
        <v>4438</v>
      </c>
      <c r="E50" s="3276">
        <v>45658</v>
      </c>
      <c r="F50" s="3294">
        <f>E50+11</f>
        <v>45669</v>
      </c>
      <c r="G50" s="3298" t="s">
        <v>1430</v>
      </c>
      <c r="H50" s="3279" t="s">
        <v>4439</v>
      </c>
      <c r="I50" s="3299">
        <f>I48+7</f>
        <v>45671</v>
      </c>
      <c r="J50" s="3300">
        <f>I50+12</f>
        <v>45683</v>
      </c>
      <c r="K50" s="3279">
        <f>I50+15</f>
        <v>45686</v>
      </c>
      <c r="L50" s="3301">
        <f>I50+19</f>
        <v>45690</v>
      </c>
      <c r="M50" s="2532"/>
      <c r="N50" s="82" t="str">
        <f>IF(I50&gt;F50,".","XX")</f>
        <v>.</v>
      </c>
      <c r="O50" s="3320">
        <f>O48+7</f>
        <v>45658</v>
      </c>
      <c r="P50" s="3317">
        <f>O50+1</f>
        <v>45659</v>
      </c>
      <c r="Q50" s="3318">
        <f>O50-6</f>
        <v>45652</v>
      </c>
      <c r="R50" s="3318">
        <f>Q50+0</f>
        <v>45652</v>
      </c>
    </row>
    <row r="51" spans="2:18" s="70" customFormat="1" ht="16.5" customHeight="1" thickBot="1">
      <c r="B51" s="1174"/>
      <c r="C51" s="3302"/>
      <c r="D51" s="3296"/>
      <c r="E51" s="3296"/>
      <c r="F51" s="2091"/>
      <c r="G51" s="3287"/>
      <c r="H51" s="3288"/>
      <c r="I51" s="3289"/>
      <c r="J51" s="3290"/>
      <c r="K51" s="3290"/>
      <c r="L51" s="3290"/>
      <c r="M51" s="2532"/>
      <c r="N51" s="365" t="str">
        <f>IF(I51&gt;F50,".","XX")</f>
        <v>XX</v>
      </c>
      <c r="O51" s="61"/>
      <c r="P51" s="61"/>
      <c r="Q51" s="61"/>
    </row>
    <row r="52" spans="2:18" s="70" customFormat="1" ht="16.5" customHeight="1" thickTop="1">
      <c r="B52" s="1174"/>
      <c r="C52" s="3275" t="s">
        <v>1430</v>
      </c>
      <c r="D52" s="3276" t="s">
        <v>4440</v>
      </c>
      <c r="E52" s="3276">
        <f>E50+7</f>
        <v>45665</v>
      </c>
      <c r="F52" s="3294">
        <f>E52+11</f>
        <v>45676</v>
      </c>
      <c r="G52" s="3298" t="s">
        <v>1430</v>
      </c>
      <c r="H52" s="3279" t="s">
        <v>4441</v>
      </c>
      <c r="I52" s="3299">
        <f>I50+7</f>
        <v>45678</v>
      </c>
      <c r="J52" s="3300">
        <f>I52+12</f>
        <v>45690</v>
      </c>
      <c r="K52" s="3279">
        <f>I52+15</f>
        <v>45693</v>
      </c>
      <c r="L52" s="3301">
        <f>I52+19</f>
        <v>45697</v>
      </c>
      <c r="M52" s="2532"/>
      <c r="N52" s="82" t="str">
        <f>IF(I52&gt;F52,".","XX")</f>
        <v>.</v>
      </c>
      <c r="O52" s="3320">
        <f>O50+7</f>
        <v>45665</v>
      </c>
      <c r="P52" s="3317">
        <f>O52+1</f>
        <v>45666</v>
      </c>
      <c r="Q52" s="3318">
        <f>O52-6</f>
        <v>45659</v>
      </c>
      <c r="R52" s="3318">
        <f>Q52+0</f>
        <v>45659</v>
      </c>
    </row>
    <row r="53" spans="2:18" s="70" customFormat="1" ht="16.5" customHeight="1" thickBot="1">
      <c r="B53" s="1174"/>
      <c r="C53" s="3302"/>
      <c r="D53" s="3296"/>
      <c r="E53" s="3296"/>
      <c r="F53" s="2091"/>
      <c r="G53" s="3287"/>
      <c r="H53" s="3288"/>
      <c r="I53" s="3289"/>
      <c r="J53" s="3290"/>
      <c r="K53" s="3290"/>
      <c r="L53" s="3290"/>
      <c r="M53" s="2532"/>
      <c r="N53" s="365" t="str">
        <f>IF(I53&gt;F52,".","XX")</f>
        <v>XX</v>
      </c>
      <c r="O53" s="61"/>
      <c r="P53" s="61"/>
      <c r="Q53" s="61"/>
    </row>
    <row r="54" spans="2:18" s="546" customFormat="1" ht="19.5" thickTop="1">
      <c r="B54" s="1060"/>
      <c r="C54" s="3966" t="s">
        <v>2303</v>
      </c>
      <c r="D54" s="3966"/>
      <c r="E54" s="3966"/>
      <c r="F54" s="3966"/>
      <c r="G54" s="3966"/>
      <c r="H54" s="3966"/>
      <c r="I54" s="2065"/>
      <c r="J54" s="2065"/>
      <c r="K54" s="2065"/>
      <c r="L54" s="2066"/>
      <c r="M54" s="545"/>
      <c r="N54" s="545"/>
      <c r="O54" s="545"/>
    </row>
    <row r="55" spans="2:18" s="546" customFormat="1" ht="11.25">
      <c r="B55" s="1060"/>
      <c r="C55" s="1064"/>
      <c r="D55" s="1061"/>
      <c r="E55" s="1061"/>
      <c r="F55" s="1061"/>
      <c r="G55" s="1062"/>
      <c r="H55" s="1063"/>
      <c r="I55" s="1061"/>
      <c r="J55" s="1061"/>
      <c r="K55" s="1061"/>
      <c r="L55" s="1065"/>
      <c r="M55" s="545"/>
      <c r="N55" s="545"/>
      <c r="O55" s="545"/>
    </row>
    <row r="56" spans="2:18" s="70" customFormat="1">
      <c r="B56" s="1055"/>
      <c r="C56" s="279" t="s">
        <v>1920</v>
      </c>
      <c r="E56" t="s">
        <v>2304</v>
      </c>
      <c r="F56" s="280"/>
      <c r="G56" s="71" t="s">
        <v>1958</v>
      </c>
      <c r="H56" s="71"/>
      <c r="K56" s="71" t="s">
        <v>1982</v>
      </c>
      <c r="L56" s="71"/>
      <c r="M56" s="71"/>
      <c r="N56" s="61"/>
      <c r="O56" s="61"/>
    </row>
    <row r="57" spans="2:18" s="70" customFormat="1">
      <c r="B57" s="1055"/>
      <c r="C57" s="82" t="s">
        <v>1921</v>
      </c>
      <c r="E57" s="275" t="s">
        <v>2305</v>
      </c>
      <c r="F57" s="71"/>
      <c r="G57" s="70" t="s">
        <v>2306</v>
      </c>
      <c r="I57" s="1308" t="s">
        <v>1960</v>
      </c>
      <c r="K57" s="70" t="s">
        <v>1984</v>
      </c>
      <c r="M57" s="1423" t="s">
        <v>1985</v>
      </c>
      <c r="N57" s="61"/>
      <c r="O57" s="61"/>
    </row>
    <row r="59" spans="2:18" s="61" customFormat="1" ht="11.25">
      <c r="C59" s="80" t="str">
        <f>HOME!A$600</f>
        <v>ZANT CHONG</v>
      </c>
      <c r="D59" s="80" t="str">
        <f>HOME!B$600</f>
        <v>6011 2429</v>
      </c>
      <c r="E59" s="65" t="str">
        <f>HOME!C$600</f>
        <v>zant.chong@msc.com</v>
      </c>
      <c r="G59" s="80" t="str">
        <f>HOME!A617</f>
        <v>ROBERT CHIA</v>
      </c>
      <c r="H59" s="80" t="str">
        <f>HOME!B617</f>
        <v>6011 0564</v>
      </c>
      <c r="I59" s="65" t="str">
        <f>HOME!C617</f>
        <v>robert.chia@msc.com</v>
      </c>
      <c r="K59" s="80" t="str">
        <f>HOME!A$632</f>
        <v>RAYNAR ANG</v>
      </c>
      <c r="L59" s="80" t="str">
        <f>HOME!B$632</f>
        <v>6011 2358</v>
      </c>
      <c r="M59" s="65" t="str">
        <f>HOME!C$632</f>
        <v>raynar.ang@msc.com</v>
      </c>
    </row>
    <row r="60" spans="2:18" s="61" customFormat="1" ht="11.25">
      <c r="C60" s="80" t="str">
        <f>HOME!A$601</f>
        <v>PHOEBE HUANG</v>
      </c>
      <c r="D60" s="80" t="str">
        <f>HOME!B$601</f>
        <v>6011 0562</v>
      </c>
      <c r="E60" s="65" t="str">
        <f>HOME!C$601</f>
        <v>phoebe.huang@msc.com</v>
      </c>
      <c r="G60" s="80" t="str">
        <f>HOME!A618</f>
        <v>S. Y. LIEW</v>
      </c>
      <c r="H60" s="80" t="str">
        <f>HOME!B618</f>
        <v>6011 2348</v>
      </c>
      <c r="I60" s="65" t="str">
        <f>HOME!C618</f>
        <v>seoyi.liew@msc.com</v>
      </c>
      <c r="K60" s="80" t="str">
        <f>HOME!A$634</f>
        <v>DEWI</v>
      </c>
      <c r="L60" s="80" t="str">
        <f>HOME!B$634</f>
        <v>6011 2354</v>
      </c>
      <c r="M60" s="65" t="str">
        <f>HOME!C$634</f>
        <v>dewi.ratnah@msc.com</v>
      </c>
    </row>
    <row r="61" spans="2:18" s="61" customFormat="1" ht="11.25">
      <c r="C61" s="80" t="str">
        <f>HOME!A$602</f>
        <v>SHERWIN LIM</v>
      </c>
      <c r="D61" s="80" t="str">
        <f>HOME!B$602</f>
        <v>6011 2395</v>
      </c>
      <c r="E61" s="65" t="str">
        <f>HOME!C$602</f>
        <v>sherwin.lim@msc.com</v>
      </c>
      <c r="G61" s="80" t="str">
        <f>HOME!A619</f>
        <v>SHARON KOH</v>
      </c>
      <c r="H61" s="80" t="str">
        <f>HOME!B619</f>
        <v>6011 2349</v>
      </c>
      <c r="I61" s="65" t="str">
        <f>HOME!C619</f>
        <v>sharon.koh@msc.com</v>
      </c>
      <c r="K61" s="80" t="str">
        <f>HOME!A$637</f>
        <v>SHAN SHAN</v>
      </c>
      <c r="L61" s="80" t="str">
        <f>HOME!B$637</f>
        <v>6011 2353</v>
      </c>
      <c r="M61" s="65" t="str">
        <f>HOME!C$637</f>
        <v>shanshan.chin@msc.com</v>
      </c>
    </row>
    <row r="62" spans="2:18" s="61" customFormat="1" ht="11.25">
      <c r="C62" s="80" t="str">
        <f>HOME!A$603</f>
        <v>NATALIE LEW</v>
      </c>
      <c r="D62" s="80" t="str">
        <f>HOME!B$603</f>
        <v>6011 2399</v>
      </c>
      <c r="E62" s="65" t="str">
        <f>HOME!C$603</f>
        <v>natalie.lew@msc.com</v>
      </c>
      <c r="G62" s="80" t="str">
        <f>HOME!A620</f>
        <v>ANGELIA LAU</v>
      </c>
      <c r="H62" s="80" t="str">
        <f>HOME!B620</f>
        <v>6011 2346</v>
      </c>
      <c r="I62" s="65" t="str">
        <f>HOME!C620</f>
        <v>angelia.lau@msc.com</v>
      </c>
      <c r="K62" s="80" t="str">
        <f>HOME!A$638</f>
        <v>EUNICE</v>
      </c>
      <c r="L62" s="80" t="str">
        <f>HOME!B$638</f>
        <v>6011 2355</v>
      </c>
      <c r="M62" s="65" t="str">
        <f>HOME!C$638</f>
        <v>eunice.chan@msc.com</v>
      </c>
    </row>
    <row r="63" spans="2:18" s="61" customFormat="1" ht="11.25">
      <c r="C63" s="80" t="str">
        <f>HOME!A$604</f>
        <v xml:space="preserve">LIM LEE HLI </v>
      </c>
      <c r="D63" s="80" t="str">
        <f>HOME!B$604</f>
        <v>6011 2352</v>
      </c>
      <c r="E63" s="65" t="str">
        <f>HOME!C$604</f>
        <v>leehli.lim@msc.com</v>
      </c>
      <c r="G63" s="80" t="str">
        <f>HOME!A621</f>
        <v>NOOR AFNINDAH</v>
      </c>
      <c r="H63" s="80" t="str">
        <f>HOME!B621</f>
        <v>6011 2347</v>
      </c>
      <c r="I63" s="65" t="str">
        <f>HOME!C621</f>
        <v>noor.afnindah@msc.com</v>
      </c>
      <c r="K63" s="80" t="str">
        <f>HOME!A$633</f>
        <v>KAI SIANG</v>
      </c>
      <c r="L63" s="80" t="str">
        <f>HOME!B$633</f>
        <v>6011 2356</v>
      </c>
      <c r="M63" s="65" t="str">
        <f>HOME!C$633</f>
        <v>kaisiang.lim@msc.com</v>
      </c>
    </row>
    <row r="64" spans="2:18" s="61" customFormat="1" ht="11.25">
      <c r="C64" s="80" t="str">
        <f>HOME!A$605</f>
        <v>LIM AI PHEN</v>
      </c>
      <c r="D64" s="80" t="str">
        <f>HOME!B$605</f>
        <v>6011 9646</v>
      </c>
      <c r="E64" s="65" t="str">
        <f>HOME!C$605</f>
        <v>aiphen.lim@msc.com</v>
      </c>
      <c r="G64" s="80" t="str">
        <f>HOME!A622</f>
        <v>NG CHING WEI</v>
      </c>
      <c r="H64" s="80" t="str">
        <f>HOME!B622</f>
        <v>6011 2404</v>
      </c>
      <c r="I64" s="65" t="str">
        <f>HOME!C622</f>
        <v>chingwei.ng@msc.com</v>
      </c>
      <c r="K64" s="80" t="str">
        <f>HOME!A$635</f>
        <v>YU TING</v>
      </c>
      <c r="L64" s="80" t="str">
        <f>HOME!B$635</f>
        <v>6011 2359</v>
      </c>
      <c r="M64" s="65" t="str">
        <f>HOME!C$635</f>
        <v>yuting.luo@msc.com</v>
      </c>
    </row>
    <row r="65" spans="3:13" s="61" customFormat="1" ht="11.25">
      <c r="C65" s="80" t="str">
        <f>HOME!A$606</f>
        <v>DARIUS ONG</v>
      </c>
      <c r="D65" s="80" t="str">
        <f>HOME!B$606</f>
        <v>6011 2396</v>
      </c>
      <c r="E65" s="65" t="str">
        <f>HOME!C$606</f>
        <v>darius.ong@msc.com</v>
      </c>
      <c r="G65" s="80">
        <f>HOME!A623</f>
        <v>0</v>
      </c>
      <c r="H65" s="80">
        <f>HOME!B623</f>
        <v>0</v>
      </c>
      <c r="I65" s="65">
        <f>HOME!C623</f>
        <v>0</v>
      </c>
      <c r="K65" s="80" t="str">
        <f>HOME!A$639</f>
        <v>HAZEL</v>
      </c>
      <c r="L65" s="80" t="str">
        <f>HOME!B$639</f>
        <v>6011 2435</v>
      </c>
      <c r="M65" s="65" t="str">
        <f>HOME!C$639</f>
        <v>hazel.toh@msc.com</v>
      </c>
    </row>
    <row r="66" spans="3:13" s="61" customFormat="1" ht="11.25">
      <c r="C66" s="80" t="str">
        <f>HOME!A607</f>
        <v>LAWRENCE ANG (CROSS-TRADE)</v>
      </c>
      <c r="D66" s="80" t="str">
        <f>HOME!B607</f>
        <v>6011 2400</v>
      </c>
      <c r="E66" s="65" t="str">
        <f>HOME!C607</f>
        <v>lawrence.ang@msc.com</v>
      </c>
      <c r="G66" s="80" t="str">
        <f>HOME!A624</f>
        <v>.</v>
      </c>
      <c r="H66" s="80" t="str">
        <f>HOME!B624</f>
        <v>.</v>
      </c>
      <c r="I66" s="65" t="str">
        <f>HOME!C624</f>
        <v>.</v>
      </c>
      <c r="K66" s="80" t="str">
        <f>HOME!A$636</f>
        <v>-</v>
      </c>
      <c r="L66" s="80" t="str">
        <f>HOME!B$636</f>
        <v>6011 0567</v>
      </c>
      <c r="M66" s="65" t="str">
        <f>HOME!C$636</f>
        <v>-</v>
      </c>
    </row>
    <row r="67" spans="3:13" s="61" customFormat="1" ht="11.25">
      <c r="C67" s="80" t="str">
        <f>HOME!A608</f>
        <v>ASHTON YAN</v>
      </c>
      <c r="D67" s="80" t="str">
        <f>HOME!B608</f>
        <v>6011 2398</v>
      </c>
      <c r="E67" s="65" t="str">
        <f>HOME!C608</f>
        <v>ashton.yan@msc.com</v>
      </c>
      <c r="H67" s="84"/>
      <c r="I67" s="1423"/>
      <c r="K67" s="80"/>
    </row>
    <row r="68" spans="3:13" s="61" customFormat="1" ht="11.25">
      <c r="C68" s="80" t="str">
        <f>HOME!A609</f>
        <v>JUN YUAN (IMP)</v>
      </c>
      <c r="D68" s="80" t="str">
        <f>HOME!B609</f>
        <v>6011 2402</v>
      </c>
      <c r="E68" s="65" t="str">
        <f>HOME!C609</f>
        <v>junyuan.kwa@msc.com</v>
      </c>
      <c r="H68" s="84"/>
      <c r="I68" s="1423"/>
    </row>
    <row r="69" spans="3:13" s="61" customFormat="1" ht="11.25">
      <c r="C69" s="80" t="str">
        <f>HOME!A610</f>
        <v>KARTHI</v>
      </c>
      <c r="D69" s="80" t="str">
        <f>HOME!B610</f>
        <v>6011 2397</v>
      </c>
      <c r="E69" s="65" t="str">
        <f>HOME!C610</f>
        <v>karthigayan.velu@msc.com</v>
      </c>
      <c r="H69" s="84"/>
      <c r="I69" s="84"/>
    </row>
    <row r="70" spans="3:13">
      <c r="C70" s="80">
        <f>HOME!A611</f>
        <v>0</v>
      </c>
      <c r="D70" s="80">
        <f>HOME!B611</f>
        <v>0</v>
      </c>
      <c r="E70" s="65">
        <f>HOME!C611</f>
        <v>0</v>
      </c>
      <c r="F70" s="61"/>
      <c r="G70" s="61"/>
      <c r="H70" s="61"/>
      <c r="I70" s="61"/>
      <c r="K70" s="61"/>
      <c r="L70" s="61"/>
    </row>
    <row r="71" spans="3:13">
      <c r="C71" s="80" t="str">
        <f>HOME!A612</f>
        <v xml:space="preserve">MAIN LINE  </v>
      </c>
      <c r="D71" s="80" t="str">
        <f>HOME!B612</f>
        <v>6011 2424</v>
      </c>
      <c r="E71" s="65">
        <f>HOME!C612</f>
        <v>0</v>
      </c>
    </row>
  </sheetData>
  <sheetProtection algorithmName="SHA-512" hashValue="neMbBQbUMDFZ4fafnlzeM9dazzXDsLFy67yHzK43HpSphqVKpfAdZYEJUNfCXPSNCkU3MDaJ2zE7bkdc8Pxb9w==" saltValue="t3I1y+E8I6Bu/I3/xasWTQ==" spinCount="100000" sheet="1" formatCells="0"/>
  <mergeCells count="1">
    <mergeCell ref="C54:H54"/>
  </mergeCells>
  <hyperlinks>
    <hyperlink ref="I57" r:id="rId1" xr:uid="{082C5178-41AE-4DA9-8092-211449D1C228}"/>
    <hyperlink ref="M57" display="sinexp@msca.com.sg" xr:uid="{066776FE-6C9D-4BE0-8EA0-CC3E26FE8720}"/>
    <hyperlink ref="E57" display="mktg-dept@msca.com.sg" xr:uid="{39F033B7-F2DA-4D87-A1B3-1B37013E99FD}"/>
  </hyperlinks>
  <pageMargins left="0.19685039370078741" right="0.35433070866141736" top="0.74803149606299213" bottom="0.47244094488188981" header="0.31496062992125984" footer="0.31496062992125984"/>
  <pageSetup paperSize="9" scale="58" orientation="landscape" blackAndWhite="1" r:id="rId2"/>
  <headerFooter>
    <oddFooter>&amp;L_x000D_&amp;1#&amp;"Calibri"&amp;10&amp;K000000 Sensitivity: Internal&amp;RLast update : &amp;D   &amp;T&amp;</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61"/>
  <sheetViews>
    <sheetView zoomScale="85" zoomScaleNormal="85" workbookViewId="0">
      <pane xSplit="2" ySplit="11" topLeftCell="C12" activePane="bottomRight" state="frozen"/>
      <selection pane="topRight" activeCell="C1" sqref="C1"/>
      <selection pane="bottomLeft" activeCell="A12" sqref="A12"/>
      <selection pane="bottomRight" activeCell="J1" sqref="J1:K1048576"/>
    </sheetView>
  </sheetViews>
  <sheetFormatPr defaultColWidth="9.42578125" defaultRowHeight="12.75"/>
  <cols>
    <col min="1" max="1" width="4" customWidth="1"/>
    <col min="2" max="2" width="4" style="456" customWidth="1"/>
    <col min="3" max="3" width="19.5703125" customWidth="1"/>
    <col min="4" max="4" width="10.42578125" customWidth="1"/>
    <col min="5" max="5" width="12" customWidth="1"/>
    <col min="6" max="6" width="10.5703125" customWidth="1"/>
    <col min="7" max="7" width="19"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1052"/>
      <c r="C1" s="61"/>
      <c r="D1" s="61"/>
      <c r="E1" s="61"/>
      <c r="F1" s="61"/>
      <c r="G1" s="61"/>
      <c r="H1" s="61"/>
      <c r="I1" s="61"/>
      <c r="J1" s="61"/>
      <c r="K1" s="61"/>
      <c r="M1" s="37"/>
      <c r="N1" s="5"/>
    </row>
    <row r="2" spans="2:15" s="37" customFormat="1" ht="15.75">
      <c r="B2" s="456"/>
      <c r="C2" s="7" t="s">
        <v>2307</v>
      </c>
      <c r="N2" s="62"/>
    </row>
    <row r="3" spans="2:15" s="37" customFormat="1" ht="22.5" customHeight="1">
      <c r="B3" s="456"/>
      <c r="C3" s="7"/>
      <c r="N3" s="62"/>
    </row>
    <row r="4" spans="2:15" s="61" customFormat="1">
      <c r="B4" s="1052"/>
      <c r="C4" s="230" t="s">
        <v>3768</v>
      </c>
      <c r="D4" s="66"/>
      <c r="E4" s="9" t="s">
        <v>4442</v>
      </c>
      <c r="F4" s="66"/>
      <c r="G4" s="66"/>
      <c r="H4" s="66"/>
      <c r="I4" s="66"/>
    </row>
    <row r="5" spans="2:15" s="61" customFormat="1" ht="12" thickBot="1">
      <c r="B5" s="1052"/>
      <c r="C5" s="84"/>
      <c r="D5" s="84"/>
      <c r="E5" s="84"/>
      <c r="F5" s="84"/>
      <c r="G5" s="84"/>
      <c r="H5" s="84"/>
      <c r="I5" s="1053"/>
    </row>
    <row r="6" spans="2:15" s="70" customFormat="1" ht="22.5">
      <c r="B6" s="488"/>
      <c r="C6" s="1332"/>
      <c r="D6" s="347"/>
      <c r="E6" s="348" t="s">
        <v>2015</v>
      </c>
      <c r="F6" s="1575" t="s">
        <v>3770</v>
      </c>
      <c r="G6" s="349" t="s">
        <v>4443</v>
      </c>
      <c r="H6" s="1056" t="s">
        <v>2018</v>
      </c>
      <c r="I6" s="1056" t="s">
        <v>3883</v>
      </c>
      <c r="J6" s="1057" t="s">
        <v>1805</v>
      </c>
      <c r="K6" s="1058" t="s">
        <v>4444</v>
      </c>
      <c r="L6" s="82"/>
      <c r="M6" s="61"/>
      <c r="N6" s="61"/>
      <c r="O6" s="61"/>
    </row>
    <row r="7" spans="2:15" s="70" customFormat="1" ht="11.25" customHeight="1" thickBot="1">
      <c r="B7" s="488"/>
      <c r="C7" s="2419" t="s">
        <v>4381</v>
      </c>
      <c r="D7" s="1201" t="s">
        <v>4382</v>
      </c>
      <c r="E7" s="353" t="s">
        <v>3578</v>
      </c>
      <c r="F7" s="753" t="s">
        <v>3833</v>
      </c>
      <c r="G7" s="354"/>
      <c r="H7" s="354"/>
      <c r="I7" s="753" t="s">
        <v>3833</v>
      </c>
      <c r="J7" s="753" t="s">
        <v>4445</v>
      </c>
      <c r="K7" s="1059" t="s">
        <v>4446</v>
      </c>
      <c r="L7" s="365"/>
      <c r="M7" s="61"/>
      <c r="N7" s="61"/>
      <c r="O7" s="61"/>
    </row>
    <row r="8" spans="2:15" s="70" customFormat="1" ht="11.25" hidden="1" customHeight="1" thickTop="1">
      <c r="B8" s="488"/>
      <c r="C8" s="2313" t="s">
        <v>4447</v>
      </c>
      <c r="D8" s="2314" t="s">
        <v>4448</v>
      </c>
      <c r="E8" s="1917">
        <v>45322</v>
      </c>
      <c r="F8" s="1918">
        <v>45333</v>
      </c>
      <c r="G8" s="2293" t="s">
        <v>2182</v>
      </c>
      <c r="H8" s="1405" t="s">
        <v>4449</v>
      </c>
      <c r="I8" s="1922">
        <v>45338</v>
      </c>
      <c r="J8" s="1405">
        <v>45350</v>
      </c>
      <c r="K8" s="1405">
        <v>45355</v>
      </c>
      <c r="L8" s="82" t="s">
        <v>1979</v>
      </c>
      <c r="M8" s="61"/>
      <c r="N8" s="61"/>
      <c r="O8" s="61"/>
    </row>
    <row r="9" spans="2:15" s="70" customFormat="1" ht="11.25" hidden="1" customHeight="1" thickBot="1">
      <c r="B9" s="488"/>
      <c r="C9" s="2315" t="s">
        <v>3873</v>
      </c>
      <c r="D9" s="2316" t="s">
        <v>4450</v>
      </c>
      <c r="E9" s="2317">
        <v>45321</v>
      </c>
      <c r="F9" s="2318">
        <v>45331</v>
      </c>
      <c r="G9" s="1103"/>
      <c r="H9" s="1281"/>
      <c r="I9" s="1089"/>
      <c r="J9" s="1089"/>
      <c r="K9" s="1089"/>
      <c r="L9" s="365" t="s">
        <v>3868</v>
      </c>
      <c r="M9" s="61"/>
      <c r="N9" s="61"/>
      <c r="O9" s="61"/>
    </row>
    <row r="10" spans="2:15" s="70" customFormat="1" ht="11.25" hidden="1" customHeight="1" thickTop="1">
      <c r="B10" s="488"/>
      <c r="C10" s="2434" t="s">
        <v>2150</v>
      </c>
      <c r="D10" s="2435" t="s">
        <v>4451</v>
      </c>
      <c r="E10" s="2436">
        <v>45370</v>
      </c>
      <c r="F10" s="2437">
        <v>45379</v>
      </c>
      <c r="G10" s="2470" t="s">
        <v>2901</v>
      </c>
      <c r="H10" s="1088" t="s">
        <v>4452</v>
      </c>
      <c r="I10" s="1923">
        <v>45380</v>
      </c>
      <c r="J10" s="1405"/>
      <c r="K10" s="1405"/>
      <c r="L10" s="82" t="str">
        <f>IF(I10&gt;F10,".","XX")</f>
        <v>.</v>
      </c>
      <c r="M10" s="61"/>
      <c r="N10" s="61"/>
      <c r="O10" s="61"/>
    </row>
    <row r="11" spans="2:15" s="70" customFormat="1" ht="11.25" hidden="1" customHeight="1" thickBot="1">
      <c r="B11" s="488"/>
      <c r="C11" s="2438" t="s">
        <v>4453</v>
      </c>
      <c r="D11" s="2439" t="s">
        <v>4454</v>
      </c>
      <c r="E11" s="2440">
        <v>45368</v>
      </c>
      <c r="F11" s="2441" t="s">
        <v>4455</v>
      </c>
      <c r="G11" s="2320"/>
      <c r="H11" s="1281"/>
      <c r="I11" s="1089"/>
      <c r="J11" s="1428"/>
      <c r="K11" s="1428"/>
      <c r="L11" s="365" t="str">
        <f>IF(I11&gt;F10,".","XX")</f>
        <v>XX</v>
      </c>
      <c r="M11" s="61"/>
      <c r="N11" s="61"/>
      <c r="O11" s="61"/>
    </row>
    <row r="12" spans="2:15" s="70" customFormat="1" ht="13.5" customHeight="1" thickTop="1">
      <c r="B12" s="488"/>
      <c r="C12" s="3275" t="s">
        <v>2186</v>
      </c>
      <c r="D12" s="3276" t="s">
        <v>2258</v>
      </c>
      <c r="E12" s="3276">
        <v>45550</v>
      </c>
      <c r="F12" s="3294">
        <v>45561</v>
      </c>
      <c r="G12" s="3298" t="s">
        <v>4456</v>
      </c>
      <c r="H12" s="3301" t="s">
        <v>4457</v>
      </c>
      <c r="I12" s="3473">
        <v>45569</v>
      </c>
      <c r="J12" s="3301">
        <v>45581</v>
      </c>
      <c r="K12" s="3301">
        <v>45586</v>
      </c>
      <c r="L12" s="82" t="s">
        <v>1979</v>
      </c>
      <c r="M12" s="61"/>
      <c r="N12" s="61"/>
      <c r="O12" s="61"/>
    </row>
    <row r="13" spans="2:15" s="70" customFormat="1" ht="13.5" customHeight="1" thickBot="1">
      <c r="B13" s="488"/>
      <c r="C13" s="3302"/>
      <c r="D13" s="3296"/>
      <c r="E13" s="3296"/>
      <c r="F13" s="2091"/>
      <c r="G13" s="3358"/>
      <c r="H13" s="3288"/>
      <c r="I13" s="3289"/>
      <c r="J13" s="3289"/>
      <c r="K13" s="3289"/>
      <c r="L13" s="365" t="s">
        <v>3868</v>
      </c>
      <c r="M13" s="61"/>
      <c r="N13" s="61"/>
      <c r="O13" s="61"/>
    </row>
    <row r="14" spans="2:15" s="70" customFormat="1" ht="13.5" customHeight="1" thickTop="1">
      <c r="B14" s="488"/>
      <c r="C14" s="3275" t="s">
        <v>2262</v>
      </c>
      <c r="D14" s="3276" t="s">
        <v>2263</v>
      </c>
      <c r="E14" s="3352">
        <v>45558</v>
      </c>
      <c r="F14" s="3294">
        <f>E14+11</f>
        <v>45569</v>
      </c>
      <c r="G14" s="3298" t="s">
        <v>4458</v>
      </c>
      <c r="H14" s="3301" t="s">
        <v>4459</v>
      </c>
      <c r="I14" s="3473">
        <f>I12+7</f>
        <v>45576</v>
      </c>
      <c r="J14" s="3301">
        <f>I14+12</f>
        <v>45588</v>
      </c>
      <c r="K14" s="3301">
        <f>J14+5</f>
        <v>45593</v>
      </c>
      <c r="L14" s="82" t="str">
        <f>IF(I14&gt;F14,".","XX")</f>
        <v>.</v>
      </c>
      <c r="M14" s="61"/>
      <c r="N14" s="61"/>
      <c r="O14" s="61"/>
    </row>
    <row r="15" spans="2:15" s="70" customFormat="1" ht="13.5" customHeight="1" thickBot="1">
      <c r="B15" s="488"/>
      <c r="C15" s="3302"/>
      <c r="D15" s="3296"/>
      <c r="E15" s="3296"/>
      <c r="F15" s="2091"/>
      <c r="G15" s="3358"/>
      <c r="H15" s="3288"/>
      <c r="I15" s="3289"/>
      <c r="J15" s="3289"/>
      <c r="K15" s="3289"/>
      <c r="L15" s="365" t="str">
        <f>IF(I15&gt;F14,".","XX")</f>
        <v>XX</v>
      </c>
      <c r="M15" s="61"/>
      <c r="N15" s="61"/>
      <c r="O15" s="61"/>
    </row>
    <row r="16" spans="2:15" s="70" customFormat="1" ht="13.5" customHeight="1" thickTop="1">
      <c r="B16" s="488"/>
      <c r="C16" s="3275" t="s">
        <v>2109</v>
      </c>
      <c r="D16" s="3276" t="s">
        <v>4402</v>
      </c>
      <c r="E16" s="3276">
        <v>45563</v>
      </c>
      <c r="F16" s="3294">
        <f>E16+11+3</f>
        <v>45577</v>
      </c>
      <c r="G16" s="3298" t="s">
        <v>4460</v>
      </c>
      <c r="H16" s="3301" t="s">
        <v>4461</v>
      </c>
      <c r="I16" s="3473">
        <f>I14+7</f>
        <v>45583</v>
      </c>
      <c r="J16" s="3301">
        <f>I16+12</f>
        <v>45595</v>
      </c>
      <c r="K16" s="3301">
        <f>J16+5</f>
        <v>45600</v>
      </c>
      <c r="L16" s="82" t="str">
        <f>IF(I16&gt;F16,".","XX")</f>
        <v>.</v>
      </c>
      <c r="M16" s="61"/>
      <c r="N16" s="61"/>
      <c r="O16" s="61"/>
    </row>
    <row r="17" spans="2:15" s="70" customFormat="1" ht="13.5" customHeight="1" thickBot="1">
      <c r="B17" s="488"/>
      <c r="C17" s="3311"/>
      <c r="D17" s="3296"/>
      <c r="E17" s="3296"/>
      <c r="F17" s="2091"/>
      <c r="G17" s="3358"/>
      <c r="H17" s="3288"/>
      <c r="I17" s="3289"/>
      <c r="J17" s="3289"/>
      <c r="K17" s="3289"/>
      <c r="L17" s="365" t="str">
        <f>IF(I17&gt;F16,".","XX")</f>
        <v>XX</v>
      </c>
      <c r="M17" s="61"/>
      <c r="N17" s="61"/>
      <c r="O17" s="61"/>
    </row>
    <row r="18" spans="2:15" s="70" customFormat="1" ht="13.5" customHeight="1" thickTop="1">
      <c r="B18" s="488"/>
      <c r="C18" s="3885" t="s">
        <v>2248</v>
      </c>
      <c r="D18" s="3874" t="s">
        <v>4404</v>
      </c>
      <c r="E18" s="3874">
        <v>45567</v>
      </c>
      <c r="F18" s="3297" t="s">
        <v>2190</v>
      </c>
      <c r="G18" s="3298" t="s">
        <v>4462</v>
      </c>
      <c r="H18" s="3301" t="s">
        <v>4463</v>
      </c>
      <c r="I18" s="3473">
        <f>I16+7</f>
        <v>45590</v>
      </c>
      <c r="J18" s="3301">
        <f>I18+12</f>
        <v>45602</v>
      </c>
      <c r="K18" s="3301">
        <f>J18+5</f>
        <v>45607</v>
      </c>
      <c r="L18" s="82" t="str">
        <f>IF(I18&gt;F18,".","XX")</f>
        <v>XX</v>
      </c>
      <c r="M18" s="61"/>
      <c r="N18" s="61"/>
      <c r="O18" s="61"/>
    </row>
    <row r="19" spans="2:15" s="70" customFormat="1" ht="13.5" customHeight="1" thickBot="1">
      <c r="B19" s="488"/>
      <c r="C19" s="3302" t="s">
        <v>2109</v>
      </c>
      <c r="D19" s="3296" t="s">
        <v>4407</v>
      </c>
      <c r="E19" s="3296">
        <v>45569</v>
      </c>
      <c r="F19" s="2091">
        <v>45577</v>
      </c>
      <c r="G19" s="3358"/>
      <c r="H19" s="3288"/>
      <c r="I19" s="3289"/>
      <c r="J19" s="3289"/>
      <c r="K19" s="3289"/>
      <c r="L19" s="365" t="str">
        <f>IF(I19&gt;F18,".","XX")</f>
        <v>XX</v>
      </c>
      <c r="M19" s="61"/>
      <c r="N19" s="61"/>
      <c r="O19" s="61"/>
    </row>
    <row r="20" spans="2:15" s="70" customFormat="1" ht="13.5" customHeight="1" thickTop="1">
      <c r="B20" s="488"/>
      <c r="C20" s="3275" t="s">
        <v>2122</v>
      </c>
      <c r="D20" s="3276" t="s">
        <v>2268</v>
      </c>
      <c r="E20" s="3276">
        <v>45578</v>
      </c>
      <c r="F20" s="3294">
        <f>E20+11+2</f>
        <v>45591</v>
      </c>
      <c r="G20" s="3298" t="s">
        <v>4464</v>
      </c>
      <c r="H20" s="3301" t="s">
        <v>4465</v>
      </c>
      <c r="I20" s="3473">
        <f>I18+7</f>
        <v>45597</v>
      </c>
      <c r="J20" s="3301">
        <f>I20+12</f>
        <v>45609</v>
      </c>
      <c r="K20" s="3301">
        <f>J20+5</f>
        <v>45614</v>
      </c>
      <c r="L20" s="82" t="str">
        <f>IF(I20&gt;F20,".","XX")</f>
        <v>.</v>
      </c>
      <c r="M20" s="61"/>
      <c r="N20" s="61"/>
      <c r="O20" s="61"/>
    </row>
    <row r="21" spans="2:15" s="70" customFormat="1" ht="13.5" customHeight="1" thickBot="1">
      <c r="B21" s="488"/>
      <c r="C21" s="3311"/>
      <c r="D21" s="3296"/>
      <c r="E21" s="3296"/>
      <c r="F21" s="2091"/>
      <c r="G21" s="3358"/>
      <c r="H21" s="3288"/>
      <c r="I21" s="3289"/>
      <c r="J21" s="3289"/>
      <c r="K21" s="3289"/>
      <c r="L21" s="365" t="str">
        <f>IF(I21&gt;F20,".","XX")</f>
        <v>XX</v>
      </c>
      <c r="M21" s="61"/>
      <c r="N21" s="61"/>
      <c r="O21" s="61"/>
    </row>
    <row r="22" spans="2:15" s="70" customFormat="1" ht="13.5" customHeight="1" thickTop="1">
      <c r="B22" s="488"/>
      <c r="C22" s="3873" t="s">
        <v>4410</v>
      </c>
      <c r="D22" s="3874" t="s">
        <v>2272</v>
      </c>
      <c r="E22" s="3874">
        <f>E20+7</f>
        <v>45585</v>
      </c>
      <c r="F22" s="3297" t="s">
        <v>2190</v>
      </c>
      <c r="G22" s="3298" t="s">
        <v>4466</v>
      </c>
      <c r="H22" s="3301" t="s">
        <v>4467</v>
      </c>
      <c r="I22" s="3473">
        <f>I20+7</f>
        <v>45604</v>
      </c>
      <c r="J22" s="3301">
        <f>I22+12</f>
        <v>45616</v>
      </c>
      <c r="K22" s="3301">
        <f>J22+5</f>
        <v>45621</v>
      </c>
      <c r="L22" s="82" t="str">
        <f>IF(I22&gt;F22,".","XX")</f>
        <v>XX</v>
      </c>
      <c r="M22" s="61"/>
      <c r="N22" s="61"/>
      <c r="O22" s="61"/>
    </row>
    <row r="23" spans="2:15" s="70" customFormat="1" ht="13.5" customHeight="1" thickBot="1">
      <c r="B23" s="488"/>
      <c r="C23" s="3302" t="s">
        <v>2751</v>
      </c>
      <c r="D23" s="3296" t="s">
        <v>4413</v>
      </c>
      <c r="E23" s="3296">
        <v>45588</v>
      </c>
      <c r="F23" s="2091">
        <v>45599</v>
      </c>
      <c r="G23" s="3358"/>
      <c r="H23" s="3288"/>
      <c r="I23" s="3289"/>
      <c r="J23" s="3289"/>
      <c r="K23" s="3289"/>
      <c r="L23" s="365" t="str">
        <f>IF(I23&gt;F22,".","XX")</f>
        <v>XX</v>
      </c>
      <c r="M23" s="61"/>
      <c r="N23" s="61"/>
      <c r="O23" s="61"/>
    </row>
    <row r="24" spans="2:15" s="70" customFormat="1" ht="13.5" customHeight="1" thickTop="1">
      <c r="B24" s="488"/>
      <c r="C24" s="3275" t="s">
        <v>4414</v>
      </c>
      <c r="D24" s="3276" t="s">
        <v>4415</v>
      </c>
      <c r="E24" s="3276">
        <v>45595</v>
      </c>
      <c r="F24" s="3294">
        <f>E24+11</f>
        <v>45606</v>
      </c>
      <c r="G24" s="3298" t="s">
        <v>4003</v>
      </c>
      <c r="H24" s="3301" t="s">
        <v>4468</v>
      </c>
      <c r="I24" s="3473">
        <f>I22+7</f>
        <v>45611</v>
      </c>
      <c r="J24" s="3301">
        <f>I24+12</f>
        <v>45623</v>
      </c>
      <c r="K24" s="3301">
        <f>J24+5</f>
        <v>45628</v>
      </c>
      <c r="L24" s="82" t="str">
        <f>IF(I24&gt;F24,".","XX")</f>
        <v>.</v>
      </c>
      <c r="M24" s="61"/>
      <c r="N24" s="61"/>
      <c r="O24" s="61"/>
    </row>
    <row r="25" spans="2:15" s="70" customFormat="1" ht="13.5" customHeight="1" thickBot="1">
      <c r="B25" s="488"/>
      <c r="C25" s="3302"/>
      <c r="D25" s="3296"/>
      <c r="E25" s="3296"/>
      <c r="F25" s="2091"/>
      <c r="G25" s="3358"/>
      <c r="H25" s="3288"/>
      <c r="I25" s="3289"/>
      <c r="J25" s="3289"/>
      <c r="K25" s="3289"/>
      <c r="L25" s="365" t="str">
        <f>IF(I25&gt;F24,".","XX")</f>
        <v>XX</v>
      </c>
      <c r="M25" s="61"/>
      <c r="N25" s="61"/>
      <c r="O25" s="61"/>
    </row>
    <row r="26" spans="2:15" s="70" customFormat="1" ht="13.5" customHeight="1" thickTop="1">
      <c r="B26" s="488"/>
      <c r="C26" s="3275" t="s">
        <v>2262</v>
      </c>
      <c r="D26" s="3276" t="s">
        <v>4418</v>
      </c>
      <c r="E26" s="3276">
        <f>E24+7</f>
        <v>45602</v>
      </c>
      <c r="F26" s="3294">
        <f>E26+11</f>
        <v>45613</v>
      </c>
      <c r="G26" s="3298" t="s">
        <v>4469</v>
      </c>
      <c r="H26" s="3301" t="s">
        <v>4470</v>
      </c>
      <c r="I26" s="3473">
        <f>I24+7</f>
        <v>45618</v>
      </c>
      <c r="J26" s="3301">
        <f>I26+12</f>
        <v>45630</v>
      </c>
      <c r="K26" s="3301">
        <f>J26+5</f>
        <v>45635</v>
      </c>
      <c r="L26" s="82" t="str">
        <f>IF(I26&gt;F26,".","XX")</f>
        <v>.</v>
      </c>
      <c r="M26" s="61"/>
      <c r="N26" s="61"/>
      <c r="O26" s="61"/>
    </row>
    <row r="27" spans="2:15" s="70" customFormat="1" ht="13.5" customHeight="1" thickBot="1">
      <c r="B27" s="488"/>
      <c r="C27" s="3302"/>
      <c r="D27" s="3296"/>
      <c r="E27" s="3296"/>
      <c r="F27" s="2091"/>
      <c r="G27" s="2320"/>
      <c r="H27" s="1281"/>
      <c r="I27" s="1089"/>
      <c r="J27" s="1089"/>
      <c r="K27" s="1089"/>
      <c r="L27" s="365" t="str">
        <f>IF(I27&gt;F26,".","XX")</f>
        <v>XX</v>
      </c>
      <c r="M27" s="61"/>
      <c r="N27" s="61"/>
      <c r="O27" s="61"/>
    </row>
    <row r="28" spans="2:15" s="70" customFormat="1" ht="13.5" customHeight="1" thickTop="1">
      <c r="B28" s="488"/>
      <c r="C28" s="3275" t="s">
        <v>2109</v>
      </c>
      <c r="D28" s="3276" t="s">
        <v>4421</v>
      </c>
      <c r="E28" s="3276">
        <f>E26+7</f>
        <v>45609</v>
      </c>
      <c r="F28" s="3294">
        <f>E28+11</f>
        <v>45620</v>
      </c>
      <c r="G28" s="3298" t="s">
        <v>4456</v>
      </c>
      <c r="H28" s="3301" t="s">
        <v>4471</v>
      </c>
      <c r="I28" s="3473">
        <f>I26+7</f>
        <v>45625</v>
      </c>
      <c r="J28" s="3301">
        <f>I28+12</f>
        <v>45637</v>
      </c>
      <c r="K28" s="3301">
        <f>J28+5</f>
        <v>45642</v>
      </c>
      <c r="L28" s="82" t="str">
        <f>IF(I28&gt;F28,".","XX")</f>
        <v>.</v>
      </c>
      <c r="M28" s="61"/>
      <c r="N28" s="61"/>
      <c r="O28" s="61"/>
    </row>
    <row r="29" spans="2:15" s="70" customFormat="1" ht="13.5" customHeight="1" thickBot="1">
      <c r="B29" s="488"/>
      <c r="C29" s="3302"/>
      <c r="D29" s="3296"/>
      <c r="E29" s="3296"/>
      <c r="F29" s="2091"/>
      <c r="G29" s="2320"/>
      <c r="H29" s="1281"/>
      <c r="I29" s="1089"/>
      <c r="J29" s="1089"/>
      <c r="K29" s="1089"/>
      <c r="L29" s="365" t="str">
        <f>IF(I29&gt;F28,".","XX")</f>
        <v>XX</v>
      </c>
      <c r="M29" s="61"/>
      <c r="N29" s="61"/>
      <c r="O29" s="61"/>
    </row>
    <row r="30" spans="2:15" s="70" customFormat="1" ht="13.5" customHeight="1" thickTop="1">
      <c r="B30" s="488"/>
      <c r="C30" s="3275" t="s">
        <v>4424</v>
      </c>
      <c r="D30" s="3276" t="s">
        <v>4425</v>
      </c>
      <c r="E30" s="3276">
        <f>E28+7</f>
        <v>45616</v>
      </c>
      <c r="F30" s="3294">
        <f>E30+11</f>
        <v>45627</v>
      </c>
      <c r="G30" s="3298" t="s">
        <v>4458</v>
      </c>
      <c r="H30" s="3301" t="s">
        <v>4472</v>
      </c>
      <c r="I30" s="3473">
        <f>I28+7</f>
        <v>45632</v>
      </c>
      <c r="J30" s="3301">
        <f>I30+12</f>
        <v>45644</v>
      </c>
      <c r="K30" s="3301">
        <f>J30+5</f>
        <v>45649</v>
      </c>
      <c r="L30" s="82" t="str">
        <f>IF(I30&gt;F30,".","XX")</f>
        <v>.</v>
      </c>
      <c r="M30" s="61"/>
      <c r="N30" s="61"/>
      <c r="O30" s="61"/>
    </row>
    <row r="31" spans="2:15" s="70" customFormat="1" ht="13.5" customHeight="1" thickBot="1">
      <c r="B31" s="488"/>
      <c r="C31" s="3302"/>
      <c r="D31" s="3296"/>
      <c r="E31" s="3296"/>
      <c r="F31" s="2091"/>
      <c r="G31" s="2320"/>
      <c r="H31" s="1281"/>
      <c r="I31" s="1089"/>
      <c r="J31" s="1089"/>
      <c r="K31" s="1089"/>
      <c r="L31" s="365" t="str">
        <f>IF(I31&gt;F30,".","XX")</f>
        <v>XX</v>
      </c>
      <c r="M31" s="61"/>
      <c r="N31" s="61"/>
      <c r="O31" s="61"/>
    </row>
    <row r="32" spans="2:15" s="70" customFormat="1" ht="13.5" customHeight="1" thickTop="1">
      <c r="B32" s="488"/>
      <c r="C32" s="3275" t="s">
        <v>2122</v>
      </c>
      <c r="D32" s="3276" t="s">
        <v>4427</v>
      </c>
      <c r="E32" s="3276">
        <f>E30+7</f>
        <v>45623</v>
      </c>
      <c r="F32" s="3294">
        <f>E32+11</f>
        <v>45634</v>
      </c>
      <c r="G32" s="3298" t="s">
        <v>4460</v>
      </c>
      <c r="H32" s="3301" t="s">
        <v>4473</v>
      </c>
      <c r="I32" s="3473">
        <f>I30+7</f>
        <v>45639</v>
      </c>
      <c r="J32" s="3301">
        <f>I32+12</f>
        <v>45651</v>
      </c>
      <c r="K32" s="3301">
        <f>J32+5</f>
        <v>45656</v>
      </c>
      <c r="L32" s="82" t="str">
        <f>IF(I32&gt;F32,".","XX")</f>
        <v>.</v>
      </c>
      <c r="M32" s="61"/>
      <c r="N32" s="61"/>
      <c r="O32" s="61"/>
    </row>
    <row r="33" spans="2:15" s="70" customFormat="1" ht="13.5" customHeight="1" thickBot="1">
      <c r="B33" s="488"/>
      <c r="C33" s="3302"/>
      <c r="D33" s="3296"/>
      <c r="E33" s="3296"/>
      <c r="F33" s="2091"/>
      <c r="G33" s="3358"/>
      <c r="H33" s="1281"/>
      <c r="I33" s="1089"/>
      <c r="J33" s="1089"/>
      <c r="K33" s="1089"/>
      <c r="L33" s="365" t="str">
        <f>IF(I33&gt;F32,".","XX")</f>
        <v>XX</v>
      </c>
      <c r="M33" s="61"/>
      <c r="N33" s="61"/>
      <c r="O33" s="61"/>
    </row>
    <row r="34" spans="2:15" s="70" customFormat="1" ht="13.5" customHeight="1" thickTop="1">
      <c r="B34" s="488"/>
      <c r="C34" s="3275" t="s">
        <v>2186</v>
      </c>
      <c r="D34" s="3276" t="s">
        <v>4430</v>
      </c>
      <c r="E34" s="3276">
        <f>E32+7</f>
        <v>45630</v>
      </c>
      <c r="F34" s="3294">
        <f>E34+11</f>
        <v>45641</v>
      </c>
      <c r="G34" s="3298" t="s">
        <v>4462</v>
      </c>
      <c r="H34" s="3301" t="s">
        <v>4474</v>
      </c>
      <c r="I34" s="3473">
        <f>I32+7</f>
        <v>45646</v>
      </c>
      <c r="J34" s="3301">
        <f>I34+12</f>
        <v>45658</v>
      </c>
      <c r="K34" s="3301">
        <f>J34+5</f>
        <v>45663</v>
      </c>
      <c r="L34" s="82" t="str">
        <f>IF(I34&gt;F34,".","XX")</f>
        <v>.</v>
      </c>
      <c r="M34" s="61"/>
      <c r="N34" s="61"/>
      <c r="O34" s="61"/>
    </row>
    <row r="35" spans="2:15" s="70" customFormat="1" ht="13.5" customHeight="1" thickBot="1">
      <c r="B35" s="488"/>
      <c r="C35" s="3302"/>
      <c r="D35" s="3296"/>
      <c r="E35" s="3296"/>
      <c r="F35" s="2091"/>
      <c r="G35" s="3358"/>
      <c r="H35" s="1281"/>
      <c r="I35" s="1089"/>
      <c r="J35" s="1089"/>
      <c r="K35" s="1089"/>
      <c r="L35" s="365" t="str">
        <f>IF(I35&gt;F34,".","XX")</f>
        <v>XX</v>
      </c>
      <c r="M35" s="61"/>
      <c r="N35" s="61"/>
      <c r="O35" s="61"/>
    </row>
    <row r="36" spans="2:15" s="70" customFormat="1" ht="13.5" customHeight="1" thickTop="1">
      <c r="B36" s="488"/>
      <c r="C36" s="3275" t="s">
        <v>4414</v>
      </c>
      <c r="D36" s="3276" t="s">
        <v>4432</v>
      </c>
      <c r="E36" s="3276">
        <f>E34+7</f>
        <v>45637</v>
      </c>
      <c r="F36" s="3294">
        <f>E36+11</f>
        <v>45648</v>
      </c>
      <c r="G36" s="3298" t="s">
        <v>4464</v>
      </c>
      <c r="H36" s="3301" t="s">
        <v>4475</v>
      </c>
      <c r="I36" s="3473">
        <f>I34+7</f>
        <v>45653</v>
      </c>
      <c r="J36" s="3301">
        <f>I36+12</f>
        <v>45665</v>
      </c>
      <c r="K36" s="3301">
        <f>J36+5</f>
        <v>45670</v>
      </c>
      <c r="L36" s="82" t="str">
        <f>IF(I36&gt;F36,".","XX")</f>
        <v>.</v>
      </c>
      <c r="M36" s="61"/>
      <c r="N36" s="61"/>
      <c r="O36" s="61"/>
    </row>
    <row r="37" spans="2:15" s="70" customFormat="1" ht="13.5" customHeight="1" thickBot="1">
      <c r="B37" s="488"/>
      <c r="C37" s="3302"/>
      <c r="D37" s="3296"/>
      <c r="E37" s="3296"/>
      <c r="F37" s="2091"/>
      <c r="G37" s="2320"/>
      <c r="H37" s="1281"/>
      <c r="I37" s="1089"/>
      <c r="J37" s="1089"/>
      <c r="K37" s="1089"/>
      <c r="L37" s="365" t="str">
        <f>IF(I37&gt;F36,".","XX")</f>
        <v>XX</v>
      </c>
      <c r="M37" s="61"/>
      <c r="N37" s="61"/>
      <c r="O37" s="61"/>
    </row>
    <row r="38" spans="2:15" s="70" customFormat="1" ht="13.5" customHeight="1" thickTop="1">
      <c r="B38" s="488"/>
      <c r="C38" s="3275" t="s">
        <v>2262</v>
      </c>
      <c r="D38" s="3276" t="s">
        <v>4434</v>
      </c>
      <c r="E38" s="3276">
        <f>E36+7</f>
        <v>45644</v>
      </c>
      <c r="F38" s="3294">
        <f>E38+11</f>
        <v>45655</v>
      </c>
      <c r="G38" s="3298" t="s">
        <v>4466</v>
      </c>
      <c r="H38" s="3301" t="s">
        <v>4476</v>
      </c>
      <c r="I38" s="3473">
        <f>I36+7</f>
        <v>45660</v>
      </c>
      <c r="J38" s="3301">
        <f>I38+12</f>
        <v>45672</v>
      </c>
      <c r="K38" s="3301">
        <f>J38+5</f>
        <v>45677</v>
      </c>
      <c r="L38" s="82" t="str">
        <f>IF(I38&gt;F38,".","XX")</f>
        <v>.</v>
      </c>
      <c r="M38" s="61"/>
      <c r="N38" s="61"/>
      <c r="O38" s="61"/>
    </row>
    <row r="39" spans="2:15" s="70" customFormat="1" ht="13.5" customHeight="1" thickBot="1">
      <c r="B39" s="488"/>
      <c r="C39" s="3302"/>
      <c r="D39" s="3296"/>
      <c r="E39" s="3296"/>
      <c r="F39" s="2091"/>
      <c r="G39" s="2320"/>
      <c r="H39" s="1281"/>
      <c r="I39" s="1089"/>
      <c r="J39" s="1089"/>
      <c r="K39" s="1089"/>
      <c r="L39" s="365" t="str">
        <f>IF(I39&gt;F38,".","XX")</f>
        <v>XX</v>
      </c>
      <c r="M39" s="61"/>
      <c r="N39" s="61"/>
      <c r="O39" s="61"/>
    </row>
    <row r="40" spans="2:15" s="70" customFormat="1" ht="13.5" customHeight="1" thickTop="1">
      <c r="B40" s="488"/>
      <c r="C40" s="3275" t="s">
        <v>2109</v>
      </c>
      <c r="D40" s="3276" t="s">
        <v>4436</v>
      </c>
      <c r="E40" s="3276">
        <f>E38+7</f>
        <v>45651</v>
      </c>
      <c r="F40" s="3294">
        <f>E40+11</f>
        <v>45662</v>
      </c>
      <c r="G40" s="3298" t="s">
        <v>1430</v>
      </c>
      <c r="H40" s="3301" t="s">
        <v>4477</v>
      </c>
      <c r="I40" s="3473">
        <f>I38+7</f>
        <v>45667</v>
      </c>
      <c r="J40" s="3301">
        <f>I40+12</f>
        <v>45679</v>
      </c>
      <c r="K40" s="3301">
        <f>J40+5</f>
        <v>45684</v>
      </c>
      <c r="L40" s="82" t="str">
        <f>IF(I40&gt;F40,".","XX")</f>
        <v>.</v>
      </c>
      <c r="M40" s="61"/>
      <c r="N40" s="61"/>
      <c r="O40" s="61"/>
    </row>
    <row r="41" spans="2:15" s="70" customFormat="1" ht="13.5" customHeight="1" thickBot="1">
      <c r="B41" s="488"/>
      <c r="C41" s="3302"/>
      <c r="D41" s="3296"/>
      <c r="E41" s="3296"/>
      <c r="F41" s="2091"/>
      <c r="G41" s="2320"/>
      <c r="H41" s="1281"/>
      <c r="I41" s="1089"/>
      <c r="J41" s="1089"/>
      <c r="K41" s="1089"/>
      <c r="L41" s="365" t="str">
        <f>IF(I41&gt;F40,".","XX")</f>
        <v>XX</v>
      </c>
      <c r="M41" s="61"/>
      <c r="N41" s="61"/>
      <c r="O41" s="61"/>
    </row>
    <row r="42" spans="2:15" s="70" customFormat="1" ht="13.5" customHeight="1" thickTop="1">
      <c r="B42" s="488"/>
      <c r="C42" s="3275" t="s">
        <v>4424</v>
      </c>
      <c r="D42" s="3276" t="s">
        <v>4438</v>
      </c>
      <c r="E42" s="3276">
        <v>45658</v>
      </c>
      <c r="F42" s="3294">
        <f>E42+11</f>
        <v>45669</v>
      </c>
      <c r="G42" s="3298" t="s">
        <v>1430</v>
      </c>
      <c r="H42" s="3301" t="s">
        <v>4478</v>
      </c>
      <c r="I42" s="3473">
        <f>I40+7</f>
        <v>45674</v>
      </c>
      <c r="J42" s="3301">
        <f>I42+12</f>
        <v>45686</v>
      </c>
      <c r="K42" s="3301">
        <f>J42+5</f>
        <v>45691</v>
      </c>
      <c r="L42" s="82" t="str">
        <f>IF(I42&gt;F42,".","XX")</f>
        <v>.</v>
      </c>
      <c r="M42" s="61"/>
      <c r="N42" s="61"/>
      <c r="O42" s="61"/>
    </row>
    <row r="43" spans="2:15" s="70" customFormat="1" ht="13.5" customHeight="1" thickBot="1">
      <c r="B43" s="488"/>
      <c r="C43" s="3302"/>
      <c r="D43" s="3296"/>
      <c r="E43" s="3296"/>
      <c r="F43" s="2091"/>
      <c r="G43" s="2320"/>
      <c r="H43" s="1281"/>
      <c r="I43" s="1089"/>
      <c r="J43" s="1089"/>
      <c r="K43" s="1089"/>
      <c r="L43" s="365" t="str">
        <f>IF(I43&gt;F42,".","XX")</f>
        <v>XX</v>
      </c>
      <c r="M43" s="61"/>
      <c r="N43" s="61"/>
      <c r="O43" s="61"/>
    </row>
    <row r="44" spans="2:15" s="546" customFormat="1" ht="19.5" thickTop="1">
      <c r="B44" s="1060"/>
      <c r="C44" s="3967" t="s">
        <v>2303</v>
      </c>
      <c r="D44" s="3967"/>
      <c r="E44" s="3967"/>
      <c r="F44" s="3967"/>
      <c r="G44" s="3967"/>
      <c r="H44" s="3967"/>
      <c r="I44" s="3967"/>
      <c r="J44" s="3967"/>
      <c r="K44" s="1921"/>
      <c r="L44" s="82"/>
      <c r="M44" s="545"/>
      <c r="N44" s="545"/>
      <c r="O44" s="545"/>
    </row>
    <row r="45" spans="2:15" s="546" customFormat="1" ht="11.25">
      <c r="B45" s="1060"/>
      <c r="C45" s="1064"/>
      <c r="D45" s="1061"/>
      <c r="E45" s="1061"/>
      <c r="F45" s="1061"/>
      <c r="G45" s="1062"/>
      <c r="H45" s="1063"/>
      <c r="I45" s="1061"/>
      <c r="J45" s="1061"/>
      <c r="K45" s="1061"/>
      <c r="L45" s="1065"/>
      <c r="M45" s="545"/>
      <c r="N45" s="545"/>
      <c r="O45" s="545"/>
    </row>
    <row r="46" spans="2:15" s="70" customFormat="1">
      <c r="B46" s="1055"/>
      <c r="C46" s="279" t="s">
        <v>1920</v>
      </c>
      <c r="E46" t="s">
        <v>2304</v>
      </c>
      <c r="F46" s="280"/>
      <c r="G46" s="71" t="s">
        <v>1958</v>
      </c>
      <c r="H46" s="71"/>
      <c r="K46" s="71" t="s">
        <v>1982</v>
      </c>
      <c r="L46" s="71"/>
      <c r="M46" s="71"/>
      <c r="N46" s="61"/>
      <c r="O46" s="61"/>
    </row>
    <row r="47" spans="2:15" s="70" customFormat="1">
      <c r="B47" s="1055"/>
      <c r="C47" s="82" t="s">
        <v>1921</v>
      </c>
      <c r="E47" s="275" t="s">
        <v>2305</v>
      </c>
      <c r="F47" s="71"/>
      <c r="G47" s="70" t="s">
        <v>2306</v>
      </c>
      <c r="I47" s="1372" t="s">
        <v>1960</v>
      </c>
      <c r="K47" s="70" t="s">
        <v>1984</v>
      </c>
      <c r="M47" s="81" t="s">
        <v>1985</v>
      </c>
      <c r="N47" s="61"/>
      <c r="O47" s="61"/>
    </row>
    <row r="48" spans="2:15" s="61" customFormat="1" ht="11.25">
      <c r="B48" s="1055"/>
      <c r="C48" s="82"/>
      <c r="D48" s="70"/>
      <c r="E48" s="83"/>
      <c r="F48" s="71"/>
      <c r="G48" s="70"/>
      <c r="H48" s="70"/>
      <c r="I48" s="83"/>
      <c r="K48" s="70"/>
      <c r="L48" s="70"/>
      <c r="M48" s="81"/>
    </row>
    <row r="49" spans="2:15" s="61" customFormat="1" ht="11.25">
      <c r="B49" s="1066"/>
      <c r="C49" s="80" t="str">
        <f>HOME!A$600</f>
        <v>ZANT CHONG</v>
      </c>
      <c r="D49" s="80" t="str">
        <f>HOME!B$600</f>
        <v>6011 2429</v>
      </c>
      <c r="E49" s="65" t="str">
        <f>HOME!C$600</f>
        <v>zant.chong@msc.com</v>
      </c>
      <c r="G49" s="80" t="str">
        <f>HOME!A617</f>
        <v>ROBERT CHIA</v>
      </c>
      <c r="H49" s="80" t="str">
        <f>HOME!B617</f>
        <v>6011 0564</v>
      </c>
      <c r="I49" s="65" t="str">
        <f>HOME!C617</f>
        <v>robert.chia@msc.com</v>
      </c>
      <c r="K49" s="80" t="str">
        <f>HOME!A$632</f>
        <v>RAYNAR ANG</v>
      </c>
      <c r="L49" s="80" t="str">
        <f>HOME!B$632</f>
        <v>6011 2358</v>
      </c>
      <c r="M49" s="65" t="str">
        <f>HOME!C$632</f>
        <v>raynar.ang@msc.com</v>
      </c>
    </row>
    <row r="50" spans="2:15" s="61" customFormat="1" ht="11.25">
      <c r="B50" s="1055"/>
      <c r="C50" s="80" t="str">
        <f>HOME!A$601</f>
        <v>PHOEBE HUANG</v>
      </c>
      <c r="D50" s="80" t="str">
        <f>HOME!B$601</f>
        <v>6011 0562</v>
      </c>
      <c r="E50" s="65" t="str">
        <f>HOME!C$601</f>
        <v>phoebe.huang@msc.com</v>
      </c>
      <c r="G50" s="80" t="str">
        <f>HOME!A618</f>
        <v>S. Y. LIEW</v>
      </c>
      <c r="H50" s="80" t="str">
        <f>HOME!B618</f>
        <v>6011 2348</v>
      </c>
      <c r="I50" s="65" t="str">
        <f>HOME!C618</f>
        <v>seoyi.liew@msc.com</v>
      </c>
      <c r="K50" s="80" t="str">
        <f>HOME!A$634</f>
        <v>DEWI</v>
      </c>
      <c r="L50" s="80" t="str">
        <f>HOME!B$634</f>
        <v>6011 2354</v>
      </c>
      <c r="M50" s="65" t="str">
        <f>HOME!C$634</f>
        <v>dewi.ratnah@msc.com</v>
      </c>
      <c r="N50" s="114"/>
    </row>
    <row r="51" spans="2:15" s="61" customFormat="1" ht="11.25">
      <c r="B51" s="1055"/>
      <c r="C51" s="80" t="str">
        <f>HOME!A$602</f>
        <v>SHERWIN LIM</v>
      </c>
      <c r="D51" s="80" t="str">
        <f>HOME!B$602</f>
        <v>6011 2395</v>
      </c>
      <c r="E51" s="65" t="str">
        <f>HOME!C$602</f>
        <v>sherwin.lim@msc.com</v>
      </c>
      <c r="G51" s="80" t="str">
        <f>HOME!A619</f>
        <v>SHARON KOH</v>
      </c>
      <c r="H51" s="80" t="str">
        <f>HOME!B619</f>
        <v>6011 2349</v>
      </c>
      <c r="I51" s="65" t="str">
        <f>HOME!C619</f>
        <v>sharon.koh@msc.com</v>
      </c>
      <c r="K51" s="80" t="str">
        <f>HOME!A$637</f>
        <v>SHAN SHAN</v>
      </c>
      <c r="L51" s="80" t="str">
        <f>HOME!B$637</f>
        <v>6011 2353</v>
      </c>
      <c r="M51" s="65" t="str">
        <f>HOME!C$637</f>
        <v>shanshan.chin@msc.com</v>
      </c>
      <c r="N51" s="114"/>
    </row>
    <row r="52" spans="2:15" s="61" customFormat="1" ht="11.25">
      <c r="B52" s="1055"/>
      <c r="C52" s="80" t="str">
        <f>HOME!A$603</f>
        <v>NATALIE LEW</v>
      </c>
      <c r="D52" s="80" t="str">
        <f>HOME!B$603</f>
        <v>6011 2399</v>
      </c>
      <c r="E52" s="65" t="str">
        <f>HOME!C$603</f>
        <v>natalie.lew@msc.com</v>
      </c>
      <c r="G52" s="80" t="str">
        <f>HOME!A620</f>
        <v>ANGELIA LAU</v>
      </c>
      <c r="H52" s="80" t="str">
        <f>HOME!B620</f>
        <v>6011 2346</v>
      </c>
      <c r="I52" s="65" t="str">
        <f>HOME!C620</f>
        <v>angelia.lau@msc.com</v>
      </c>
      <c r="K52" s="80" t="str">
        <f>HOME!A$638</f>
        <v>EUNICE</v>
      </c>
      <c r="L52" s="80" t="str">
        <f>HOME!B$638</f>
        <v>6011 2355</v>
      </c>
      <c r="M52" s="65" t="str">
        <f>HOME!C$638</f>
        <v>eunice.chan@msc.com</v>
      </c>
    </row>
    <row r="53" spans="2:15" s="61" customFormat="1" ht="11.25">
      <c r="B53" s="1055"/>
      <c r="C53" s="80" t="str">
        <f>HOME!A$604</f>
        <v xml:space="preserve">LIM LEE HLI </v>
      </c>
      <c r="D53" s="80" t="str">
        <f>HOME!B$604</f>
        <v>6011 2352</v>
      </c>
      <c r="E53" s="65" t="str">
        <f>HOME!C$604</f>
        <v>leehli.lim@msc.com</v>
      </c>
      <c r="G53" s="80" t="str">
        <f>HOME!A621</f>
        <v>NOOR AFNINDAH</v>
      </c>
      <c r="H53" s="80" t="str">
        <f>HOME!B621</f>
        <v>6011 2347</v>
      </c>
      <c r="I53" s="65" t="str">
        <f>HOME!C621</f>
        <v>noor.afnindah@msc.com</v>
      </c>
      <c r="K53" s="80" t="str">
        <f>HOME!A$633</f>
        <v>KAI SIANG</v>
      </c>
      <c r="L53" s="80" t="str">
        <f>HOME!B$633</f>
        <v>6011 2356</v>
      </c>
      <c r="M53" s="65" t="str">
        <f>HOME!C$633</f>
        <v>kaisiang.lim@msc.com</v>
      </c>
    </row>
    <row r="54" spans="2:15" s="61" customFormat="1" ht="11.25">
      <c r="B54" s="1055"/>
      <c r="C54" s="80" t="str">
        <f>HOME!A$605</f>
        <v>LIM AI PHEN</v>
      </c>
      <c r="D54" s="80" t="str">
        <f>HOME!B$605</f>
        <v>6011 9646</v>
      </c>
      <c r="E54" s="65" t="str">
        <f>HOME!C$605</f>
        <v>aiphen.lim@msc.com</v>
      </c>
      <c r="G54" s="80" t="str">
        <f>HOME!A622</f>
        <v>NG CHING WEI</v>
      </c>
      <c r="H54" s="80" t="str">
        <f>HOME!B622</f>
        <v>6011 2404</v>
      </c>
      <c r="I54" s="65" t="str">
        <f>HOME!C622</f>
        <v>chingwei.ng@msc.com</v>
      </c>
      <c r="K54" s="80" t="str">
        <f>HOME!A$635</f>
        <v>YU TING</v>
      </c>
      <c r="L54" s="80" t="str">
        <f>HOME!B$635</f>
        <v>6011 2359</v>
      </c>
      <c r="M54" s="65" t="str">
        <f>HOME!C$635</f>
        <v>yuting.luo@msc.com</v>
      </c>
    </row>
    <row r="55" spans="2:15" s="61" customFormat="1" ht="11.25">
      <c r="B55" s="1055"/>
      <c r="C55" s="80" t="str">
        <f>HOME!A$606</f>
        <v>DARIUS ONG</v>
      </c>
      <c r="D55" s="80" t="str">
        <f>HOME!B$606</f>
        <v>6011 2396</v>
      </c>
      <c r="E55" s="65" t="str">
        <f>HOME!C$606</f>
        <v>darius.ong@msc.com</v>
      </c>
      <c r="G55" s="80">
        <f>HOME!A623</f>
        <v>0</v>
      </c>
      <c r="H55" s="80">
        <f>HOME!B623</f>
        <v>0</v>
      </c>
      <c r="I55" s="65">
        <f>HOME!C623</f>
        <v>0</v>
      </c>
      <c r="K55" s="80" t="str">
        <f>HOME!A$639</f>
        <v>HAZEL</v>
      </c>
      <c r="L55" s="80" t="str">
        <f>HOME!B$639</f>
        <v>6011 2435</v>
      </c>
      <c r="M55" s="65" t="str">
        <f>HOME!C$639</f>
        <v>hazel.toh@msc.com</v>
      </c>
    </row>
    <row r="56" spans="2:15" s="61" customFormat="1" ht="11.25">
      <c r="B56" s="1055"/>
      <c r="C56" s="80" t="str">
        <f>HOME!A607</f>
        <v>LAWRENCE ANG (CROSS-TRADE)</v>
      </c>
      <c r="D56" s="80" t="str">
        <f>HOME!B607</f>
        <v>6011 2400</v>
      </c>
      <c r="E56" s="65" t="str">
        <f>HOME!C607</f>
        <v>lawrence.ang@msc.com</v>
      </c>
      <c r="G56" s="80" t="str">
        <f>HOME!A624</f>
        <v>.</v>
      </c>
      <c r="H56" s="80" t="str">
        <f>HOME!B624</f>
        <v>.</v>
      </c>
      <c r="I56" s="65" t="str">
        <f>HOME!C624</f>
        <v>.</v>
      </c>
      <c r="K56" s="80" t="str">
        <f>HOME!A$636</f>
        <v>-</v>
      </c>
      <c r="L56" s="80" t="str">
        <f>HOME!B$636</f>
        <v>6011 0567</v>
      </c>
      <c r="M56" s="65" t="str">
        <f>HOME!C$636</f>
        <v>-</v>
      </c>
    </row>
    <row r="57" spans="2:15" s="61" customFormat="1" ht="11.25">
      <c r="B57" s="1055"/>
      <c r="C57" s="80" t="str">
        <f>HOME!A608</f>
        <v>ASHTON YAN</v>
      </c>
      <c r="D57" s="80" t="str">
        <f>HOME!B608</f>
        <v>6011 2398</v>
      </c>
      <c r="E57" s="65" t="str">
        <f>HOME!C608</f>
        <v>ashton.yan@msc.com</v>
      </c>
      <c r="H57" s="84"/>
      <c r="I57" s="81"/>
      <c r="K57" s="80"/>
    </row>
    <row r="58" spans="2:15" s="61" customFormat="1" ht="11.25">
      <c r="B58" s="1055"/>
      <c r="C58" s="80" t="str">
        <f>HOME!A609</f>
        <v>JUN YUAN (IMP)</v>
      </c>
      <c r="D58" s="80" t="str">
        <f>HOME!B609</f>
        <v>6011 2402</v>
      </c>
      <c r="E58" s="65" t="str">
        <f>HOME!C609</f>
        <v>junyuan.kwa@msc.com</v>
      </c>
      <c r="H58" s="84"/>
      <c r="I58" s="81"/>
    </row>
    <row r="59" spans="2:15" s="61" customFormat="1" ht="11.25">
      <c r="B59" s="1052"/>
      <c r="C59" s="80" t="str">
        <f>HOME!A610</f>
        <v>KARTHI</v>
      </c>
      <c r="D59" s="80" t="str">
        <f>HOME!B610</f>
        <v>6011 2397</v>
      </c>
      <c r="E59" s="65" t="str">
        <f>HOME!C610</f>
        <v>karthigayan.velu@msc.com</v>
      </c>
      <c r="H59" s="84"/>
      <c r="I59" s="84"/>
    </row>
    <row r="60" spans="2:15">
      <c r="C60" s="80">
        <f>HOME!A611</f>
        <v>0</v>
      </c>
      <c r="D60" s="80">
        <f>HOME!B611</f>
        <v>0</v>
      </c>
      <c r="E60" s="65">
        <f>HOME!C611</f>
        <v>0</v>
      </c>
      <c r="F60" s="61"/>
      <c r="G60" s="61"/>
      <c r="H60" s="61"/>
      <c r="I60" s="61"/>
      <c r="K60" s="61"/>
      <c r="L60" s="61"/>
      <c r="N60" s="5"/>
      <c r="O60" s="5"/>
    </row>
    <row r="61" spans="2:15">
      <c r="C61" s="80" t="str">
        <f>HOME!A612</f>
        <v xml:space="preserve">MAIN LINE  </v>
      </c>
      <c r="D61" s="80" t="str">
        <f>HOME!B612</f>
        <v>6011 2424</v>
      </c>
      <c r="E61" s="65">
        <f>HOME!C612</f>
        <v>0</v>
      </c>
    </row>
  </sheetData>
  <sheetProtection algorithmName="SHA-512" hashValue="KJERMRMDdMsveD/mWF/9G9pK0dRz9axuzEvqSi2H+JH9quGVKWF4PCeAQ3UquK+SypySqrz+vuB9YtlzKIeRhw==" saltValue="WaWbNi248IQ9EaloIZ8mzw==" spinCount="100000" sheet="1" formatCells="0"/>
  <customSheetViews>
    <customSheetView guid="{25211047-2AA7-431D-8637-AA6183637E8E}"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1" orientation="landscape" blackAndWhite="1" r:id="rId3"/>
      <headerFooter>
        <oddFooter>&amp;RLast update : &amp;D   &amp;T&amp;L&amp;1#&amp;"Calibri"&amp;10 Sensitivity: Internal</oddFooter>
      </headerFooter>
    </customSheetView>
    <customSheetView guid="{999D0099-E3FC-46FC-839A-D58F693EE82E}" fitToPage="1" hiddenRows="1">
      <selection activeCell="A29" sqref="A29:XFD29"/>
      <pageMargins left="0" right="0" top="0" bottom="0" header="0" footer="0"/>
      <pageSetup paperSize="9" scale="67" orientation="landscape" blackAndWhite="1" r:id="rId4"/>
      <headerFooter>
        <oddFooter>&amp;RLast update : &amp;D   &amp;T&amp;L&amp;1#&amp;"Calibri"&amp;10 Sensitivity: Internal</oddFooter>
      </headerFooter>
    </customSheetView>
    <customSheetView guid="{9C701732-F58F-4708-A15C-976D1C40D46C}" fitToPage="1" hiddenRows="1">
      <selection activeCell="A8" sqref="A8:XFD15"/>
      <pageMargins left="0" right="0" top="0" bottom="0" header="0" footer="0"/>
      <pageSetup paperSize="9" scale="84" orientation="landscape" r:id="rId5"/>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6"/>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7"/>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10"/>
      <headerFooter>
        <oddFooter>&amp;RLast update : &amp;D   &amp;T</oddFooter>
      </headerFooter>
    </customSheetView>
    <customSheetView guid="{A1DFBD3A-7D67-4D0B-A768-38A02D65809C}" fitToPage="1" hiddenRows="1">
      <pageMargins left="0" right="0" top="0" bottom="0" header="0" footer="0"/>
      <pageSetup paperSize="9" scale="86" orientation="landscape" r:id="rId11"/>
      <headerFooter>
        <oddFooter>&amp;RLast update : &amp;D   &amp;T</oddFooter>
      </headerFooter>
    </customSheetView>
    <customSheetView guid="{16EA4947-C328-4911-A966-8572790A84A9}" fitToPage="1" hiddenRows="1">
      <selection activeCell="B4" sqref="B4:K56"/>
      <pageMargins left="0" right="0" top="0" bottom="0" header="0" footer="0"/>
      <pageSetup paperSize="9" scale="66" orientation="landscape" r:id="rId12"/>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13"/>
      <headerFooter>
        <oddFooter>&amp;RLast update : &amp;D   &amp;T&amp;L&amp;1#&amp;"Calibri"&amp;10 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14"/>
      <headerFooter>
        <oddFooter>&amp;RLast update : &amp;D   &amp;T&amp;L&amp;1#&amp;"Calibri"&amp;10 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15"/>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D8AE3607-C68D-4DD7-8BE1-F63EA4A613B4}"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44:J44"/>
  </mergeCells>
  <hyperlinks>
    <hyperlink ref="I47" r:id="rId18" xr:uid="{00000000-0004-0000-1100-000000000000}"/>
    <hyperlink ref="M47" display="sinexp@msca.com.sg" xr:uid="{00000000-0004-0000-1100-000001000000}"/>
    <hyperlink ref="E47" display="mktg-dept@msca.com.sg" xr:uid="{15382BF9-2DCE-43D9-8A2D-9FBFF885C543}"/>
    <hyperlink ref="G8" r:id="rId19" xr:uid="{3434FB5D-F7CF-427D-87FE-AC3DC359AD61}"/>
  </hyperlinks>
  <pageMargins left="0.19685039370078741" right="0.35433070866141736" top="0.74803149606299213" bottom="0.47244094488188981" header="0.31496062992125984" footer="0.31496062992125984"/>
  <pageSetup paperSize="9" scale="71" orientation="landscape" blackAndWhite="1" r:id="rId20"/>
  <headerFooter>
    <oddFooter>&amp;L_x000D_&amp;1#&amp;"Calibri"&amp;10&amp;K000000 Sensitivity: Internal&amp;RLast update : &amp;D   &amp;T&amp;</oddFooter>
  </headerFooter>
  <drawing r:id="rId2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00B050"/>
    <pageSetUpPr fitToPage="1"/>
  </sheetPr>
  <dimension ref="A1:HX67"/>
  <sheetViews>
    <sheetView zoomScale="80" zoomScaleNormal="80" workbookViewId="0">
      <pane xSplit="2" ySplit="15" topLeftCell="C20" activePane="bottomRight" state="frozen"/>
      <selection pane="topRight" activeCell="C1" sqref="C1"/>
      <selection pane="bottomLeft" activeCell="A16" sqref="A16"/>
      <selection pane="bottomRight" activeCell="C30" sqref="C30"/>
    </sheetView>
  </sheetViews>
  <sheetFormatPr defaultColWidth="9.42578125" defaultRowHeight="12.75"/>
  <cols>
    <col min="1" max="1" width="4.28515625" style="4" customWidth="1"/>
    <col min="2" max="2" width="4.28515625" style="65" customWidth="1"/>
    <col min="3" max="3" width="19.42578125" style="5" customWidth="1"/>
    <col min="4" max="4" width="9.5703125" style="5" customWidth="1"/>
    <col min="5" max="5" width="12.7109375" style="5" customWidth="1"/>
    <col min="6" max="6" width="15.140625" style="5" customWidth="1"/>
    <col min="7" max="7" width="24.7109375" style="5" customWidth="1"/>
    <col min="8" max="8" width="9.7109375" style="5" customWidth="1"/>
    <col min="9" max="13" width="10.85546875" style="5" customWidth="1"/>
    <col min="14" max="14" width="12" style="5" customWidth="1"/>
    <col min="15" max="16" width="9.7109375" style="1209" customWidth="1"/>
    <col min="17" max="16384" width="9.42578125" style="5"/>
  </cols>
  <sheetData>
    <row r="1" spans="1:232">
      <c r="T1" s="5">
        <v>13</v>
      </c>
    </row>
    <row r="2" spans="1:232" s="6" customFormat="1" ht="33">
      <c r="B2" s="61"/>
      <c r="C2" s="147" t="s">
        <v>2012</v>
      </c>
      <c r="D2" s="45"/>
      <c r="O2" s="1209"/>
      <c r="P2" s="1209"/>
    </row>
    <row r="3" spans="1:232" ht="15" customHeight="1">
      <c r="C3" s="46"/>
      <c r="D3" s="46"/>
      <c r="G3" s="1840" t="s">
        <v>4479</v>
      </c>
      <c r="H3" s="46"/>
      <c r="I3" s="46"/>
      <c r="J3" s="46"/>
      <c r="K3" s="46"/>
      <c r="L3" s="37"/>
      <c r="M3" s="37"/>
      <c r="N3" s="37"/>
    </row>
    <row r="4" spans="1:232" ht="15">
      <c r="A4" s="10"/>
      <c r="C4" s="47"/>
      <c r="D4" s="47"/>
      <c r="E4" s="47"/>
      <c r="F4" s="47"/>
      <c r="G4" s="47"/>
      <c r="H4" s="47"/>
      <c r="I4" s="47"/>
      <c r="J4" s="47"/>
      <c r="K4" s="47"/>
      <c r="L4" s="37"/>
      <c r="M4" s="37"/>
      <c r="N4" s="37"/>
    </row>
    <row r="5" spans="1:232" s="14" customFormat="1" ht="16.5" customHeight="1">
      <c r="A5" s="103"/>
      <c r="B5" s="103"/>
      <c r="C5" s="1796"/>
      <c r="D5" s="1797"/>
      <c r="E5" s="1797"/>
      <c r="F5" s="1797"/>
      <c r="G5" s="1798"/>
      <c r="H5" s="1798"/>
      <c r="I5" s="1797"/>
      <c r="J5" s="1797"/>
      <c r="K5" s="1797"/>
      <c r="L5" s="1797"/>
      <c r="M5" s="1797"/>
      <c r="N5" s="61"/>
      <c r="O5" s="1209"/>
      <c r="P5" s="1209"/>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0.75" customHeight="1" thickBot="1">
      <c r="A6" s="857"/>
      <c r="B6" s="103"/>
      <c r="C6" s="3340"/>
      <c r="D6" s="3341"/>
      <c r="E6" s="3342" t="s">
        <v>2015</v>
      </c>
      <c r="F6" s="3343" t="s">
        <v>3770</v>
      </c>
      <c r="G6" s="3344" t="s">
        <v>4480</v>
      </c>
      <c r="H6" s="3344" t="s">
        <v>4481</v>
      </c>
      <c r="I6" s="3345" t="s">
        <v>4482</v>
      </c>
      <c r="J6" s="3345" t="s">
        <v>4483</v>
      </c>
      <c r="K6" s="3345" t="s">
        <v>515</v>
      </c>
      <c r="L6" s="3345" t="s">
        <v>847</v>
      </c>
      <c r="M6" s="3345" t="s">
        <v>1717</v>
      </c>
      <c r="N6" s="3345" t="s">
        <v>380</v>
      </c>
      <c r="O6" s="1838"/>
      <c r="P6" s="1838"/>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customHeight="1" thickTop="1" thickBot="1">
      <c r="A7" s="857"/>
      <c r="B7" s="103"/>
      <c r="C7" s="3346" t="s">
        <v>4381</v>
      </c>
      <c r="D7" s="3347" t="s">
        <v>3884</v>
      </c>
      <c r="E7" s="3348" t="s">
        <v>3138</v>
      </c>
      <c r="F7" s="3349" t="s">
        <v>3926</v>
      </c>
      <c r="G7" s="3344"/>
      <c r="H7" s="3344"/>
      <c r="I7" s="3350" t="s">
        <v>3583</v>
      </c>
      <c r="J7" s="3350" t="s">
        <v>4484</v>
      </c>
      <c r="K7" s="3350" t="s">
        <v>4012</v>
      </c>
      <c r="L7" s="3350" t="s">
        <v>3257</v>
      </c>
      <c r="M7" s="3350" t="s">
        <v>4485</v>
      </c>
      <c r="N7" s="3350" t="s">
        <v>3258</v>
      </c>
      <c r="O7" s="1838"/>
      <c r="P7" s="1838"/>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857"/>
      <c r="B8" s="103"/>
      <c r="C8" s="3351" t="s">
        <v>4447</v>
      </c>
      <c r="D8" s="3352" t="s">
        <v>4448</v>
      </c>
      <c r="E8" s="3277">
        <v>45322</v>
      </c>
      <c r="F8" s="2458">
        <v>45333</v>
      </c>
      <c r="G8" s="3353" t="s">
        <v>2182</v>
      </c>
      <c r="H8" s="3282" t="s">
        <v>4486</v>
      </c>
      <c r="I8" s="3282">
        <v>45344</v>
      </c>
      <c r="J8" s="3354">
        <v>45369</v>
      </c>
      <c r="K8" s="3354">
        <v>45373</v>
      </c>
      <c r="L8" s="3354">
        <v>45377</v>
      </c>
      <c r="M8" s="3354">
        <v>45380</v>
      </c>
      <c r="N8" s="3354">
        <v>45382</v>
      </c>
      <c r="O8" s="1838"/>
      <c r="P8" s="183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857"/>
      <c r="B9" s="103"/>
      <c r="C9" s="3283" t="s">
        <v>3873</v>
      </c>
      <c r="D9" s="3284" t="s">
        <v>4450</v>
      </c>
      <c r="E9" s="3285">
        <v>45321</v>
      </c>
      <c r="F9" s="3286">
        <v>45331</v>
      </c>
      <c r="G9" s="2669"/>
      <c r="H9" s="1448"/>
      <c r="I9" s="1448"/>
      <c r="J9" s="1448"/>
      <c r="K9" s="1448"/>
      <c r="L9" s="1448"/>
      <c r="M9" s="1448"/>
      <c r="N9" s="1448"/>
      <c r="O9" s="1838"/>
      <c r="P9" s="1838"/>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857"/>
      <c r="B10" s="103"/>
      <c r="C10" s="3275" t="s">
        <v>2122</v>
      </c>
      <c r="D10" s="3276" t="s">
        <v>4487</v>
      </c>
      <c r="E10" s="3355" t="s">
        <v>2190</v>
      </c>
      <c r="F10" s="3356">
        <v>45442</v>
      </c>
      <c r="G10" s="3357" t="s">
        <v>2182</v>
      </c>
      <c r="H10" s="3279" t="s">
        <v>4488</v>
      </c>
      <c r="I10" s="3282">
        <v>45442</v>
      </c>
      <c r="J10" s="3354">
        <v>45467</v>
      </c>
      <c r="K10" s="3354">
        <v>45471</v>
      </c>
      <c r="L10" s="3354">
        <v>45475</v>
      </c>
      <c r="M10" s="3354">
        <v>45478</v>
      </c>
      <c r="N10" s="3354">
        <v>45480</v>
      </c>
      <c r="O10" s="1838"/>
      <c r="P10" s="1838"/>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857"/>
      <c r="B11" s="103"/>
      <c r="C11" s="3302"/>
      <c r="D11" s="3296"/>
      <c r="E11" s="3296"/>
      <c r="F11" s="2091"/>
      <c r="G11" s="3358"/>
      <c r="H11" s="1448"/>
      <c r="I11" s="1448"/>
      <c r="J11" s="1448"/>
      <c r="K11" s="1448"/>
      <c r="L11" s="1448"/>
      <c r="M11" s="1448"/>
      <c r="N11" s="1448"/>
      <c r="O11" s="1838"/>
      <c r="P11" s="1838"/>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601"/>
      <c r="B12" s="103"/>
      <c r="C12" s="3275" t="s">
        <v>2109</v>
      </c>
      <c r="D12" s="3276" t="s">
        <v>4489</v>
      </c>
      <c r="E12" s="3276">
        <v>45456</v>
      </c>
      <c r="F12" s="3294">
        <v>45467</v>
      </c>
      <c r="G12" s="3295" t="s">
        <v>2182</v>
      </c>
      <c r="H12" s="3279" t="s">
        <v>4490</v>
      </c>
      <c r="I12" s="3282">
        <v>45470</v>
      </c>
      <c r="J12" s="3354">
        <v>45495</v>
      </c>
      <c r="K12" s="3354">
        <v>45499</v>
      </c>
      <c r="L12" s="3354">
        <v>45503</v>
      </c>
      <c r="M12" s="3354">
        <v>45506</v>
      </c>
      <c r="N12" s="3354">
        <v>45508</v>
      </c>
      <c r="O12" s="1838"/>
      <c r="P12" s="183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601"/>
      <c r="B13" s="103"/>
      <c r="C13" s="3302"/>
      <c r="D13" s="3296"/>
      <c r="E13" s="3296"/>
      <c r="F13" s="2091"/>
      <c r="G13" s="3358"/>
      <c r="H13" s="1448"/>
      <c r="I13" s="1448"/>
      <c r="J13" s="1448"/>
      <c r="K13" s="1448"/>
      <c r="L13" s="1448"/>
      <c r="M13" s="1448"/>
      <c r="N13" s="1448"/>
      <c r="O13" s="1838"/>
      <c r="P13" s="183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601"/>
      <c r="B14" s="103"/>
      <c r="C14" s="3275" t="s">
        <v>1430</v>
      </c>
      <c r="D14" s="3276" t="s">
        <v>4491</v>
      </c>
      <c r="E14" s="3276">
        <v>45469</v>
      </c>
      <c r="F14" s="3297" t="s">
        <v>2190</v>
      </c>
      <c r="G14" s="3359" t="s">
        <v>4492</v>
      </c>
      <c r="H14" s="3279" t="s">
        <v>4493</v>
      </c>
      <c r="I14" s="3360" t="s">
        <v>2190</v>
      </c>
      <c r="J14" s="3361">
        <v>45516</v>
      </c>
      <c r="K14" s="3361" t="e">
        <f>I14+29</f>
        <v>#VALUE!</v>
      </c>
      <c r="L14" s="3361" t="e">
        <f>I14+33</f>
        <v>#VALUE!</v>
      </c>
      <c r="M14" s="3361" t="e">
        <f>I14+36</f>
        <v>#VALUE!</v>
      </c>
      <c r="N14" s="3361" t="e">
        <f>I14+38</f>
        <v>#VALUE!</v>
      </c>
      <c r="O14" s="1838"/>
      <c r="P14" s="183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601"/>
      <c r="B15" s="103"/>
      <c r="C15" s="3362" t="s">
        <v>2214</v>
      </c>
      <c r="D15" s="3363" t="s">
        <v>4494</v>
      </c>
      <c r="E15" s="3363">
        <v>45467</v>
      </c>
      <c r="F15" s="3364">
        <v>45478</v>
      </c>
      <c r="G15" s="3365"/>
      <c r="H15" s="1448"/>
      <c r="I15" s="1448"/>
      <c r="J15" s="1448"/>
      <c r="K15" s="1448"/>
      <c r="L15" s="1448"/>
      <c r="M15" s="1448"/>
      <c r="N15" s="1448"/>
      <c r="O15" s="1838"/>
      <c r="P15" s="1838"/>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857"/>
      <c r="B16" s="103"/>
      <c r="C16" s="3275" t="s">
        <v>2109</v>
      </c>
      <c r="D16" s="3276" t="s">
        <v>4395</v>
      </c>
      <c r="E16" s="3276">
        <v>45502</v>
      </c>
      <c r="F16" s="3297" t="s">
        <v>2190</v>
      </c>
      <c r="G16" s="3357" t="s">
        <v>2182</v>
      </c>
      <c r="H16" s="3279" t="s">
        <v>4495</v>
      </c>
      <c r="I16" s="3282">
        <v>45519</v>
      </c>
      <c r="J16" s="3354">
        <v>45544</v>
      </c>
      <c r="K16" s="3354">
        <v>45548</v>
      </c>
      <c r="L16" s="3354">
        <v>45552</v>
      </c>
      <c r="M16" s="3354">
        <v>45555</v>
      </c>
      <c r="N16" s="3354">
        <v>45557</v>
      </c>
      <c r="O16" s="1838"/>
      <c r="P16" s="1838"/>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857"/>
      <c r="B17" s="103"/>
      <c r="C17" s="3302" t="s">
        <v>2237</v>
      </c>
      <c r="D17" s="3296" t="s">
        <v>2238</v>
      </c>
      <c r="E17" s="3296">
        <v>45502</v>
      </c>
      <c r="F17" s="2091">
        <v>45510</v>
      </c>
      <c r="G17" s="3358"/>
      <c r="H17" s="1448"/>
      <c r="I17" s="1448"/>
      <c r="J17" s="1448"/>
      <c r="K17" s="1448"/>
      <c r="L17" s="1448"/>
      <c r="M17" s="1448"/>
      <c r="N17" s="1448"/>
      <c r="O17" s="1838"/>
      <c r="P17" s="1838"/>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customHeight="1" thickTop="1">
      <c r="A18" s="601"/>
      <c r="B18" s="103"/>
      <c r="C18" s="3275" t="s">
        <v>2186</v>
      </c>
      <c r="D18" s="3276" t="s">
        <v>2258</v>
      </c>
      <c r="E18" s="3276">
        <v>45550</v>
      </c>
      <c r="F18" s="3294">
        <v>45561</v>
      </c>
      <c r="G18" s="3298" t="s">
        <v>4496</v>
      </c>
      <c r="H18" s="3279" t="s">
        <v>4497</v>
      </c>
      <c r="I18" s="3279">
        <v>45568</v>
      </c>
      <c r="J18" s="3361">
        <v>45593</v>
      </c>
      <c r="K18" s="3361">
        <v>45597</v>
      </c>
      <c r="L18" s="3361">
        <v>45601</v>
      </c>
      <c r="M18" s="3361">
        <v>45604</v>
      </c>
      <c r="N18" s="3361">
        <v>45606</v>
      </c>
      <c r="O18" s="1838"/>
      <c r="P18" s="1838"/>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14.25" customHeight="1" thickBot="1">
      <c r="A19" s="601"/>
      <c r="B19" s="103"/>
      <c r="C19" s="3302"/>
      <c r="D19" s="3296"/>
      <c r="E19" s="3296"/>
      <c r="F19" s="2091"/>
      <c r="G19" s="3358"/>
      <c r="H19" s="1448"/>
      <c r="I19" s="1448"/>
      <c r="J19" s="1448"/>
      <c r="K19" s="1448"/>
      <c r="L19" s="1448"/>
      <c r="M19" s="1448"/>
      <c r="N19" s="1448"/>
      <c r="O19" s="1838"/>
      <c r="P19" s="183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customHeight="1" thickTop="1">
      <c r="A20" s="601"/>
      <c r="B20" s="103"/>
      <c r="C20" s="3275" t="s">
        <v>2262</v>
      </c>
      <c r="D20" s="3276" t="s">
        <v>2263</v>
      </c>
      <c r="E20" s="3352">
        <v>45558</v>
      </c>
      <c r="F20" s="3294">
        <f>E20+11</f>
        <v>45569</v>
      </c>
      <c r="G20" s="3366" t="s">
        <v>4498</v>
      </c>
      <c r="H20" s="3297" t="s">
        <v>2190</v>
      </c>
      <c r="I20" s="3279">
        <f>I18+7</f>
        <v>45575</v>
      </c>
      <c r="J20" s="3361">
        <v>45600</v>
      </c>
      <c r="K20" s="3361">
        <v>45604</v>
      </c>
      <c r="L20" s="3361">
        <v>45608</v>
      </c>
      <c r="M20" s="3361">
        <v>45611</v>
      </c>
      <c r="N20" s="3361">
        <v>45613</v>
      </c>
      <c r="O20" s="1838"/>
      <c r="P20" s="183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customHeight="1" thickBot="1">
      <c r="A21" s="601"/>
      <c r="B21" s="103"/>
      <c r="C21" s="3302"/>
      <c r="D21" s="3296"/>
      <c r="E21" s="3296"/>
      <c r="F21" s="2091"/>
      <c r="G21" s="3358"/>
      <c r="H21" s="1448"/>
      <c r="I21" s="1448"/>
      <c r="J21" s="1448"/>
      <c r="K21" s="1448"/>
      <c r="L21" s="1448"/>
      <c r="M21" s="1448"/>
      <c r="N21" s="1448"/>
      <c r="O21" s="1838"/>
      <c r="P21" s="183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14.25" customHeight="1" thickTop="1">
      <c r="A22" s="601"/>
      <c r="B22" s="103"/>
      <c r="C22" s="3275" t="s">
        <v>2109</v>
      </c>
      <c r="D22" s="3276" t="s">
        <v>4402</v>
      </c>
      <c r="E22" s="3276">
        <v>45563</v>
      </c>
      <c r="F22" s="3294">
        <f>E22+11+3</f>
        <v>45577</v>
      </c>
      <c r="G22" s="3298" t="s">
        <v>4499</v>
      </c>
      <c r="H22" s="3279" t="s">
        <v>4500</v>
      </c>
      <c r="I22" s="3279">
        <v>45582</v>
      </c>
      <c r="J22" s="3361">
        <f>I22+25</f>
        <v>45607</v>
      </c>
      <c r="K22" s="3361">
        <f>I22+29</f>
        <v>45611</v>
      </c>
      <c r="L22" s="3361">
        <f>I22+33</f>
        <v>45615</v>
      </c>
      <c r="M22" s="3361">
        <f>I22+36</f>
        <v>45618</v>
      </c>
      <c r="N22" s="3361">
        <f>I22+38</f>
        <v>45620</v>
      </c>
      <c r="O22" s="1838"/>
      <c r="P22" s="183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14.25" customHeight="1" thickBot="1">
      <c r="A23" s="601"/>
      <c r="B23" s="103"/>
      <c r="C23" s="3311"/>
      <c r="D23" s="3296"/>
      <c r="E23" s="3296"/>
      <c r="F23" s="2091"/>
      <c r="G23" s="3358"/>
      <c r="H23" s="1448"/>
      <c r="I23" s="1448"/>
      <c r="J23" s="1448"/>
      <c r="K23" s="1448"/>
      <c r="L23" s="1448"/>
      <c r="M23" s="1448"/>
      <c r="N23" s="1448"/>
      <c r="O23" s="1838"/>
      <c r="P23" s="183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14.25" customHeight="1" thickTop="1">
      <c r="A24" s="601"/>
      <c r="B24" s="103"/>
      <c r="C24" s="3885" t="s">
        <v>2248</v>
      </c>
      <c r="D24" s="3874" t="s">
        <v>4404</v>
      </c>
      <c r="E24" s="3874">
        <v>45567</v>
      </c>
      <c r="F24" s="3297" t="s">
        <v>2190</v>
      </c>
      <c r="G24" s="3298" t="s">
        <v>4501</v>
      </c>
      <c r="H24" s="3279" t="s">
        <v>4502</v>
      </c>
      <c r="I24" s="3279">
        <f>I22+7</f>
        <v>45589</v>
      </c>
      <c r="J24" s="3361">
        <f>I24+25</f>
        <v>45614</v>
      </c>
      <c r="K24" s="3361">
        <f>I24+29</f>
        <v>45618</v>
      </c>
      <c r="L24" s="3361">
        <f>I24+33</f>
        <v>45622</v>
      </c>
      <c r="M24" s="3361">
        <f>I24+36</f>
        <v>45625</v>
      </c>
      <c r="N24" s="3361">
        <f>I24+38</f>
        <v>45627</v>
      </c>
      <c r="O24" s="1838"/>
      <c r="P24" s="183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customHeight="1" thickBot="1">
      <c r="A25" s="601"/>
      <c r="B25" s="103"/>
      <c r="C25" s="3302" t="s">
        <v>2109</v>
      </c>
      <c r="D25" s="3296" t="s">
        <v>4407</v>
      </c>
      <c r="E25" s="3296">
        <v>45569</v>
      </c>
      <c r="F25" s="2091">
        <v>45577</v>
      </c>
      <c r="G25" s="3358"/>
      <c r="H25" s="1448"/>
      <c r="I25" s="1448"/>
      <c r="J25" s="1448"/>
      <c r="K25" s="1448"/>
      <c r="L25" s="1448"/>
      <c r="M25" s="1448"/>
      <c r="N25" s="1448"/>
      <c r="O25" s="1838"/>
      <c r="P25" s="183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customHeight="1" thickTop="1">
      <c r="A26" s="601"/>
      <c r="B26" s="103"/>
      <c r="C26" s="3275" t="s">
        <v>2122</v>
      </c>
      <c r="D26" s="3276" t="s">
        <v>2268</v>
      </c>
      <c r="E26" s="3276">
        <v>45578</v>
      </c>
      <c r="F26" s="3294">
        <f>E26+11+2</f>
        <v>45591</v>
      </c>
      <c r="G26" s="3298" t="s">
        <v>4503</v>
      </c>
      <c r="H26" s="3279" t="s">
        <v>4504</v>
      </c>
      <c r="I26" s="3279">
        <f>I24+7</f>
        <v>45596</v>
      </c>
      <c r="J26" s="3361">
        <f>I26+25</f>
        <v>45621</v>
      </c>
      <c r="K26" s="3361">
        <f>I26+29</f>
        <v>45625</v>
      </c>
      <c r="L26" s="3361">
        <f>I26+33</f>
        <v>45629</v>
      </c>
      <c r="M26" s="3361">
        <f>I26+36</f>
        <v>45632</v>
      </c>
      <c r="N26" s="3361">
        <f>I26+38</f>
        <v>45634</v>
      </c>
      <c r="O26" s="1838"/>
      <c r="P26" s="183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customHeight="1" thickBot="1">
      <c r="A27" s="601"/>
      <c r="B27" s="103"/>
      <c r="C27" s="3311"/>
      <c r="D27" s="3296"/>
      <c r="E27" s="3296"/>
      <c r="F27" s="2091"/>
      <c r="G27" s="3358"/>
      <c r="H27" s="1448"/>
      <c r="I27" s="1448"/>
      <c r="J27" s="1448"/>
      <c r="K27" s="1448"/>
      <c r="L27" s="1448"/>
      <c r="M27" s="1448"/>
      <c r="N27" s="1448"/>
      <c r="O27" s="1838"/>
      <c r="P27" s="1838"/>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customHeight="1" thickTop="1">
      <c r="A28" s="601"/>
      <c r="B28" s="103"/>
      <c r="C28" s="3873" t="s">
        <v>4410</v>
      </c>
      <c r="D28" s="3874" t="s">
        <v>2272</v>
      </c>
      <c r="E28" s="3874">
        <f>E26+7</f>
        <v>45585</v>
      </c>
      <c r="F28" s="3297" t="s">
        <v>2190</v>
      </c>
      <c r="G28" s="3298" t="s">
        <v>4505</v>
      </c>
      <c r="H28" s="3279" t="s">
        <v>4506</v>
      </c>
      <c r="I28" s="3279">
        <f>I26+7</f>
        <v>45603</v>
      </c>
      <c r="J28" s="3361">
        <f>I28+25</f>
        <v>45628</v>
      </c>
      <c r="K28" s="3361">
        <f>I28+29</f>
        <v>45632</v>
      </c>
      <c r="L28" s="3361">
        <f>I28+33</f>
        <v>45636</v>
      </c>
      <c r="M28" s="3361">
        <f>I28+36</f>
        <v>45639</v>
      </c>
      <c r="N28" s="3361">
        <f>I28+38</f>
        <v>45641</v>
      </c>
      <c r="O28" s="1838"/>
      <c r="P28" s="1838"/>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customHeight="1" thickBot="1">
      <c r="A29" s="601"/>
      <c r="B29" s="103"/>
      <c r="C29" s="3302" t="s">
        <v>2751</v>
      </c>
      <c r="D29" s="3296" t="s">
        <v>4413</v>
      </c>
      <c r="E29" s="3296">
        <v>45588</v>
      </c>
      <c r="F29" s="2091">
        <v>45599</v>
      </c>
      <c r="G29" s="3358"/>
      <c r="H29" s="1448"/>
      <c r="I29" s="1448"/>
      <c r="J29" s="1448"/>
      <c r="K29" s="1448"/>
      <c r="L29" s="1448"/>
      <c r="M29" s="1448"/>
      <c r="N29" s="1448"/>
      <c r="O29" s="1838"/>
      <c r="P29" s="1838"/>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customHeight="1" thickTop="1">
      <c r="A30" s="601"/>
      <c r="B30" s="103"/>
      <c r="C30" s="3275" t="s">
        <v>4414</v>
      </c>
      <c r="D30" s="3276" t="s">
        <v>4415</v>
      </c>
      <c r="E30" s="3276">
        <v>45595</v>
      </c>
      <c r="F30" s="3294">
        <f>E30+11</f>
        <v>45606</v>
      </c>
      <c r="G30" s="3295" t="s">
        <v>4507</v>
      </c>
      <c r="H30" s="3279" t="s">
        <v>4508</v>
      </c>
      <c r="I30" s="3282">
        <f>I28+7</f>
        <v>45610</v>
      </c>
      <c r="J30" s="3354">
        <f>I30+25</f>
        <v>45635</v>
      </c>
      <c r="K30" s="3354">
        <f>I30+29</f>
        <v>45639</v>
      </c>
      <c r="L30" s="3354">
        <f>I30+33</f>
        <v>45643</v>
      </c>
      <c r="M30" s="3354">
        <f>I30+36</f>
        <v>45646</v>
      </c>
      <c r="N30" s="3354">
        <f>I30+38</f>
        <v>45648</v>
      </c>
      <c r="O30" s="1838"/>
      <c r="P30" s="1838"/>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customHeight="1" thickBot="1">
      <c r="A31" s="601"/>
      <c r="B31" s="103"/>
      <c r="C31" s="3302"/>
      <c r="D31" s="3296"/>
      <c r="E31" s="3296"/>
      <c r="F31" s="2091"/>
      <c r="G31" s="3932" t="s">
        <v>4509</v>
      </c>
      <c r="H31" s="1448"/>
      <c r="I31" s="1448"/>
      <c r="J31" s="1448"/>
      <c r="K31" s="1448"/>
      <c r="L31" s="1448"/>
      <c r="M31" s="1448"/>
      <c r="N31" s="1448"/>
      <c r="O31" s="1838"/>
      <c r="P31" s="1838"/>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customHeight="1" thickTop="1">
      <c r="A32" s="601"/>
      <c r="B32" s="103"/>
      <c r="C32" s="3275" t="s">
        <v>2262</v>
      </c>
      <c r="D32" s="3276" t="s">
        <v>4418</v>
      </c>
      <c r="E32" s="3276">
        <f>E30+7</f>
        <v>45602</v>
      </c>
      <c r="F32" s="3294">
        <f>E32+11</f>
        <v>45613</v>
      </c>
      <c r="G32" s="3298" t="s">
        <v>4509</v>
      </c>
      <c r="H32" s="3279" t="s">
        <v>4510</v>
      </c>
      <c r="I32" s="3279">
        <f>I30+7</f>
        <v>45617</v>
      </c>
      <c r="J32" s="3361">
        <f>I32+25</f>
        <v>45642</v>
      </c>
      <c r="K32" s="3361">
        <f>I32+29</f>
        <v>45646</v>
      </c>
      <c r="L32" s="3361">
        <f>I32+33</f>
        <v>45650</v>
      </c>
      <c r="M32" s="3361">
        <f>I32+36</f>
        <v>45653</v>
      </c>
      <c r="N32" s="3361">
        <f>I32+38</f>
        <v>45655</v>
      </c>
      <c r="O32" s="1838"/>
      <c r="P32" s="1838"/>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customHeight="1" thickBot="1">
      <c r="A33" s="601"/>
      <c r="B33" s="103"/>
      <c r="C33" s="3302"/>
      <c r="D33" s="3296"/>
      <c r="E33" s="3296"/>
      <c r="F33" s="2091"/>
      <c r="G33" s="3358"/>
      <c r="H33" s="1448"/>
      <c r="I33" s="1448"/>
      <c r="J33" s="1448"/>
      <c r="K33" s="1448"/>
      <c r="L33" s="1448"/>
      <c r="M33" s="1448"/>
      <c r="N33" s="1448"/>
      <c r="O33" s="1838"/>
      <c r="P33" s="1838"/>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14.25" customHeight="1" thickTop="1">
      <c r="A34" s="601"/>
      <c r="B34" s="103"/>
      <c r="C34" s="3275" t="s">
        <v>2109</v>
      </c>
      <c r="D34" s="3276" t="s">
        <v>4421</v>
      </c>
      <c r="E34" s="3276">
        <f>E32+7</f>
        <v>45609</v>
      </c>
      <c r="F34" s="3294">
        <f>E34+11</f>
        <v>45620</v>
      </c>
      <c r="G34" s="3298" t="s">
        <v>4511</v>
      </c>
      <c r="H34" s="3279" t="s">
        <v>4512</v>
      </c>
      <c r="I34" s="3279">
        <f>I32+7</f>
        <v>45624</v>
      </c>
      <c r="J34" s="3361">
        <f>I34+25</f>
        <v>45649</v>
      </c>
      <c r="K34" s="3361">
        <f>I34+29</f>
        <v>45653</v>
      </c>
      <c r="L34" s="3361">
        <f>I34+33</f>
        <v>45657</v>
      </c>
      <c r="M34" s="3361">
        <f>I34+36</f>
        <v>45660</v>
      </c>
      <c r="N34" s="3361">
        <f>I34+38</f>
        <v>45662</v>
      </c>
      <c r="O34" s="1838"/>
      <c r="P34" s="1838"/>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14.25" customHeight="1" thickBot="1">
      <c r="A35" s="601"/>
      <c r="B35" s="103"/>
      <c r="C35" s="3302"/>
      <c r="D35" s="3296"/>
      <c r="E35" s="3296"/>
      <c r="F35" s="2091"/>
      <c r="G35" s="3358"/>
      <c r="H35" s="1448"/>
      <c r="I35" s="1448"/>
      <c r="J35" s="1448"/>
      <c r="K35" s="1448"/>
      <c r="L35" s="1448"/>
      <c r="M35" s="1448"/>
      <c r="N35" s="1448"/>
      <c r="O35" s="1838"/>
      <c r="P35" s="1838"/>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4.25" customHeight="1" thickTop="1">
      <c r="A36" s="601"/>
      <c r="B36" s="103"/>
      <c r="C36" s="3275" t="s">
        <v>4424</v>
      </c>
      <c r="D36" s="3276" t="s">
        <v>4425</v>
      </c>
      <c r="E36" s="3276">
        <f>E34+7</f>
        <v>45616</v>
      </c>
      <c r="F36" s="3294">
        <f>E36+11</f>
        <v>45627</v>
      </c>
      <c r="G36" s="3298" t="s">
        <v>4513</v>
      </c>
      <c r="H36" s="3279" t="s">
        <v>4514</v>
      </c>
      <c r="I36" s="3279">
        <f>I34+7</f>
        <v>45631</v>
      </c>
      <c r="J36" s="3361">
        <f>I36+25</f>
        <v>45656</v>
      </c>
      <c r="K36" s="3361">
        <f>I36+29</f>
        <v>45660</v>
      </c>
      <c r="L36" s="3361">
        <f>I36+33</f>
        <v>45664</v>
      </c>
      <c r="M36" s="3361">
        <f>I36+36</f>
        <v>45667</v>
      </c>
      <c r="N36" s="3361">
        <f>I36+38</f>
        <v>45669</v>
      </c>
      <c r="O36" s="1838"/>
      <c r="P36" s="1838"/>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4.25" customHeight="1" thickBot="1">
      <c r="A37" s="601"/>
      <c r="B37" s="103"/>
      <c r="C37" s="3302"/>
      <c r="D37" s="3296"/>
      <c r="E37" s="3296"/>
      <c r="F37" s="2091"/>
      <c r="G37" s="3358"/>
      <c r="H37" s="1448"/>
      <c r="I37" s="1448"/>
      <c r="J37" s="1448"/>
      <c r="K37" s="1448"/>
      <c r="L37" s="1448"/>
      <c r="M37" s="1448"/>
      <c r="N37" s="1448"/>
      <c r="O37" s="1838"/>
      <c r="P37" s="1838"/>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14.25" customHeight="1" thickTop="1">
      <c r="A38" s="601"/>
      <c r="B38" s="103"/>
      <c r="C38" s="3275" t="s">
        <v>2122</v>
      </c>
      <c r="D38" s="3276" t="s">
        <v>4427</v>
      </c>
      <c r="E38" s="3276">
        <f>E36+7</f>
        <v>45623</v>
      </c>
      <c r="F38" s="3294">
        <f>E38+11</f>
        <v>45634</v>
      </c>
      <c r="G38" s="3298" t="s">
        <v>4515</v>
      </c>
      <c r="H38" s="3279" t="s">
        <v>4516</v>
      </c>
      <c r="I38" s="3279">
        <f>I36+7</f>
        <v>45638</v>
      </c>
      <c r="J38" s="3361">
        <f>I38+25</f>
        <v>45663</v>
      </c>
      <c r="K38" s="3361">
        <f>I38+29</f>
        <v>45667</v>
      </c>
      <c r="L38" s="3361">
        <f>I38+33</f>
        <v>45671</v>
      </c>
      <c r="M38" s="3361">
        <f>I38+36</f>
        <v>45674</v>
      </c>
      <c r="N38" s="3361">
        <f>I38+38</f>
        <v>45676</v>
      </c>
      <c r="O38" s="1838"/>
      <c r="P38" s="1838"/>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14.25" customHeight="1" thickBot="1">
      <c r="A39" s="601"/>
      <c r="B39" s="103"/>
      <c r="C39" s="3302"/>
      <c r="D39" s="3296"/>
      <c r="E39" s="3296"/>
      <c r="F39" s="2091"/>
      <c r="G39" s="3358"/>
      <c r="H39" s="1448"/>
      <c r="I39" s="1448"/>
      <c r="J39" s="1448"/>
      <c r="K39" s="1448"/>
      <c r="L39" s="1448"/>
      <c r="M39" s="1448"/>
      <c r="N39" s="1448"/>
      <c r="O39" s="1838"/>
      <c r="P39" s="1838"/>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4.25" customHeight="1" thickTop="1">
      <c r="A40" s="601"/>
      <c r="B40" s="103"/>
      <c r="C40" s="3275" t="s">
        <v>2186</v>
      </c>
      <c r="D40" s="3276" t="s">
        <v>4430</v>
      </c>
      <c r="E40" s="3276">
        <f>E38+7</f>
        <v>45630</v>
      </c>
      <c r="F40" s="3294">
        <f>E40+11</f>
        <v>45641</v>
      </c>
      <c r="G40" s="3298" t="s">
        <v>4517</v>
      </c>
      <c r="H40" s="3279" t="s">
        <v>4518</v>
      </c>
      <c r="I40" s="3279">
        <f>I38+7</f>
        <v>45645</v>
      </c>
      <c r="J40" s="3361">
        <f>I40+25</f>
        <v>45670</v>
      </c>
      <c r="K40" s="3361">
        <f>I40+29</f>
        <v>45674</v>
      </c>
      <c r="L40" s="3361">
        <f>I40+33</f>
        <v>45678</v>
      </c>
      <c r="M40" s="3361">
        <f>I40+36</f>
        <v>45681</v>
      </c>
      <c r="N40" s="3361">
        <f>I40+38</f>
        <v>45683</v>
      </c>
      <c r="O40" s="1838"/>
      <c r="P40" s="1838"/>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4.25" customHeight="1" thickBot="1">
      <c r="A41" s="601"/>
      <c r="B41" s="103"/>
      <c r="C41" s="3302"/>
      <c r="D41" s="3296"/>
      <c r="E41" s="3296"/>
      <c r="F41" s="2091"/>
      <c r="G41" s="3358"/>
      <c r="H41" s="1448"/>
      <c r="I41" s="1448"/>
      <c r="J41" s="1448"/>
      <c r="K41" s="1448"/>
      <c r="L41" s="1448"/>
      <c r="M41" s="1448"/>
      <c r="N41" s="1448"/>
      <c r="O41" s="1838"/>
      <c r="P41" s="1838"/>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4.25" customHeight="1" thickTop="1">
      <c r="A42" s="601"/>
      <c r="B42" s="103"/>
      <c r="C42" s="3275" t="s">
        <v>4414</v>
      </c>
      <c r="D42" s="3276" t="s">
        <v>4432</v>
      </c>
      <c r="E42" s="3276">
        <f>E40+7</f>
        <v>45637</v>
      </c>
      <c r="F42" s="3294">
        <f>E42+11</f>
        <v>45648</v>
      </c>
      <c r="G42" s="3298" t="s">
        <v>4496</v>
      </c>
      <c r="H42" s="3279" t="s">
        <v>4519</v>
      </c>
      <c r="I42" s="3279">
        <f>I40+7</f>
        <v>45652</v>
      </c>
      <c r="J42" s="3361">
        <f>I42+25</f>
        <v>45677</v>
      </c>
      <c r="K42" s="3361">
        <f>I42+29</f>
        <v>45681</v>
      </c>
      <c r="L42" s="3361">
        <f>I42+33</f>
        <v>45685</v>
      </c>
      <c r="M42" s="3361">
        <f>I42+36</f>
        <v>45688</v>
      </c>
      <c r="N42" s="3361">
        <f>I42+38</f>
        <v>45690</v>
      </c>
      <c r="O42" s="1838"/>
      <c r="P42" s="1838"/>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4.25" customHeight="1" thickBot="1">
      <c r="A43" s="601"/>
      <c r="B43" s="103"/>
      <c r="C43" s="3302"/>
      <c r="D43" s="3296"/>
      <c r="E43" s="3296"/>
      <c r="F43" s="2091"/>
      <c r="G43" s="3358"/>
      <c r="H43" s="1448"/>
      <c r="I43" s="1448"/>
      <c r="J43" s="1448"/>
      <c r="K43" s="1448"/>
      <c r="L43" s="1448"/>
      <c r="M43" s="1448"/>
      <c r="N43" s="1448"/>
      <c r="O43" s="1838"/>
      <c r="P43" s="1838"/>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4.25" customHeight="1" thickTop="1">
      <c r="A44" s="601"/>
      <c r="B44" s="103"/>
      <c r="C44" s="3275" t="s">
        <v>2262</v>
      </c>
      <c r="D44" s="3276" t="s">
        <v>4434</v>
      </c>
      <c r="E44" s="3276">
        <f>E42+7</f>
        <v>45644</v>
      </c>
      <c r="F44" s="3294">
        <f>E44+11</f>
        <v>45655</v>
      </c>
      <c r="G44" s="3298" t="s">
        <v>4498</v>
      </c>
      <c r="H44" s="3279" t="s">
        <v>4520</v>
      </c>
      <c r="I44" s="3279">
        <f>I42+7</f>
        <v>45659</v>
      </c>
      <c r="J44" s="3361">
        <f>I44+25</f>
        <v>45684</v>
      </c>
      <c r="K44" s="3361">
        <f>I44+29</f>
        <v>45688</v>
      </c>
      <c r="L44" s="3361">
        <f>I44+33</f>
        <v>45692</v>
      </c>
      <c r="M44" s="3361">
        <f>I44+36</f>
        <v>45695</v>
      </c>
      <c r="N44" s="3361">
        <f>I44+38</f>
        <v>45697</v>
      </c>
      <c r="O44" s="1838"/>
      <c r="P44" s="1838"/>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4.25" customHeight="1" thickBot="1">
      <c r="A45" s="601"/>
      <c r="B45" s="103"/>
      <c r="C45" s="3302"/>
      <c r="D45" s="3296"/>
      <c r="E45" s="3296"/>
      <c r="F45" s="2091"/>
      <c r="G45" s="3358"/>
      <c r="H45" s="1448"/>
      <c r="I45" s="1448"/>
      <c r="J45" s="1448"/>
      <c r="K45" s="1448"/>
      <c r="L45" s="1448"/>
      <c r="M45" s="1448"/>
      <c r="N45" s="1448"/>
      <c r="O45" s="1838"/>
      <c r="P45" s="1838"/>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4.25" customHeight="1" thickTop="1">
      <c r="A46" s="601"/>
      <c r="B46" s="103"/>
      <c r="C46" s="3275" t="s">
        <v>2109</v>
      </c>
      <c r="D46" s="3276" t="s">
        <v>4436</v>
      </c>
      <c r="E46" s="3276">
        <f>E44+7</f>
        <v>45651</v>
      </c>
      <c r="F46" s="3294">
        <f>E46+11</f>
        <v>45662</v>
      </c>
      <c r="G46" s="3298" t="s">
        <v>4521</v>
      </c>
      <c r="H46" s="3279" t="s">
        <v>4522</v>
      </c>
      <c r="I46" s="3279">
        <f>I44+7</f>
        <v>45666</v>
      </c>
      <c r="J46" s="3361">
        <f>I46+25</f>
        <v>45691</v>
      </c>
      <c r="K46" s="3361">
        <f>I46+29</f>
        <v>45695</v>
      </c>
      <c r="L46" s="3361">
        <f>I46+33</f>
        <v>45699</v>
      </c>
      <c r="M46" s="3361">
        <f>I46+36</f>
        <v>45702</v>
      </c>
      <c r="N46" s="3361">
        <f>I46+38</f>
        <v>45704</v>
      </c>
      <c r="O46" s="1838"/>
      <c r="P46" s="1838"/>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4.25" customHeight="1" thickBot="1">
      <c r="A47" s="601"/>
      <c r="B47" s="103"/>
      <c r="C47" s="3302"/>
      <c r="D47" s="3296"/>
      <c r="E47" s="3296"/>
      <c r="F47" s="2091"/>
      <c r="G47" s="3358"/>
      <c r="H47" s="1448"/>
      <c r="I47" s="1448"/>
      <c r="J47" s="1448"/>
      <c r="K47" s="1448"/>
      <c r="L47" s="1448"/>
      <c r="M47" s="1448"/>
      <c r="N47" s="1448"/>
      <c r="O47" s="1838"/>
      <c r="P47" s="1838"/>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4.25" customHeight="1" thickTop="1">
      <c r="A48" s="601"/>
      <c r="B48" s="103"/>
      <c r="C48" s="3275" t="s">
        <v>4424</v>
      </c>
      <c r="D48" s="3276" t="s">
        <v>4438</v>
      </c>
      <c r="E48" s="3276">
        <v>45658</v>
      </c>
      <c r="F48" s="3294">
        <f>E48+11</f>
        <v>45669</v>
      </c>
      <c r="G48" s="3298" t="s">
        <v>4501</v>
      </c>
      <c r="H48" s="3279" t="s">
        <v>4523</v>
      </c>
      <c r="I48" s="3279">
        <f>I46+7</f>
        <v>45673</v>
      </c>
      <c r="J48" s="3361">
        <f>I48+25</f>
        <v>45698</v>
      </c>
      <c r="K48" s="3361">
        <f>I48+29</f>
        <v>45702</v>
      </c>
      <c r="L48" s="3361">
        <f>I48+33</f>
        <v>45706</v>
      </c>
      <c r="M48" s="3361">
        <f>I48+36</f>
        <v>45709</v>
      </c>
      <c r="N48" s="3361">
        <f>I48+38</f>
        <v>45711</v>
      </c>
      <c r="O48" s="1838"/>
      <c r="P48" s="1838"/>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4.25" customHeight="1" thickBot="1">
      <c r="A49" s="601"/>
      <c r="B49" s="103"/>
      <c r="C49" s="3302"/>
      <c r="D49" s="3296"/>
      <c r="E49" s="3296"/>
      <c r="F49" s="2091"/>
      <c r="G49" s="3358"/>
      <c r="H49" s="1448"/>
      <c r="I49" s="1448"/>
      <c r="J49" s="1448"/>
      <c r="K49" s="1448"/>
      <c r="L49" s="1448"/>
      <c r="M49" s="1448"/>
      <c r="N49" s="1448"/>
      <c r="O49" s="1838"/>
      <c r="P49" s="1838"/>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6.5" customHeight="1" thickTop="1">
      <c r="A50" s="601"/>
      <c r="B50" s="103"/>
      <c r="C50" s="3966" t="s">
        <v>2303</v>
      </c>
      <c r="D50" s="3966"/>
      <c r="E50" s="3966"/>
      <c r="F50" s="3966"/>
      <c r="G50" s="3966"/>
      <c r="H50" s="2065"/>
      <c r="I50" s="2065"/>
      <c r="J50" s="2065"/>
      <c r="K50" s="2065"/>
      <c r="L50" s="2066"/>
      <c r="M50" s="1444"/>
      <c r="N50" s="1444"/>
      <c r="O50" s="1838"/>
      <c r="P50" s="1838"/>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6.5" customHeight="1">
      <c r="A51" s="601"/>
      <c r="B51" s="103"/>
      <c r="C51" s="1443"/>
      <c r="D51" s="1444"/>
      <c r="E51" s="1444"/>
      <c r="F51" s="1928"/>
      <c r="G51" s="1927"/>
      <c r="H51" s="1927"/>
      <c r="I51" s="1444"/>
      <c r="J51" s="1444"/>
      <c r="K51" s="1444"/>
      <c r="L51" s="1444"/>
      <c r="M51" s="1444"/>
      <c r="N51" s="1444"/>
      <c r="O51" s="1838"/>
      <c r="P51" s="1838"/>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30" customFormat="1" ht="14.25">
      <c r="A52" s="25"/>
      <c r="B52" s="103"/>
      <c r="C52" s="279" t="s">
        <v>1920</v>
      </c>
      <c r="D52" s="70"/>
      <c r="E52" s="70"/>
      <c r="F52" s="280"/>
      <c r="G52" s="71" t="s">
        <v>1958</v>
      </c>
      <c r="H52" s="71"/>
      <c r="I52" s="279"/>
      <c r="J52" s="70"/>
      <c r="K52" s="1831" t="s">
        <v>1982</v>
      </c>
      <c r="L52" s="279"/>
      <c r="M52" s="71"/>
      <c r="N52" s="61"/>
      <c r="O52" s="1839"/>
      <c r="P52" s="1839"/>
    </row>
    <row r="53" spans="1:232" s="30" customFormat="1" ht="14.25">
      <c r="A53" s="25"/>
      <c r="B53" s="103"/>
      <c r="C53" s="82" t="s">
        <v>1921</v>
      </c>
      <c r="D53" s="70"/>
      <c r="E53" s="1832" t="s">
        <v>2305</v>
      </c>
      <c r="F53" s="71"/>
      <c r="G53" s="70" t="s">
        <v>2306</v>
      </c>
      <c r="H53" s="70"/>
      <c r="I53" s="1833" t="s">
        <v>1960</v>
      </c>
      <c r="J53" s="70"/>
      <c r="K53" s="1835" t="s">
        <v>1984</v>
      </c>
      <c r="L53" s="70"/>
      <c r="M53" s="300" t="s">
        <v>1985</v>
      </c>
      <c r="N53" s="2247"/>
      <c r="O53" s="1839"/>
      <c r="P53" s="1839"/>
    </row>
    <row r="54" spans="1:232" s="29" customFormat="1" ht="14.25">
      <c r="A54" s="25"/>
      <c r="B54" s="103"/>
      <c r="C54" s="70"/>
      <c r="D54" s="70"/>
      <c r="E54" s="83"/>
      <c r="F54" s="71"/>
      <c r="G54" s="70"/>
      <c r="H54" s="70"/>
      <c r="I54" s="300"/>
      <c r="J54" s="61"/>
      <c r="K54" s="1835"/>
      <c r="L54" s="82"/>
      <c r="M54" s="300"/>
      <c r="N54" s="61"/>
      <c r="O54" s="1209"/>
      <c r="P54" s="1209"/>
    </row>
    <row r="55" spans="1:232" s="29" customFormat="1" ht="14.25">
      <c r="A55" s="35"/>
      <c r="B55" s="113"/>
      <c r="C55" s="80" t="str">
        <f>HOME!A$600</f>
        <v>ZANT CHONG</v>
      </c>
      <c r="D55" s="80" t="str">
        <f>HOME!B$600</f>
        <v>6011 2429</v>
      </c>
      <c r="E55" s="65" t="str">
        <f>HOME!C$600</f>
        <v>zant.chong@msc.com</v>
      </c>
      <c r="F55" s="61"/>
      <c r="G55" s="80" t="str">
        <f>HOME!A$617</f>
        <v>ROBERT CHIA</v>
      </c>
      <c r="H55" s="80" t="str">
        <f>HOME!B$617</f>
        <v>6011 0564</v>
      </c>
      <c r="I55" s="65" t="str">
        <f>HOME!C$617</f>
        <v>robert.chia@msc.com</v>
      </c>
      <c r="J55" s="61"/>
      <c r="K55" s="732" t="str">
        <f>HOME!A$632</f>
        <v>RAYNAR ANG</v>
      </c>
      <c r="L55" s="80" t="str">
        <f>HOME!B$632</f>
        <v>6011 2358</v>
      </c>
      <c r="M55" s="65" t="str">
        <f>HOME!C$632</f>
        <v>raynar.ang@msc.com</v>
      </c>
      <c r="N55" s="61"/>
      <c r="O55" s="1209"/>
      <c r="P55" s="1209"/>
    </row>
    <row r="56" spans="1:232" s="29" customFormat="1" ht="14.25">
      <c r="A56" s="25"/>
      <c r="B56" s="103"/>
      <c r="C56" s="80" t="str">
        <f>HOME!A$601</f>
        <v>PHOEBE HUANG</v>
      </c>
      <c r="D56" s="80" t="str">
        <f>HOME!B$601</f>
        <v>6011 0562</v>
      </c>
      <c r="E56" s="65" t="str">
        <f>HOME!C$601</f>
        <v>phoebe.huang@msc.com</v>
      </c>
      <c r="F56" s="61"/>
      <c r="G56" s="80" t="str">
        <f>HOME!A$618</f>
        <v>S. Y. LIEW</v>
      </c>
      <c r="H56" s="80" t="str">
        <f>HOME!B$618</f>
        <v>6011 2348</v>
      </c>
      <c r="I56" s="65" t="str">
        <f>HOME!C$618</f>
        <v>seoyi.liew@msc.com</v>
      </c>
      <c r="J56" s="61"/>
      <c r="K56" s="732" t="str">
        <f>HOME!A$634</f>
        <v>DEWI</v>
      </c>
      <c r="L56" s="80" t="str">
        <f>HOME!B$634</f>
        <v>6011 2354</v>
      </c>
      <c r="M56" s="65" t="str">
        <f>HOME!C$634</f>
        <v>dewi.ratnah@msc.com</v>
      </c>
      <c r="N56" s="61"/>
      <c r="O56" s="1209"/>
      <c r="P56" s="1209"/>
    </row>
    <row r="57" spans="1:232" s="29" customFormat="1" ht="14.25">
      <c r="A57" s="25"/>
      <c r="B57" s="103"/>
      <c r="C57" s="80" t="str">
        <f>HOME!A$602</f>
        <v>SHERWIN LIM</v>
      </c>
      <c r="D57" s="80" t="str">
        <f>HOME!B$602</f>
        <v>6011 2395</v>
      </c>
      <c r="E57" s="65" t="str">
        <f>HOME!C$602</f>
        <v>sherwin.lim@msc.com</v>
      </c>
      <c r="F57" s="61"/>
      <c r="G57" s="80" t="str">
        <f>HOME!A$619</f>
        <v>SHARON KOH</v>
      </c>
      <c r="H57" s="80" t="str">
        <f>HOME!B$619</f>
        <v>6011 2349</v>
      </c>
      <c r="I57" s="65" t="str">
        <f>HOME!C$619</f>
        <v>sharon.koh@msc.com</v>
      </c>
      <c r="J57" s="61"/>
      <c r="K57" s="732" t="str">
        <f>HOME!A$637</f>
        <v>SHAN SHAN</v>
      </c>
      <c r="L57" s="80" t="str">
        <f>HOME!B$637</f>
        <v>6011 2353</v>
      </c>
      <c r="M57" s="65" t="str">
        <f>HOME!C$637</f>
        <v>shanshan.chin@msc.com</v>
      </c>
      <c r="N57" s="61"/>
      <c r="O57" s="1209"/>
      <c r="P57" s="1209"/>
    </row>
    <row r="58" spans="1:232" s="29" customFormat="1" ht="14.25">
      <c r="A58" s="25"/>
      <c r="B58" s="103"/>
      <c r="C58" s="80" t="str">
        <f>HOME!A$603</f>
        <v>NATALIE LEW</v>
      </c>
      <c r="D58" s="80" t="str">
        <f>HOME!B$603</f>
        <v>6011 2399</v>
      </c>
      <c r="E58" s="65" t="str">
        <f>HOME!C$603</f>
        <v>natalie.lew@msc.com</v>
      </c>
      <c r="F58" s="61"/>
      <c r="G58" s="80" t="str">
        <f>HOME!A$620</f>
        <v>ANGELIA LAU</v>
      </c>
      <c r="H58" s="80" t="str">
        <f>HOME!B$620</f>
        <v>6011 2346</v>
      </c>
      <c r="I58" s="65" t="str">
        <f>HOME!C$620</f>
        <v>angelia.lau@msc.com</v>
      </c>
      <c r="J58" s="61"/>
      <c r="K58" s="732" t="str">
        <f>HOME!A$638</f>
        <v>EUNICE</v>
      </c>
      <c r="L58" s="80" t="str">
        <f>HOME!B$638</f>
        <v>6011 2355</v>
      </c>
      <c r="M58" s="65" t="str">
        <f>HOME!C$638</f>
        <v>eunice.chan@msc.com</v>
      </c>
      <c r="N58" s="61"/>
      <c r="O58" s="1209"/>
      <c r="P58" s="1209"/>
    </row>
    <row r="59" spans="1:232" s="29" customFormat="1" ht="14.25">
      <c r="A59" s="25"/>
      <c r="B59" s="103"/>
      <c r="C59" s="80" t="str">
        <f>HOME!A$604</f>
        <v xml:space="preserve">LIM LEE HLI </v>
      </c>
      <c r="D59" s="80" t="str">
        <f>HOME!B$604</f>
        <v>6011 2352</v>
      </c>
      <c r="E59" s="65" t="str">
        <f>HOME!C$604</f>
        <v>leehli.lim@msc.com</v>
      </c>
      <c r="F59" s="61"/>
      <c r="G59" s="80" t="str">
        <f>HOME!A$621</f>
        <v>NOOR AFNINDAH</v>
      </c>
      <c r="H59" s="80" t="str">
        <f>HOME!B$621</f>
        <v>6011 2347</v>
      </c>
      <c r="I59" s="65" t="str">
        <f>HOME!C$621</f>
        <v>noor.afnindah@msc.com</v>
      </c>
      <c r="J59" s="61"/>
      <c r="K59" s="732" t="str">
        <f>HOME!A$633</f>
        <v>KAI SIANG</v>
      </c>
      <c r="L59" s="80" t="str">
        <f>HOME!B$633</f>
        <v>6011 2356</v>
      </c>
      <c r="M59" s="65" t="str">
        <f>HOME!C$633</f>
        <v>kaisiang.lim@msc.com</v>
      </c>
      <c r="N59" s="61"/>
      <c r="O59" s="1209"/>
      <c r="P59" s="1209"/>
    </row>
    <row r="60" spans="1:232" s="29" customFormat="1" ht="14.25">
      <c r="A60" s="25"/>
      <c r="B60" s="103"/>
      <c r="C60" s="80" t="str">
        <f>HOME!A$605</f>
        <v>LIM AI PHEN</v>
      </c>
      <c r="D60" s="80" t="str">
        <f>HOME!B$605</f>
        <v>6011 9646</v>
      </c>
      <c r="E60" s="65" t="str">
        <f>HOME!C$605</f>
        <v>aiphen.lim@msc.com</v>
      </c>
      <c r="F60" s="61"/>
      <c r="G60" s="80" t="str">
        <f>HOME!A$622</f>
        <v>NG CHING WEI</v>
      </c>
      <c r="H60" s="80" t="str">
        <f>HOME!B$622</f>
        <v>6011 2404</v>
      </c>
      <c r="I60" s="65" t="str">
        <f>HOME!C$622</f>
        <v>chingwei.ng@msc.com</v>
      </c>
      <c r="J60" s="61"/>
      <c r="K60" s="732" t="str">
        <f>HOME!A$635</f>
        <v>YU TING</v>
      </c>
      <c r="L60" s="80" t="str">
        <f>HOME!B$635</f>
        <v>6011 2359</v>
      </c>
      <c r="M60" s="65" t="str">
        <f>HOME!C$635</f>
        <v>yuting.luo@msc.com</v>
      </c>
      <c r="N60" s="61"/>
      <c r="O60" s="1209"/>
      <c r="P60" s="1209"/>
    </row>
    <row r="61" spans="1:232" s="29" customFormat="1" ht="14.25">
      <c r="A61" s="25"/>
      <c r="B61" s="103"/>
      <c r="C61" s="80" t="str">
        <f>HOME!A$606</f>
        <v>DARIUS ONG</v>
      </c>
      <c r="D61" s="80" t="str">
        <f>HOME!B$606</f>
        <v>6011 2396</v>
      </c>
      <c r="E61" s="65" t="str">
        <f>HOME!C$606</f>
        <v>darius.ong@msc.com</v>
      </c>
      <c r="F61" s="61"/>
      <c r="G61" s="80">
        <f>HOME!A$623</f>
        <v>0</v>
      </c>
      <c r="H61" s="80">
        <f>HOME!B$623</f>
        <v>0</v>
      </c>
      <c r="I61" s="65">
        <f>HOME!C$623</f>
        <v>0</v>
      </c>
      <c r="J61" s="61"/>
      <c r="K61" s="732" t="str">
        <f>HOME!A$639</f>
        <v>HAZEL</v>
      </c>
      <c r="L61" s="80" t="str">
        <f>HOME!B$639</f>
        <v>6011 2435</v>
      </c>
      <c r="M61" s="65" t="str">
        <f>HOME!C$639</f>
        <v>hazel.toh@msc.com</v>
      </c>
      <c r="N61" s="61"/>
      <c r="O61" s="1209"/>
      <c r="P61" s="1209"/>
    </row>
    <row r="62" spans="1:232" s="29" customFormat="1" ht="14.25">
      <c r="A62" s="25"/>
      <c r="B62" s="103"/>
      <c r="C62" s="80" t="str">
        <f>HOME!A607</f>
        <v>LAWRENCE ANG (CROSS-TRADE)</v>
      </c>
      <c r="D62" s="80" t="str">
        <f>HOME!B607</f>
        <v>6011 2400</v>
      </c>
      <c r="E62" s="65" t="str">
        <f>HOME!C607</f>
        <v>lawrence.ang@msc.com</v>
      </c>
      <c r="F62" s="61"/>
      <c r="G62" s="80" t="str">
        <f>HOME!A$624</f>
        <v>.</v>
      </c>
      <c r="H62" s="80" t="str">
        <f>HOME!B$624</f>
        <v>.</v>
      </c>
      <c r="I62" s="733" t="str">
        <f>HOME!C$624</f>
        <v>.</v>
      </c>
      <c r="J62" s="61"/>
      <c r="K62" s="732" t="str">
        <f>HOME!A$636</f>
        <v>-</v>
      </c>
      <c r="L62" s="80" t="str">
        <f>HOME!B$636</f>
        <v>6011 0567</v>
      </c>
      <c r="M62" s="65" t="str">
        <f>HOME!C$636</f>
        <v>-</v>
      </c>
      <c r="N62" s="61"/>
      <c r="O62" s="1209"/>
      <c r="P62" s="1209"/>
    </row>
    <row r="63" spans="1:232" s="29" customFormat="1" ht="14.25">
      <c r="A63" s="25"/>
      <c r="B63" s="103"/>
      <c r="C63" s="80" t="str">
        <f>HOME!A608</f>
        <v>ASHTON YAN</v>
      </c>
      <c r="D63" s="80" t="str">
        <f>HOME!B608</f>
        <v>6011 2398</v>
      </c>
      <c r="E63" s="65" t="str">
        <f>HOME!C608</f>
        <v>ashton.yan@msc.com</v>
      </c>
      <c r="F63" s="61"/>
      <c r="G63" s="61"/>
      <c r="H63" s="61"/>
      <c r="I63" s="61"/>
      <c r="J63" s="61"/>
      <c r="K63" s="61"/>
      <c r="L63" s="733"/>
      <c r="M63" s="61"/>
      <c r="N63" s="61"/>
      <c r="O63" s="1209"/>
      <c r="P63" s="1209"/>
    </row>
    <row r="64" spans="1:232">
      <c r="C64" s="80" t="str">
        <f>HOME!A609</f>
        <v>JUN YUAN (IMP)</v>
      </c>
      <c r="D64" s="80" t="str">
        <f>HOME!B609</f>
        <v>6011 2402</v>
      </c>
      <c r="E64" s="65" t="str">
        <f>HOME!C609</f>
        <v>junyuan.kwa@msc.com</v>
      </c>
      <c r="F64" s="61"/>
      <c r="G64" s="61"/>
      <c r="H64" s="61"/>
      <c r="I64" s="61"/>
      <c r="J64" s="61"/>
      <c r="K64" s="61"/>
      <c r="L64" s="733"/>
      <c r="M64" s="61"/>
      <c r="N64" s="61"/>
    </row>
    <row r="65" spans="1:14">
      <c r="A65" s="5"/>
      <c r="B65" s="61"/>
      <c r="C65" s="80" t="str">
        <f>HOME!A610</f>
        <v>KARTHI</v>
      </c>
      <c r="D65" s="80" t="str">
        <f>HOME!B610</f>
        <v>6011 2397</v>
      </c>
      <c r="E65" s="65" t="str">
        <f>HOME!C610</f>
        <v>karthigayan.velu@msc.com</v>
      </c>
      <c r="F65" s="61"/>
      <c r="G65" s="61"/>
      <c r="H65" s="61"/>
      <c r="I65" s="65"/>
      <c r="J65" s="61"/>
      <c r="K65" s="61"/>
      <c r="L65" s="61"/>
      <c r="M65" s="65"/>
      <c r="N65" s="61"/>
    </row>
    <row r="66" spans="1:14">
      <c r="A66" s="5"/>
      <c r="B66" s="61"/>
      <c r="C66" s="80">
        <f>HOME!A611</f>
        <v>0</v>
      </c>
      <c r="D66" s="80">
        <f>HOME!B611</f>
        <v>0</v>
      </c>
      <c r="E66" s="65">
        <f>HOME!C611</f>
        <v>0</v>
      </c>
      <c r="F66" s="61"/>
      <c r="G66" s="61"/>
      <c r="H66" s="61"/>
      <c r="I66" s="61"/>
      <c r="J66" s="61"/>
      <c r="K66" s="61"/>
      <c r="L66" s="61"/>
      <c r="M66" s="61"/>
      <c r="N66" s="61"/>
    </row>
    <row r="67" spans="1:14">
      <c r="C67" s="80" t="str">
        <f>HOME!A612</f>
        <v xml:space="preserve">MAIN LINE  </v>
      </c>
      <c r="D67" s="80" t="str">
        <f>HOME!B612</f>
        <v>6011 2424</v>
      </c>
      <c r="E67" s="65">
        <f>HOME!C612</f>
        <v>0</v>
      </c>
    </row>
  </sheetData>
  <sheetProtection algorithmName="SHA-512" hashValue="xcq+P0eiNdT04Xw2SFx5oK0cSQaaEZjnZmTcTuDgX8skzBg96o49m08lEZC5GNdKox1W64ypGa3wRp9EuxXVcA==" saltValue="c0/cVp7hZdpDcBuTdvzc4Q==" spinCount="100000" sheet="1" formatCells="0"/>
  <customSheetViews>
    <customSheetView guid="{25211047-2AA7-431D-8637-AA6183637E8E}"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2"/>
      <headerFooter>
        <oddFooter>&amp;L&amp;1#&amp;"Calibri"&amp;10&amp;K000000Sensitivity: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3"/>
      <headerFooter>
        <oddFooter>&amp;L&amp;1#&amp;"Calibri"&amp;10 Sensitivity: Internal</oddFooter>
      </headerFooter>
    </customSheetView>
    <customSheetView guid="{999D0099-E3FC-46FC-839A-D58F693EE82E}" scale="70" fitToPage="1">
      <selection activeCell="C18" sqref="C18"/>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topLeftCell="A4">
      <selection activeCell="E35" sqref="E35"/>
      <pageMargins left="0" right="0" top="0" bottom="0" header="0" footer="0"/>
      <pageSetup paperSize="9" scale="43" orientation="landscape" verticalDpi="0" r:id="rId5"/>
    </customSheetView>
    <customSheetView guid="{4207851A-A9C4-4C7F-A983-5888F88768C0}" scale="70" fitToPage="1">
      <selection activeCell="L8" sqref="L8"/>
      <pageMargins left="0" right="0" top="0" bottom="0" header="0" footer="0"/>
      <pageSetup paperSize="9" scale="43" orientation="landscape" verticalDpi="0" r:id="rId6"/>
    </customSheetView>
    <customSheetView guid="{1A9C4D40-FD7F-415B-AEEF-6F3B6F11E2D9}" scale="70" fitToPage="1">
      <selection activeCell="D14" sqref="D14"/>
      <pageMargins left="0" right="0" top="0" bottom="0" header="0" footer="0"/>
      <pageSetup paperSize="9" scale="43" orientation="landscape" verticalDpi="0" r:id="rId7"/>
    </customSheetView>
    <customSheetView guid="{160FD25C-1E8A-49AB-8AA3-887F1FFDB82C}" scale="70" fitToPage="1">
      <selection activeCell="A13" sqref="A13:XFD16"/>
      <pageMargins left="0" right="0" top="0" bottom="0" header="0" footer="0"/>
      <pageSetup paperSize="9" scale="43" orientation="landscape" verticalDpi="0" r:id="rId8"/>
    </customSheetView>
    <customSheetView guid="{03674205-2BF0-451F-960D-B59271ECD65B}" scale="70" fitToPage="1">
      <selection activeCell="C22" sqref="C22"/>
      <pageMargins left="0" right="0" top="0" bottom="0" header="0" footer="0"/>
      <pageSetup paperSize="9" scale="43" orientation="landscape" verticalDpi="0" r:id="rId9"/>
    </customSheetView>
    <customSheetView guid="{D36430BB-1304-416E-AC9B-64341E38D53B}" scale="70" fitToPage="1">
      <selection activeCell="B16" sqref="B16:E16"/>
      <pageMargins left="0" right="0" top="0" bottom="0" header="0" footer="0"/>
      <pageSetup paperSize="9" scale="43" orientation="landscape" verticalDpi="0" r:id="rId10"/>
    </customSheetView>
    <customSheetView guid="{A1DFBD3A-7D67-4D0B-A768-38A02D65809C}" scale="70" fitToPage="1" topLeftCell="A7">
      <selection activeCell="G33" sqref="G33"/>
      <pageMargins left="0" right="0" top="0" bottom="0" header="0" footer="0"/>
      <pageSetup paperSize="9" scale="43" orientation="landscape" verticalDpi="0" r:id="rId11"/>
    </customSheetView>
    <customSheetView guid="{8F6257B3-44F8-495E-975F-715EC7CBE577}" scale="70" fitToPage="1">
      <selection activeCell="F13" sqref="F13"/>
      <pageMargins left="0" right="0" top="0" bottom="0" header="0" footer="0"/>
      <pageSetup paperSize="9" scale="43" orientation="landscape" verticalDpi="0" r:id="rId12"/>
    </customSheetView>
    <customSheetView guid="{4E666960-F75E-4DEC-AA08-CB80C5246F2D}" scale="70" fitToPage="1">
      <selection activeCell="I10" sqref="I10"/>
      <pageMargins left="0" right="0" top="0" bottom="0" header="0" footer="0"/>
      <pageSetup paperSize="9" scale="43" orientation="landscape" verticalDpi="0" r:id="rId13"/>
    </customSheetView>
    <customSheetView guid="{DF664468-2591-4537-A401-E39E9401FA18}" scale="70" fitToPage="1">
      <selection activeCell="L12" sqref="L12"/>
      <pageMargins left="0" right="0" top="0" bottom="0" header="0" footer="0"/>
      <pageSetup paperSize="9" scale="43" orientation="landscape" verticalDpi="0" r:id="rId14"/>
    </customSheetView>
    <customSheetView guid="{16EA4947-C328-4911-A966-8572790A84A9}" scale="70" fitToPage="1">
      <selection activeCell="A38" sqref="A38:XFD39"/>
      <pageMargins left="0" right="0" top="0" bottom="0" header="0" footer="0"/>
      <pageSetup paperSize="9" scale="47" orientation="landscape" verticalDpi="0" r:id="rId15"/>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16"/>
      <headerFooter>
        <oddFooter>&amp;L&amp;1#&amp;"Calibri"&amp;10 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17"/>
      <headerFooter>
        <oddFooter>&amp;L&amp;1#&amp;"Calibri"&amp;10 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18"/>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19"/>
      <headerFooter>
        <oddFooter>&amp;L&amp;1#&amp;"Calibri"&amp;10&amp;K000000Sensitivity: Internal</oddFooter>
      </headerFooter>
    </customSheetView>
    <customSheetView guid="{D8AE3607-C68D-4DD7-8BE1-F63EA4A613B4}"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50:G50"/>
  </mergeCells>
  <phoneticPr fontId="27" type="noConversion"/>
  <hyperlinks>
    <hyperlink ref="E53" display="mktg-dept@msca.com.sg" xr:uid="{00000000-0004-0000-2400-000000000000}"/>
    <hyperlink ref="I53" r:id="rId21" display="mailto:SG094-Custsvc@msc.com" xr:uid="{B8886728-74B6-4AF4-8796-4655658CE9E8}"/>
    <hyperlink ref="N53" xr:uid="{00000000-0004-0000-2400-000002000000}"/>
    <hyperlink ref="J53" xr:uid="{00000000-0004-0000-2400-000001000000}"/>
    <hyperlink ref="G8" r:id="rId22" xr:uid="{5F890CCC-32E4-498A-AAA3-2B02C54DD646}"/>
  </hyperlinks>
  <pageMargins left="0.70866141732283472" right="0.70866141732283472" top="0.74803149606299213" bottom="0.74803149606299213" header="0.31496062992125984" footer="0.31496062992125984"/>
  <pageSetup paperSize="9" scale="10"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3" r:id="rId26" name="Control 3">
          <controlPr defaultSize="0" r:id="rId27">
            <anchor moveWithCells="1">
              <from>
                <xdr:col>180</xdr:col>
                <xdr:colOff>9525</xdr:colOff>
                <xdr:row>4</xdr:row>
                <xdr:rowOff>190500</xdr:rowOff>
              </from>
              <to>
                <xdr:col>180</xdr:col>
                <xdr:colOff>171450</xdr:colOff>
                <xdr:row>5</xdr:row>
                <xdr:rowOff>152400</xdr:rowOff>
              </to>
            </anchor>
          </controlPr>
        </control>
      </mc:Choice>
      <mc:Fallback>
        <control shapeId="15363" r:id="rId26" name="Control 3"/>
      </mc:Fallback>
    </mc:AlternateContent>
    <mc:AlternateContent xmlns:mc="http://schemas.openxmlformats.org/markup-compatibility/2006">
      <mc:Choice Requires="x14">
        <control shapeId="15362" r:id="rId28" name="Control 2">
          <controlPr defaultSize="0" r:id="rId27">
            <anchor moveWithCells="1">
              <from>
                <xdr:col>180</xdr:col>
                <xdr:colOff>9525</xdr:colOff>
                <xdr:row>4</xdr:row>
                <xdr:rowOff>190500</xdr:rowOff>
              </from>
              <to>
                <xdr:col>180</xdr:col>
                <xdr:colOff>171450</xdr:colOff>
                <xdr:row>5</xdr:row>
                <xdr:rowOff>152400</xdr:rowOff>
              </to>
            </anchor>
          </controlPr>
        </control>
      </mc:Choice>
      <mc:Fallback>
        <control shapeId="15362" r:id="rId28" name="Control 2"/>
      </mc:Fallback>
    </mc:AlternateContent>
    <mc:AlternateContent xmlns:mc="http://schemas.openxmlformats.org/markup-compatibility/2006">
      <mc:Choice Requires="x14">
        <control shapeId="15361" r:id="rId29" name="Control 1">
          <controlPr defaultSize="0" r:id="rId30">
            <anchor moveWithCells="1">
              <from>
                <xdr:col>180</xdr:col>
                <xdr:colOff>9525</xdr:colOff>
                <xdr:row>4</xdr:row>
                <xdr:rowOff>190500</xdr:rowOff>
              </from>
              <to>
                <xdr:col>180</xdr:col>
                <xdr:colOff>228600</xdr:colOff>
                <xdr:row>5</xdr:row>
                <xdr:rowOff>171450</xdr:rowOff>
              </to>
            </anchor>
          </controlPr>
        </control>
      </mc:Choice>
      <mc:Fallback>
        <control shapeId="15361" r:id="rId29" name="Control 1"/>
      </mc:Fallback>
    </mc:AlternateContent>
  </control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76"/>
  <sheetViews>
    <sheetView zoomScale="90" zoomScaleNormal="90" workbookViewId="0">
      <pane xSplit="5" ySplit="9" topLeftCell="F10" activePane="bottomRight" state="frozen"/>
      <selection pane="topRight" activeCell="F1" sqref="F1"/>
      <selection pane="bottomLeft" activeCell="A10" sqref="A10"/>
      <selection pane="bottomRight" activeCell="D21" sqref="D21"/>
    </sheetView>
  </sheetViews>
  <sheetFormatPr defaultRowHeight="12.75"/>
  <cols>
    <col min="1" max="1" width="3.42578125" style="594" customWidth="1"/>
    <col min="2" max="2" width="20" customWidth="1"/>
    <col min="3" max="3" width="9.42578125"/>
    <col min="4" max="4" width="12" customWidth="1"/>
    <col min="5" max="5" width="9.42578125" bestFit="1" customWidth="1"/>
    <col min="6" max="6" width="21.5703125" bestFit="1" customWidth="1"/>
    <col min="7" max="7" width="9.42578125"/>
    <col min="8" max="8" width="10.5703125" bestFit="1" customWidth="1"/>
    <col min="9" max="10" width="9.42578125" bestFit="1" customWidth="1"/>
    <col min="11" max="231" width="9.42578125"/>
  </cols>
  <sheetData>
    <row r="2" spans="1:231" s="6" customFormat="1" ht="33">
      <c r="A2" s="594"/>
      <c r="B2" s="1795" t="s">
        <v>2012</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4524</v>
      </c>
      <c r="G3" s="9"/>
      <c r="H3" s="9"/>
      <c r="I3" s="9"/>
      <c r="J3" s="9"/>
    </row>
    <row r="4" spans="1:231">
      <c r="B4" s="595"/>
      <c r="C4" s="595"/>
      <c r="D4" s="595"/>
      <c r="E4" s="595"/>
      <c r="F4" s="595"/>
      <c r="G4" s="595"/>
      <c r="H4" s="595"/>
      <c r="I4" s="595"/>
      <c r="J4" s="595"/>
    </row>
    <row r="5" spans="1:231" s="14" customFormat="1" ht="19.5">
      <c r="A5" s="596"/>
      <c r="B5" s="1796"/>
      <c r="C5" s="1797"/>
      <c r="D5" s="1797"/>
      <c r="E5" s="1798"/>
      <c r="F5" s="1798"/>
      <c r="G5" s="1798"/>
      <c r="H5" s="1798"/>
      <c r="I5" s="1798"/>
      <c r="J5" s="1798"/>
      <c r="K5" s="1798"/>
      <c r="L5" s="1798"/>
      <c r="M5" s="71"/>
      <c r="N5" s="71"/>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customHeight="1" thickBot="1">
      <c r="A6" s="857"/>
      <c r="B6" s="3340"/>
      <c r="C6" s="3341"/>
      <c r="D6" s="3342" t="s">
        <v>2015</v>
      </c>
      <c r="E6" s="3343" t="s">
        <v>3770</v>
      </c>
      <c r="F6" s="3343" t="s">
        <v>4525</v>
      </c>
      <c r="G6" s="3343" t="s">
        <v>4481</v>
      </c>
      <c r="H6" s="3343" t="s">
        <v>4482</v>
      </c>
      <c r="I6" s="3367" t="s">
        <v>515</v>
      </c>
      <c r="J6" s="3343" t="s">
        <v>4483</v>
      </c>
      <c r="K6" s="3343" t="s">
        <v>1856</v>
      </c>
      <c r="L6" s="1830"/>
      <c r="M6" s="71"/>
      <c r="N6" s="71"/>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customHeight="1" thickTop="1" thickBot="1">
      <c r="A7" s="857"/>
      <c r="B7" s="3368" t="s">
        <v>4526</v>
      </c>
      <c r="C7" s="3347" t="s">
        <v>3884</v>
      </c>
      <c r="D7" s="3348" t="s">
        <v>3138</v>
      </c>
      <c r="E7" s="3369" t="s">
        <v>3926</v>
      </c>
      <c r="F7" s="3343"/>
      <c r="G7" s="3343"/>
      <c r="H7" s="3369" t="s">
        <v>3583</v>
      </c>
      <c r="I7" s="3369" t="s">
        <v>4527</v>
      </c>
      <c r="J7" s="3369" t="s">
        <v>4528</v>
      </c>
      <c r="K7" s="3369" t="s">
        <v>4529</v>
      </c>
      <c r="L7" s="1798"/>
      <c r="M7" s="71"/>
      <c r="N7" s="71"/>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601"/>
      <c r="B8" s="3351" t="s">
        <v>2214</v>
      </c>
      <c r="C8" s="3352" t="s">
        <v>4385</v>
      </c>
      <c r="D8" s="3277">
        <v>45329</v>
      </c>
      <c r="E8" s="2458">
        <v>45339</v>
      </c>
      <c r="F8" s="3370" t="s">
        <v>4530</v>
      </c>
      <c r="G8" s="3282" t="s">
        <v>4531</v>
      </c>
      <c r="H8" s="3282">
        <v>45345</v>
      </c>
      <c r="I8" s="3354">
        <v>45371</v>
      </c>
      <c r="J8" s="3354">
        <v>45376</v>
      </c>
      <c r="K8" s="3354">
        <v>45379</v>
      </c>
      <c r="L8" s="1798"/>
      <c r="M8" s="71"/>
      <c r="N8" s="71"/>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601"/>
      <c r="B9" s="3283" t="s">
        <v>4387</v>
      </c>
      <c r="C9" s="3284" t="s">
        <v>4388</v>
      </c>
      <c r="D9" s="3285">
        <v>45328</v>
      </c>
      <c r="E9" s="3286">
        <v>45338</v>
      </c>
      <c r="F9" s="1448"/>
      <c r="G9" s="3290"/>
      <c r="H9" s="3290"/>
      <c r="I9" s="3290"/>
      <c r="J9" s="3290"/>
      <c r="K9" s="3290"/>
      <c r="L9" s="1798"/>
      <c r="M9" s="71"/>
      <c r="N9" s="71"/>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customHeight="1" thickTop="1">
      <c r="A10" s="601"/>
      <c r="B10" s="3275" t="s">
        <v>2186</v>
      </c>
      <c r="C10" s="3276" t="s">
        <v>2258</v>
      </c>
      <c r="D10" s="3276">
        <v>45550</v>
      </c>
      <c r="E10" s="3294">
        <v>45561</v>
      </c>
      <c r="F10" s="3366" t="s">
        <v>4532</v>
      </c>
      <c r="G10" s="3279" t="s">
        <v>4497</v>
      </c>
      <c r="H10" s="3279">
        <v>45569</v>
      </c>
      <c r="I10" s="3361">
        <v>45595</v>
      </c>
      <c r="J10" s="3361">
        <v>45600</v>
      </c>
      <c r="K10" s="3361">
        <v>45603</v>
      </c>
      <c r="L10" s="1798"/>
      <c r="M10" s="71"/>
      <c r="N10" s="71"/>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customHeight="1" thickBot="1">
      <c r="A11" s="601"/>
      <c r="B11" s="3302"/>
      <c r="C11" s="3296"/>
      <c r="D11" s="3296"/>
      <c r="E11" s="2091"/>
      <c r="F11" s="3365"/>
      <c r="G11" s="3290"/>
      <c r="H11" s="3290"/>
      <c r="I11" s="3290"/>
      <c r="J11" s="3290"/>
      <c r="K11" s="3290"/>
      <c r="L11" s="1798"/>
      <c r="M11" s="71"/>
      <c r="N11" s="71"/>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customHeight="1" thickTop="1">
      <c r="A12" s="601"/>
      <c r="B12" s="3275" t="s">
        <v>2262</v>
      </c>
      <c r="C12" s="3276" t="s">
        <v>2263</v>
      </c>
      <c r="D12" s="3352">
        <v>45558</v>
      </c>
      <c r="E12" s="3294">
        <f>D12+11</f>
        <v>45569</v>
      </c>
      <c r="F12" s="3366" t="s">
        <v>4533</v>
      </c>
      <c r="G12" s="3279" t="s">
        <v>4534</v>
      </c>
      <c r="H12" s="3279">
        <f>H10+7</f>
        <v>45576</v>
      </c>
      <c r="I12" s="3361">
        <f>H12+26</f>
        <v>45602</v>
      </c>
      <c r="J12" s="3361">
        <f>H12+31</f>
        <v>45607</v>
      </c>
      <c r="K12" s="3361">
        <f>H12+34</f>
        <v>45610</v>
      </c>
      <c r="L12" s="1798"/>
      <c r="M12" s="71"/>
      <c r="N12" s="71"/>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customHeight="1" thickBot="1">
      <c r="A13" s="601"/>
      <c r="B13" s="3302"/>
      <c r="C13" s="3296"/>
      <c r="D13" s="3296"/>
      <c r="E13" s="2091"/>
      <c r="F13" s="3365"/>
      <c r="G13" s="3290"/>
      <c r="H13" s="3290"/>
      <c r="I13" s="3290"/>
      <c r="J13" s="3290"/>
      <c r="K13" s="3290"/>
      <c r="L13" s="1798"/>
      <c r="M13" s="71"/>
      <c r="N13" s="71"/>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customHeight="1" thickTop="1">
      <c r="A14" s="601"/>
      <c r="B14" s="3275" t="s">
        <v>2109</v>
      </c>
      <c r="C14" s="3276" t="s">
        <v>4402</v>
      </c>
      <c r="D14" s="3276">
        <v>45563</v>
      </c>
      <c r="E14" s="3294">
        <f>D14+11+3</f>
        <v>45577</v>
      </c>
      <c r="F14" s="3298" t="s">
        <v>4535</v>
      </c>
      <c r="G14" s="3279" t="s">
        <v>4536</v>
      </c>
      <c r="H14" s="3279">
        <f>H12+7</f>
        <v>45583</v>
      </c>
      <c r="I14" s="3361">
        <f>H14+26</f>
        <v>45609</v>
      </c>
      <c r="J14" s="3361">
        <f>H14+31</f>
        <v>45614</v>
      </c>
      <c r="K14" s="3361">
        <f>H14+34</f>
        <v>45617</v>
      </c>
      <c r="L14" s="1798"/>
      <c r="M14" s="71"/>
      <c r="N14" s="71"/>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customHeight="1" thickBot="1">
      <c r="A15" s="601"/>
      <c r="B15" s="3311"/>
      <c r="C15" s="3296"/>
      <c r="D15" s="3296"/>
      <c r="E15" s="2091"/>
      <c r="F15" s="3358"/>
      <c r="G15" s="3290"/>
      <c r="H15" s="3290"/>
      <c r="I15" s="3290"/>
      <c r="J15" s="3290"/>
      <c r="K15" s="3290"/>
      <c r="L15" s="1798"/>
      <c r="M15" s="71"/>
      <c r="N15" s="71"/>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15" customHeight="1" thickTop="1">
      <c r="A16" s="601"/>
      <c r="B16" s="3885" t="s">
        <v>2248</v>
      </c>
      <c r="C16" s="3874" t="s">
        <v>4404</v>
      </c>
      <c r="D16" s="3874">
        <v>45567</v>
      </c>
      <c r="E16" s="3297" t="s">
        <v>2190</v>
      </c>
      <c r="F16" s="3298" t="s">
        <v>4537</v>
      </c>
      <c r="G16" s="3279" t="s">
        <v>4538</v>
      </c>
      <c r="H16" s="3279">
        <f>H14+7</f>
        <v>45590</v>
      </c>
      <c r="I16" s="3361">
        <f>H16+26</f>
        <v>45616</v>
      </c>
      <c r="J16" s="3361">
        <f>H16+31</f>
        <v>45621</v>
      </c>
      <c r="K16" s="3361">
        <f>H16+34</f>
        <v>45624</v>
      </c>
      <c r="L16" s="1798"/>
      <c r="M16" s="71"/>
      <c r="N16" s="71"/>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15" customHeight="1" thickBot="1">
      <c r="A17" s="601"/>
      <c r="B17" s="3302" t="s">
        <v>2109</v>
      </c>
      <c r="C17" s="3296" t="s">
        <v>4407</v>
      </c>
      <c r="D17" s="3296">
        <v>45569</v>
      </c>
      <c r="E17" s="2091">
        <v>45577</v>
      </c>
      <c r="F17" s="3358"/>
      <c r="G17" s="3290"/>
      <c r="H17" s="3290"/>
      <c r="I17" s="3290"/>
      <c r="J17" s="3290"/>
      <c r="K17" s="3290"/>
      <c r="L17" s="1798"/>
      <c r="M17" s="71"/>
      <c r="N17" s="71"/>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c r="A18" s="601"/>
      <c r="B18" s="3275" t="s">
        <v>2122</v>
      </c>
      <c r="C18" s="3276" t="s">
        <v>2268</v>
      </c>
      <c r="D18" s="3276">
        <v>45578</v>
      </c>
      <c r="E18" s="3294">
        <f>D18+11+2</f>
        <v>45591</v>
      </c>
      <c r="F18" s="3298" t="s">
        <v>4539</v>
      </c>
      <c r="G18" s="3598" t="s">
        <v>4540</v>
      </c>
      <c r="H18" s="3279">
        <f>H16+7</f>
        <v>45597</v>
      </c>
      <c r="I18" s="3361">
        <f>H18+26</f>
        <v>45623</v>
      </c>
      <c r="J18" s="3361">
        <f>H18+31</f>
        <v>45628</v>
      </c>
      <c r="K18" s="3361">
        <f>H18+34</f>
        <v>45631</v>
      </c>
      <c r="L18" s="1798"/>
      <c r="M18" s="71"/>
      <c r="N18" s="71"/>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customHeight="1" thickBot="1">
      <c r="A19" s="601"/>
      <c r="B19" s="3311"/>
      <c r="C19" s="3296"/>
      <c r="D19" s="3296"/>
      <c r="E19" s="2091"/>
      <c r="F19" s="3358"/>
      <c r="G19" s="3290"/>
      <c r="H19" s="3290"/>
      <c r="I19" s="3290"/>
      <c r="J19" s="3290"/>
      <c r="K19" s="3290"/>
      <c r="L19" s="1798"/>
      <c r="M19" s="71"/>
      <c r="N19" s="71"/>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customHeight="1" thickTop="1">
      <c r="A20" s="601"/>
      <c r="B20" s="3873" t="s">
        <v>4410</v>
      </c>
      <c r="C20" s="3874" t="s">
        <v>2272</v>
      </c>
      <c r="D20" s="3874">
        <f>D18+7</f>
        <v>45585</v>
      </c>
      <c r="E20" s="3297" t="s">
        <v>2190</v>
      </c>
      <c r="F20" s="3295" t="s">
        <v>4507</v>
      </c>
      <c r="G20" s="3279" t="s">
        <v>4541</v>
      </c>
      <c r="H20" s="3282">
        <f>H18+7</f>
        <v>45604</v>
      </c>
      <c r="I20" s="3354">
        <f>H20+26</f>
        <v>45630</v>
      </c>
      <c r="J20" s="3354">
        <f>H20+31</f>
        <v>45635</v>
      </c>
      <c r="K20" s="3354">
        <f>H20+34</f>
        <v>45638</v>
      </c>
      <c r="L20" s="1798"/>
      <c r="M20" s="71"/>
      <c r="N20" s="71"/>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15" customHeight="1" thickBot="1">
      <c r="A21" s="601"/>
      <c r="B21" s="3302" t="s">
        <v>2751</v>
      </c>
      <c r="C21" s="3296" t="s">
        <v>4413</v>
      </c>
      <c r="D21" s="3296">
        <v>45588</v>
      </c>
      <c r="E21" s="2091">
        <v>45599</v>
      </c>
      <c r="F21" s="3951" t="s">
        <v>4542</v>
      </c>
      <c r="G21" s="3290"/>
      <c r="H21" s="3290"/>
      <c r="I21" s="3290"/>
      <c r="J21" s="3290"/>
      <c r="K21" s="3290"/>
      <c r="L21" s="1798"/>
      <c r="M21" s="71"/>
      <c r="N21" s="71"/>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5" customHeight="1" thickTop="1">
      <c r="A22" s="601"/>
      <c r="B22" s="3275" t="s">
        <v>4414</v>
      </c>
      <c r="C22" s="3276" t="s">
        <v>4415</v>
      </c>
      <c r="D22" s="3276">
        <v>45595</v>
      </c>
      <c r="E22" s="3294">
        <f>D22+11</f>
        <v>45606</v>
      </c>
      <c r="F22" s="3298" t="s">
        <v>4543</v>
      </c>
      <c r="G22" s="3279" t="s">
        <v>4544</v>
      </c>
      <c r="H22" s="3279">
        <f>H20+7</f>
        <v>45611</v>
      </c>
      <c r="I22" s="3361">
        <f>H22+26</f>
        <v>45637</v>
      </c>
      <c r="J22" s="3361">
        <f>H22+31</f>
        <v>45642</v>
      </c>
      <c r="K22" s="3361">
        <f>H22+34</f>
        <v>45645</v>
      </c>
      <c r="L22" s="1798"/>
      <c r="M22" s="71"/>
      <c r="N22" s="71"/>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14" customFormat="1" ht="15" customHeight="1" thickBot="1">
      <c r="A23" s="601"/>
      <c r="B23" s="3302"/>
      <c r="C23" s="3296"/>
      <c r="D23" s="3296"/>
      <c r="E23" s="2091"/>
      <c r="F23" s="3358"/>
      <c r="G23" s="3290"/>
      <c r="H23" s="3290"/>
      <c r="I23" s="3290"/>
      <c r="J23" s="3290"/>
      <c r="K23" s="3290"/>
      <c r="L23" s="1798"/>
      <c r="M23" s="71"/>
      <c r="N23" s="71"/>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row>
    <row r="24" spans="1:231" s="14" customFormat="1" ht="15" customHeight="1" thickTop="1">
      <c r="A24" s="601"/>
      <c r="B24" s="3275" t="s">
        <v>2262</v>
      </c>
      <c r="C24" s="3276" t="s">
        <v>4418</v>
      </c>
      <c r="D24" s="3276">
        <f>D22+7</f>
        <v>45602</v>
      </c>
      <c r="E24" s="3294">
        <f>D24+11</f>
        <v>45613</v>
      </c>
      <c r="F24" s="3298" t="s">
        <v>4545</v>
      </c>
      <c r="G24" s="3279" t="s">
        <v>4538</v>
      </c>
      <c r="H24" s="3279">
        <f>H22+7</f>
        <v>45618</v>
      </c>
      <c r="I24" s="3361">
        <f>H24+26</f>
        <v>45644</v>
      </c>
      <c r="J24" s="3361">
        <f>H24+31</f>
        <v>45649</v>
      </c>
      <c r="K24" s="3361">
        <f>H24+34</f>
        <v>45652</v>
      </c>
      <c r="L24" s="1798"/>
      <c r="M24" s="71"/>
      <c r="N24" s="71"/>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row>
    <row r="25" spans="1:231" s="14" customFormat="1" ht="15" customHeight="1" thickBot="1">
      <c r="A25" s="601"/>
      <c r="B25" s="3302"/>
      <c r="C25" s="3296"/>
      <c r="D25" s="3296"/>
      <c r="E25" s="2091"/>
      <c r="F25" s="3358"/>
      <c r="G25" s="3290"/>
      <c r="H25" s="3290"/>
      <c r="I25" s="3290"/>
      <c r="J25" s="3290"/>
      <c r="K25" s="3290"/>
      <c r="L25" s="1798"/>
      <c r="M25" s="71"/>
      <c r="N25" s="71"/>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row>
    <row r="26" spans="1:231" s="14" customFormat="1" ht="15" customHeight="1" thickTop="1">
      <c r="A26" s="601"/>
      <c r="B26" s="3275" t="s">
        <v>2109</v>
      </c>
      <c r="C26" s="3276" t="s">
        <v>4421</v>
      </c>
      <c r="D26" s="3276">
        <f>D24+7</f>
        <v>45609</v>
      </c>
      <c r="E26" s="3294">
        <f>D26+11</f>
        <v>45620</v>
      </c>
      <c r="F26" s="3298" t="s">
        <v>4546</v>
      </c>
      <c r="G26" s="3279" t="s">
        <v>4512</v>
      </c>
      <c r="H26" s="3279">
        <f>H24+7</f>
        <v>45625</v>
      </c>
      <c r="I26" s="3361">
        <f>H26+26</f>
        <v>45651</v>
      </c>
      <c r="J26" s="3361">
        <f>H26+31</f>
        <v>45656</v>
      </c>
      <c r="K26" s="3361">
        <f>H26+34</f>
        <v>45659</v>
      </c>
      <c r="L26" s="1798"/>
      <c r="M26" s="71"/>
      <c r="N26" s="71"/>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row>
    <row r="27" spans="1:231" s="14" customFormat="1" ht="15" customHeight="1" thickBot="1">
      <c r="A27" s="601"/>
      <c r="B27" s="3302"/>
      <c r="C27" s="3296"/>
      <c r="D27" s="3296"/>
      <c r="E27" s="2091"/>
      <c r="F27" s="3358"/>
      <c r="G27" s="3290"/>
      <c r="H27" s="3290"/>
      <c r="I27" s="3290"/>
      <c r="J27" s="3290"/>
      <c r="K27" s="3290"/>
      <c r="L27" s="1798"/>
      <c r="M27" s="71"/>
      <c r="N27" s="71"/>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row>
    <row r="28" spans="1:231" s="14" customFormat="1" ht="15" customHeight="1" thickTop="1">
      <c r="A28" s="601"/>
      <c r="B28" s="3275" t="s">
        <v>4424</v>
      </c>
      <c r="C28" s="3276" t="s">
        <v>4425</v>
      </c>
      <c r="D28" s="3276">
        <f>D26+7</f>
        <v>45616</v>
      </c>
      <c r="E28" s="3294">
        <f>D28+11</f>
        <v>45627</v>
      </c>
      <c r="F28" s="3298" t="s">
        <v>4547</v>
      </c>
      <c r="G28" s="3279" t="s">
        <v>4548</v>
      </c>
      <c r="H28" s="3279">
        <f>H26+7</f>
        <v>45632</v>
      </c>
      <c r="I28" s="3361">
        <f>H28+26</f>
        <v>45658</v>
      </c>
      <c r="J28" s="3361">
        <f>H28+31</f>
        <v>45663</v>
      </c>
      <c r="K28" s="3361">
        <f>H28+34</f>
        <v>45666</v>
      </c>
      <c r="L28" s="1798"/>
      <c r="M28" s="71"/>
      <c r="N28" s="71"/>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row>
    <row r="29" spans="1:231" s="14" customFormat="1" ht="15" customHeight="1" thickBot="1">
      <c r="A29" s="601"/>
      <c r="B29" s="3302"/>
      <c r="C29" s="3296"/>
      <c r="D29" s="3296"/>
      <c r="E29" s="2091"/>
      <c r="F29" s="3358"/>
      <c r="G29" s="3290"/>
      <c r="H29" s="3290"/>
      <c r="I29" s="3290"/>
      <c r="J29" s="3290"/>
      <c r="K29" s="3290"/>
      <c r="L29" s="1798"/>
      <c r="M29" s="71"/>
      <c r="N29" s="71"/>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row>
    <row r="30" spans="1:231" s="14" customFormat="1" ht="15" customHeight="1" thickTop="1">
      <c r="A30" s="601"/>
      <c r="B30" s="3275" t="s">
        <v>2122</v>
      </c>
      <c r="C30" s="3276" t="s">
        <v>4427</v>
      </c>
      <c r="D30" s="3276">
        <f>D28+7</f>
        <v>45623</v>
      </c>
      <c r="E30" s="3294">
        <f>D30+11</f>
        <v>45634</v>
      </c>
      <c r="F30" s="3298" t="s">
        <v>1430</v>
      </c>
      <c r="G30" s="3279" t="s">
        <v>4549</v>
      </c>
      <c r="H30" s="3279">
        <f>H28+7</f>
        <v>45639</v>
      </c>
      <c r="I30" s="3361">
        <f>H30+26</f>
        <v>45665</v>
      </c>
      <c r="J30" s="3361">
        <f>H30+31</f>
        <v>45670</v>
      </c>
      <c r="K30" s="3361">
        <f>H30+34</f>
        <v>45673</v>
      </c>
      <c r="L30" s="1798"/>
      <c r="M30" s="71"/>
      <c r="N30" s="71"/>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row>
    <row r="31" spans="1:231" s="14" customFormat="1" ht="15" customHeight="1" thickBot="1">
      <c r="A31" s="601"/>
      <c r="B31" s="3302"/>
      <c r="C31" s="3296"/>
      <c r="D31" s="3296"/>
      <c r="E31" s="2091"/>
      <c r="F31" s="3358"/>
      <c r="G31" s="3290"/>
      <c r="H31" s="3290"/>
      <c r="I31" s="3290"/>
      <c r="J31" s="3290"/>
      <c r="K31" s="3290"/>
      <c r="L31" s="1798"/>
      <c r="M31" s="71"/>
      <c r="N31" s="71"/>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row>
    <row r="32" spans="1:231" s="14" customFormat="1" ht="15" customHeight="1" thickTop="1">
      <c r="A32" s="601"/>
      <c r="B32" s="3275" t="s">
        <v>2186</v>
      </c>
      <c r="C32" s="3276" t="s">
        <v>4430</v>
      </c>
      <c r="D32" s="3276">
        <f>D30+7</f>
        <v>45630</v>
      </c>
      <c r="E32" s="3294">
        <f>D32+11</f>
        <v>45641</v>
      </c>
      <c r="F32" s="3298" t="s">
        <v>1430</v>
      </c>
      <c r="G32" s="3279" t="s">
        <v>4550</v>
      </c>
      <c r="H32" s="3279">
        <f>H30+7</f>
        <v>45646</v>
      </c>
      <c r="I32" s="3361">
        <f>H32+26</f>
        <v>45672</v>
      </c>
      <c r="J32" s="3361">
        <f>H32+31</f>
        <v>45677</v>
      </c>
      <c r="K32" s="3361">
        <f>H32+34</f>
        <v>45680</v>
      </c>
      <c r="L32" s="1798"/>
      <c r="M32" s="71"/>
      <c r="N32" s="71"/>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row>
    <row r="33" spans="1:231" s="14" customFormat="1" ht="15" customHeight="1" thickBot="1">
      <c r="A33" s="601"/>
      <c r="B33" s="3302"/>
      <c r="C33" s="3296"/>
      <c r="D33" s="3296"/>
      <c r="E33" s="2091"/>
      <c r="F33" s="3358"/>
      <c r="G33" s="3290"/>
      <c r="H33" s="3290"/>
      <c r="I33" s="3290"/>
      <c r="J33" s="3290"/>
      <c r="K33" s="3290"/>
      <c r="L33" s="1798"/>
      <c r="M33" s="71"/>
      <c r="N33" s="71"/>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row>
    <row r="34" spans="1:231" s="14" customFormat="1" ht="15" customHeight="1" thickTop="1">
      <c r="A34" s="601"/>
      <c r="B34" s="3275" t="s">
        <v>4414</v>
      </c>
      <c r="C34" s="3276" t="s">
        <v>4432</v>
      </c>
      <c r="D34" s="3276">
        <f>D32+7</f>
        <v>45637</v>
      </c>
      <c r="E34" s="3294">
        <f>D34+11</f>
        <v>45648</v>
      </c>
      <c r="F34" s="3298" t="s">
        <v>1430</v>
      </c>
      <c r="G34" s="3279" t="s">
        <v>4550</v>
      </c>
      <c r="H34" s="3279">
        <f>H32+7</f>
        <v>45653</v>
      </c>
      <c r="I34" s="3361">
        <f>H34+26</f>
        <v>45679</v>
      </c>
      <c r="J34" s="3361">
        <f>H34+31</f>
        <v>45684</v>
      </c>
      <c r="K34" s="3361">
        <f>H34+34</f>
        <v>45687</v>
      </c>
      <c r="L34" s="1798"/>
      <c r="M34" s="71"/>
      <c r="N34" s="71"/>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row>
    <row r="35" spans="1:231" s="14" customFormat="1" ht="15" customHeight="1" thickBot="1">
      <c r="A35" s="601"/>
      <c r="B35" s="3302"/>
      <c r="C35" s="3296"/>
      <c r="D35" s="3296"/>
      <c r="E35" s="2091"/>
      <c r="F35" s="3358"/>
      <c r="G35" s="3290"/>
      <c r="H35" s="3290"/>
      <c r="I35" s="3290"/>
      <c r="J35" s="3290"/>
      <c r="K35" s="3290"/>
      <c r="L35" s="1798"/>
      <c r="M35" s="71"/>
      <c r="N35" s="71"/>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row>
    <row r="36" spans="1:231" s="14" customFormat="1" ht="15" customHeight="1" thickTop="1">
      <c r="A36" s="601"/>
      <c r="B36" s="3275" t="s">
        <v>2262</v>
      </c>
      <c r="C36" s="3276" t="s">
        <v>4434</v>
      </c>
      <c r="D36" s="3276">
        <f>D34+7</f>
        <v>45644</v>
      </c>
      <c r="E36" s="3294">
        <f>D36+11</f>
        <v>45655</v>
      </c>
      <c r="F36" s="3298" t="s">
        <v>1430</v>
      </c>
      <c r="G36" s="3279" t="s">
        <v>4550</v>
      </c>
      <c r="H36" s="3279">
        <f>H34+7</f>
        <v>45660</v>
      </c>
      <c r="I36" s="3361">
        <f>H36+26</f>
        <v>45686</v>
      </c>
      <c r="J36" s="3361">
        <f>H36+31</f>
        <v>45691</v>
      </c>
      <c r="K36" s="3361">
        <f>H36+34</f>
        <v>45694</v>
      </c>
      <c r="L36" s="1798"/>
      <c r="M36" s="71"/>
      <c r="N36" s="71"/>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row>
    <row r="37" spans="1:231" s="14" customFormat="1" ht="15" customHeight="1" thickBot="1">
      <c r="A37" s="601"/>
      <c r="B37" s="3302"/>
      <c r="C37" s="3296"/>
      <c r="D37" s="3296"/>
      <c r="E37" s="2091"/>
      <c r="F37" s="3358"/>
      <c r="G37" s="3290"/>
      <c r="H37" s="3290"/>
      <c r="I37" s="3290"/>
      <c r="J37" s="3290"/>
      <c r="K37" s="3290"/>
      <c r="L37" s="1798"/>
      <c r="M37" s="71"/>
      <c r="N37" s="71"/>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row>
    <row r="38" spans="1:231" s="14" customFormat="1" ht="15" customHeight="1" thickTop="1">
      <c r="A38" s="601"/>
      <c r="B38" s="3275" t="s">
        <v>2109</v>
      </c>
      <c r="C38" s="3276" t="s">
        <v>4436</v>
      </c>
      <c r="D38" s="3276">
        <f>D36+7</f>
        <v>45651</v>
      </c>
      <c r="E38" s="3294">
        <f>D38+11</f>
        <v>45662</v>
      </c>
      <c r="F38" s="3298" t="s">
        <v>1430</v>
      </c>
      <c r="G38" s="3279" t="s">
        <v>4550</v>
      </c>
      <c r="H38" s="3279">
        <f>H36+7</f>
        <v>45667</v>
      </c>
      <c r="I38" s="3361">
        <f>H38+26</f>
        <v>45693</v>
      </c>
      <c r="J38" s="3361">
        <f>H38+31</f>
        <v>45698</v>
      </c>
      <c r="K38" s="3361">
        <f>H38+34</f>
        <v>45701</v>
      </c>
      <c r="L38" s="1798"/>
      <c r="M38" s="71"/>
      <c r="N38" s="71"/>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row>
    <row r="39" spans="1:231" s="14" customFormat="1" ht="15" customHeight="1" thickBot="1">
      <c r="A39" s="601"/>
      <c r="B39" s="3302"/>
      <c r="C39" s="3296"/>
      <c r="D39" s="3296"/>
      <c r="E39" s="2091"/>
      <c r="F39" s="3358"/>
      <c r="G39" s="3290"/>
      <c r="H39" s="3290"/>
      <c r="I39" s="3290"/>
      <c r="J39" s="3290"/>
      <c r="K39" s="3290"/>
      <c r="L39" s="1798"/>
      <c r="M39" s="71"/>
      <c r="N39" s="71"/>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row>
    <row r="40" spans="1:231" s="14" customFormat="1" ht="15" customHeight="1" thickTop="1">
      <c r="A40" s="601"/>
      <c r="B40" s="3275" t="s">
        <v>4424</v>
      </c>
      <c r="C40" s="3276" t="s">
        <v>4438</v>
      </c>
      <c r="D40" s="3276">
        <v>45658</v>
      </c>
      <c r="E40" s="3294">
        <f>D40+11</f>
        <v>45669</v>
      </c>
      <c r="F40" s="3298" t="s">
        <v>1430</v>
      </c>
      <c r="G40" s="3279" t="s">
        <v>4550</v>
      </c>
      <c r="H40" s="3279">
        <f>H38+7</f>
        <v>45674</v>
      </c>
      <c r="I40" s="3361">
        <f>H40+26</f>
        <v>45700</v>
      </c>
      <c r="J40" s="3361">
        <f>H40+31</f>
        <v>45705</v>
      </c>
      <c r="K40" s="3361">
        <f>H40+34</f>
        <v>45708</v>
      </c>
      <c r="L40" s="1798"/>
      <c r="M40" s="71"/>
      <c r="N40" s="71"/>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row>
    <row r="41" spans="1:231" s="14" customFormat="1" ht="15" customHeight="1" thickBot="1">
      <c r="A41" s="601"/>
      <c r="B41" s="3302"/>
      <c r="C41" s="3296"/>
      <c r="D41" s="3296"/>
      <c r="E41" s="2091"/>
      <c r="F41" s="3358"/>
      <c r="G41" s="3290"/>
      <c r="H41" s="3290"/>
      <c r="I41" s="3290"/>
      <c r="J41" s="3290"/>
      <c r="K41" s="3290"/>
      <c r="L41" s="1798"/>
      <c r="M41" s="71"/>
      <c r="N41" s="71"/>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row>
    <row r="42" spans="1:231" s="14" customFormat="1" ht="20.25" thickTop="1">
      <c r="A42" s="601"/>
      <c r="B42" s="3966" t="s">
        <v>2303</v>
      </c>
      <c r="C42" s="3966"/>
      <c r="D42" s="3966"/>
      <c r="E42" s="3966"/>
      <c r="F42" s="3966"/>
      <c r="G42" s="3966"/>
      <c r="H42" s="3966"/>
      <c r="I42" s="2065"/>
      <c r="J42" s="2065"/>
      <c r="K42" s="2066"/>
      <c r="L42" s="1798"/>
      <c r="M42" s="71"/>
      <c r="N42" s="71"/>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row>
    <row r="43" spans="1:231" s="14" customFormat="1" ht="19.5">
      <c r="A43" s="596"/>
      <c r="B43" s="71"/>
      <c r="C43" s="71"/>
      <c r="D43" s="71"/>
      <c r="E43" s="71"/>
      <c r="F43" s="71"/>
      <c r="G43" s="71"/>
      <c r="H43" s="71"/>
      <c r="I43" s="71"/>
      <c r="J43" s="71"/>
      <c r="K43" s="71"/>
      <c r="L43" s="71"/>
      <c r="M43" s="71"/>
      <c r="N43" s="71"/>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row>
    <row r="44" spans="1:231" s="30" customFormat="1" ht="14.25">
      <c r="A44" s="597"/>
      <c r="B44" s="279" t="s">
        <v>1920</v>
      </c>
      <c r="C44" s="70"/>
      <c r="D44" s="70"/>
      <c r="E44" s="280"/>
      <c r="F44" s="71" t="s">
        <v>1958</v>
      </c>
      <c r="G44" s="71"/>
      <c r="H44" s="279"/>
      <c r="I44" s="70"/>
      <c r="J44" s="71" t="s">
        <v>1982</v>
      </c>
      <c r="K44" s="279"/>
      <c r="L44" s="71"/>
      <c r="M44" s="70"/>
      <c r="N44" s="70"/>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row>
    <row r="45" spans="1:231" s="30" customFormat="1" ht="14.25">
      <c r="A45" s="597"/>
      <c r="B45" s="82" t="s">
        <v>1921</v>
      </c>
      <c r="C45" s="70"/>
      <c r="D45" s="70" t="s">
        <v>2305</v>
      </c>
      <c r="E45" s="71"/>
      <c r="F45" s="70" t="s">
        <v>2306</v>
      </c>
      <c r="G45" s="70"/>
      <c r="H45" s="70" t="s">
        <v>1960</v>
      </c>
      <c r="I45" s="70"/>
      <c r="J45" s="70" t="s">
        <v>1984</v>
      </c>
      <c r="K45" s="70"/>
      <c r="L45" s="70" t="s">
        <v>1985</v>
      </c>
      <c r="M45" s="70"/>
      <c r="N45" s="70"/>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row>
    <row r="46" spans="1:231" s="29" customFormat="1" ht="14.25">
      <c r="A46" s="597"/>
      <c r="B46" s="70"/>
      <c r="C46" s="70"/>
      <c r="D46" s="70"/>
      <c r="E46" s="71"/>
      <c r="F46" s="70"/>
      <c r="G46" s="70"/>
      <c r="H46" s="61"/>
      <c r="I46" s="61"/>
      <c r="J46" s="70"/>
      <c r="K46" s="82"/>
      <c r="L46" s="61"/>
      <c r="M46" s="61" t="s">
        <v>4537</v>
      </c>
      <c r="N46" s="61"/>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row>
    <row r="47" spans="1:231" s="29" customFormat="1" ht="14.25">
      <c r="A47" s="598"/>
      <c r="B47" s="732" t="str">
        <f>HOME!A$600</f>
        <v>ZANT CHONG</v>
      </c>
      <c r="C47" s="732" t="str">
        <f>HOME!B$600</f>
        <v>6011 2429</v>
      </c>
      <c r="D47" s="733" t="str">
        <f>HOME!C$600</f>
        <v>zant.chong@msc.com</v>
      </c>
      <c r="E47" s="61"/>
      <c r="F47" s="732" t="str">
        <f>HOME!A$617</f>
        <v>ROBERT CHIA</v>
      </c>
      <c r="G47" s="732" t="str">
        <f>HOME!B$617</f>
        <v>6011 0564</v>
      </c>
      <c r="H47" s="733" t="str">
        <f>HOME!C$617</f>
        <v>robert.chia@msc.com</v>
      </c>
      <c r="I47" s="61"/>
      <c r="J47" s="732" t="str">
        <f>HOME!A$632</f>
        <v>RAYNAR ANG</v>
      </c>
      <c r="K47" s="732" t="str">
        <f>HOME!B$632</f>
        <v>6011 2358</v>
      </c>
      <c r="L47" s="733" t="str">
        <f>HOME!C$632</f>
        <v>raynar.ang@msc.com</v>
      </c>
      <c r="M47" s="61" t="s">
        <v>4551</v>
      </c>
      <c r="N47" s="61"/>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row>
    <row r="48" spans="1:231" s="29" customFormat="1" ht="14.25">
      <c r="A48" s="597"/>
      <c r="B48" s="732" t="str">
        <f>HOME!A$601</f>
        <v>PHOEBE HUANG</v>
      </c>
      <c r="C48" s="732" t="str">
        <f>HOME!B$601</f>
        <v>6011 0562</v>
      </c>
      <c r="D48" s="733" t="str">
        <f>HOME!C$601</f>
        <v>phoebe.huang@msc.com</v>
      </c>
      <c r="E48" s="61"/>
      <c r="F48" s="732" t="str">
        <f>HOME!A$618</f>
        <v>S. Y. LIEW</v>
      </c>
      <c r="G48" s="732" t="str">
        <f>HOME!B$618</f>
        <v>6011 2348</v>
      </c>
      <c r="H48" s="733" t="str">
        <f>HOME!C$618</f>
        <v>seoyi.liew@msc.com</v>
      </c>
      <c r="I48" s="61"/>
      <c r="J48" s="732" t="str">
        <f>HOME!A$634</f>
        <v>DEWI</v>
      </c>
      <c r="K48" s="732" t="str">
        <f>HOME!B$634</f>
        <v>6011 2354</v>
      </c>
      <c r="L48" s="733" t="str">
        <f>HOME!C$634</f>
        <v>dewi.ratnah@msc.com</v>
      </c>
      <c r="M48" s="61" t="s">
        <v>4552</v>
      </c>
      <c r="N48" s="61"/>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row>
    <row r="49" spans="1:231" s="29" customFormat="1" ht="14.25">
      <c r="A49" s="597"/>
      <c r="B49" s="732" t="str">
        <f>HOME!A$602</f>
        <v>SHERWIN LIM</v>
      </c>
      <c r="C49" s="732" t="str">
        <f>HOME!B$602</f>
        <v>6011 2395</v>
      </c>
      <c r="D49" s="733" t="str">
        <f>HOME!C$602</f>
        <v>sherwin.lim@msc.com</v>
      </c>
      <c r="E49" s="61"/>
      <c r="F49" s="732" t="str">
        <f>HOME!A$619</f>
        <v>SHARON KOH</v>
      </c>
      <c r="G49" s="732" t="str">
        <f>HOME!B$619</f>
        <v>6011 2349</v>
      </c>
      <c r="H49" s="733" t="str">
        <f>HOME!C$619</f>
        <v>sharon.koh@msc.com</v>
      </c>
      <c r="I49" s="61"/>
      <c r="J49" s="732" t="str">
        <f>HOME!A$637</f>
        <v>SHAN SHAN</v>
      </c>
      <c r="K49" s="732" t="str">
        <f>HOME!B$637</f>
        <v>6011 2353</v>
      </c>
      <c r="L49" s="733" t="str">
        <f>HOME!C$637</f>
        <v>shanshan.chin@msc.com</v>
      </c>
      <c r="M49" s="61"/>
      <c r="N49" s="61"/>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row>
    <row r="50" spans="1:231" s="29" customFormat="1" ht="14.25">
      <c r="A50" s="597"/>
      <c r="B50" s="732" t="str">
        <f>HOME!A$603</f>
        <v>NATALIE LEW</v>
      </c>
      <c r="C50" s="732" t="str">
        <f>HOME!B$603</f>
        <v>6011 2399</v>
      </c>
      <c r="D50" s="733" t="str">
        <f>HOME!C$603</f>
        <v>natalie.lew@msc.com</v>
      </c>
      <c r="E50" s="61"/>
      <c r="F50" s="732" t="str">
        <f>HOME!A$620</f>
        <v>ANGELIA LAU</v>
      </c>
      <c r="G50" s="732" t="str">
        <f>HOME!B$620</f>
        <v>6011 2346</v>
      </c>
      <c r="H50" s="733" t="str">
        <f>HOME!C$620</f>
        <v>angelia.lau@msc.com</v>
      </c>
      <c r="I50" s="61"/>
      <c r="J50" s="732" t="str">
        <f>HOME!A$638</f>
        <v>EUNICE</v>
      </c>
      <c r="K50" s="732" t="str">
        <f>HOME!B$638</f>
        <v>6011 2355</v>
      </c>
      <c r="L50" s="733" t="str">
        <f>HOME!C$638</f>
        <v>eunice.chan@msc.com</v>
      </c>
      <c r="M50" s="61"/>
      <c r="N50" s="61"/>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row>
    <row r="51" spans="1:231" s="29" customFormat="1" ht="14.25">
      <c r="A51" s="597"/>
      <c r="B51" s="732" t="str">
        <f>HOME!A$604</f>
        <v xml:space="preserve">LIM LEE HLI </v>
      </c>
      <c r="C51" s="732" t="str">
        <f>HOME!B$604</f>
        <v>6011 2352</v>
      </c>
      <c r="D51" s="733" t="str">
        <f>HOME!C$604</f>
        <v>leehli.lim@msc.com</v>
      </c>
      <c r="E51" s="61"/>
      <c r="F51" s="732" t="str">
        <f>HOME!A$621</f>
        <v>NOOR AFNINDAH</v>
      </c>
      <c r="G51" s="732" t="str">
        <f>HOME!B$621</f>
        <v>6011 2347</v>
      </c>
      <c r="H51" s="733" t="str">
        <f>HOME!C$621</f>
        <v>noor.afnindah@msc.com</v>
      </c>
      <c r="I51" s="61"/>
      <c r="J51" s="732" t="str">
        <f>HOME!A$633</f>
        <v>KAI SIANG</v>
      </c>
      <c r="K51" s="732" t="str">
        <f>HOME!B$633</f>
        <v>6011 2356</v>
      </c>
      <c r="L51" s="733" t="str">
        <f>HOME!C$633</f>
        <v>kaisiang.lim@msc.com</v>
      </c>
      <c r="M51" s="61" t="s">
        <v>4539</v>
      </c>
      <c r="N51" s="6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row>
    <row r="52" spans="1:231" s="29" customFormat="1" ht="14.25">
      <c r="A52" s="597"/>
      <c r="B52" s="732" t="str">
        <f>HOME!A$605</f>
        <v>LIM AI PHEN</v>
      </c>
      <c r="C52" s="732" t="str">
        <f>HOME!B$605</f>
        <v>6011 9646</v>
      </c>
      <c r="D52" s="733" t="str">
        <f>HOME!C$605</f>
        <v>aiphen.lim@msc.com</v>
      </c>
      <c r="E52" s="61"/>
      <c r="F52" s="732" t="str">
        <f>HOME!A$622</f>
        <v>NG CHING WEI</v>
      </c>
      <c r="G52" s="732" t="str">
        <f>HOME!B$622</f>
        <v>6011 2404</v>
      </c>
      <c r="H52" s="733" t="str">
        <f>HOME!C$622</f>
        <v>chingwei.ng@msc.com</v>
      </c>
      <c r="I52" s="61"/>
      <c r="J52" s="732" t="str">
        <f>HOME!A$635</f>
        <v>YU TING</v>
      </c>
      <c r="K52" s="732" t="str">
        <f>HOME!B$635</f>
        <v>6011 2359</v>
      </c>
      <c r="L52" s="733" t="str">
        <f>HOME!C$635</f>
        <v>yuting.luo@msc.com</v>
      </c>
      <c r="M52" s="61" t="s">
        <v>4553</v>
      </c>
      <c r="N52" s="61"/>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row>
    <row r="53" spans="1:231" s="29" customFormat="1" ht="14.25">
      <c r="A53" s="597"/>
      <c r="B53" s="732" t="str">
        <f>HOME!A$606</f>
        <v>DARIUS ONG</v>
      </c>
      <c r="C53" s="732" t="str">
        <f>HOME!B$606</f>
        <v>6011 2396</v>
      </c>
      <c r="D53" s="733" t="str">
        <f>HOME!C$606</f>
        <v>darius.ong@msc.com</v>
      </c>
      <c r="E53" s="61"/>
      <c r="F53" s="732">
        <f>HOME!A$623</f>
        <v>0</v>
      </c>
      <c r="G53" s="732">
        <f>HOME!B$623</f>
        <v>0</v>
      </c>
      <c r="H53" s="733">
        <f>HOME!C$623</f>
        <v>0</v>
      </c>
      <c r="I53" s="61"/>
      <c r="J53" s="732" t="str">
        <f>HOME!A$639</f>
        <v>HAZEL</v>
      </c>
      <c r="K53" s="732" t="str">
        <f>HOME!B$639</f>
        <v>6011 2435</v>
      </c>
      <c r="L53" s="733" t="str">
        <f>HOME!C$639</f>
        <v>hazel.toh@msc.com</v>
      </c>
      <c r="M53" s="61"/>
      <c r="N53" s="61"/>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row>
    <row r="54" spans="1:231" s="29" customFormat="1" ht="14.25">
      <c r="A54" s="597"/>
      <c r="B54" s="732" t="str">
        <f>HOME!A607</f>
        <v>LAWRENCE ANG (CROSS-TRADE)</v>
      </c>
      <c r="C54" s="732" t="str">
        <f>HOME!B607</f>
        <v>6011 2400</v>
      </c>
      <c r="D54" s="733" t="str">
        <f>HOME!C607</f>
        <v>lawrence.ang@msc.com</v>
      </c>
      <c r="E54" s="61"/>
      <c r="F54" s="732" t="str">
        <f>HOME!A$624</f>
        <v>.</v>
      </c>
      <c r="G54" s="732" t="str">
        <f>HOME!B$624</f>
        <v>.</v>
      </c>
      <c r="H54" s="733" t="str">
        <f>HOME!C$624</f>
        <v>.</v>
      </c>
      <c r="I54" s="61"/>
      <c r="J54" s="732" t="str">
        <f>HOME!A$636</f>
        <v>-</v>
      </c>
      <c r="K54" s="732" t="str">
        <f>HOME!B$636</f>
        <v>6011 0567</v>
      </c>
      <c r="L54" s="733" t="str">
        <f>HOME!C$636</f>
        <v>-</v>
      </c>
      <c r="M54" s="61"/>
      <c r="N54" s="61"/>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row>
    <row r="55" spans="1:231" s="29" customFormat="1" ht="14.25">
      <c r="A55" s="597"/>
      <c r="B55" s="732" t="str">
        <f>HOME!A608</f>
        <v>ASHTON YAN</v>
      </c>
      <c r="C55" s="732" t="str">
        <f>HOME!B608</f>
        <v>6011 2398</v>
      </c>
      <c r="D55" s="733" t="str">
        <f>HOME!C608</f>
        <v>ashton.yan@msc.com</v>
      </c>
      <c r="E55" s="61"/>
      <c r="F55" s="61"/>
      <c r="G55" s="61"/>
      <c r="H55" s="61"/>
      <c r="I55" s="61"/>
      <c r="J55" s="61"/>
      <c r="K55" s="733"/>
      <c r="L55" s="61"/>
      <c r="M55" s="61"/>
      <c r="N55" s="61"/>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row>
    <row r="56" spans="1:231">
      <c r="B56" s="732" t="str">
        <f>HOME!A609</f>
        <v>JUN YUAN (IMP)</v>
      </c>
      <c r="C56" s="732" t="str">
        <f>HOME!B609</f>
        <v>6011 2402</v>
      </c>
      <c r="D56" s="733" t="str">
        <f>HOME!C609</f>
        <v>junyuan.kwa@msc.com</v>
      </c>
      <c r="E56" s="61"/>
      <c r="F56" s="61"/>
      <c r="G56" s="61"/>
      <c r="H56" s="61"/>
      <c r="I56" s="61"/>
      <c r="J56" s="61"/>
      <c r="K56" s="733"/>
      <c r="L56" s="61"/>
      <c r="M56" s="61"/>
      <c r="N56" s="61"/>
    </row>
    <row r="57" spans="1:231">
      <c r="B57" s="732" t="str">
        <f>HOME!A610</f>
        <v>KARTHI</v>
      </c>
      <c r="C57" s="732" t="str">
        <f>HOME!B610</f>
        <v>6011 2397</v>
      </c>
      <c r="D57" s="733" t="str">
        <f>HOME!C610</f>
        <v>karthigayan.velu@msc.com</v>
      </c>
      <c r="E57" s="61"/>
      <c r="F57" s="61"/>
      <c r="G57" s="61"/>
      <c r="H57" s="733"/>
      <c r="I57" s="61"/>
      <c r="J57" s="61"/>
      <c r="K57" s="61"/>
      <c r="L57" s="733"/>
      <c r="M57" s="61"/>
      <c r="N57" s="61"/>
    </row>
    <row r="58" spans="1:231">
      <c r="B58" s="732">
        <f>HOME!A611</f>
        <v>0</v>
      </c>
      <c r="C58" s="732">
        <f>HOME!B611</f>
        <v>0</v>
      </c>
      <c r="D58" s="733">
        <f>HOME!C611</f>
        <v>0</v>
      </c>
      <c r="E58" s="61"/>
      <c r="F58" s="61"/>
      <c r="G58" s="61"/>
      <c r="H58" s="61"/>
      <c r="I58" s="61"/>
      <c r="J58" s="61"/>
      <c r="K58" s="61"/>
      <c r="L58" s="61"/>
      <c r="M58" s="61"/>
      <c r="N58" s="61"/>
    </row>
    <row r="59" spans="1:231">
      <c r="B59" s="732" t="str">
        <f>HOME!A612</f>
        <v xml:space="preserve">MAIN LINE  </v>
      </c>
      <c r="C59" s="732" t="str">
        <f>HOME!B612</f>
        <v>6011 2424</v>
      </c>
      <c r="D59" s="733">
        <f>HOME!C612</f>
        <v>0</v>
      </c>
      <c r="E59" s="61"/>
      <c r="F59" s="61"/>
      <c r="G59" s="61"/>
      <c r="H59" s="61"/>
      <c r="I59" s="61"/>
      <c r="J59" s="61"/>
      <c r="K59" s="61"/>
      <c r="L59" s="61"/>
      <c r="M59" s="61"/>
      <c r="N59" s="61"/>
    </row>
    <row r="60" spans="1:231">
      <c r="B60" s="61"/>
      <c r="C60" s="61"/>
      <c r="D60" s="61"/>
      <c r="E60" s="61"/>
      <c r="F60" s="61"/>
      <c r="G60" s="61"/>
      <c r="H60" s="61"/>
      <c r="I60" s="61"/>
      <c r="J60" s="61"/>
      <c r="K60" s="61"/>
      <c r="L60" s="61"/>
      <c r="M60" s="61"/>
      <c r="N60" s="61"/>
    </row>
    <row r="61" spans="1:231">
      <c r="B61" s="61"/>
      <c r="C61" s="61"/>
      <c r="D61" s="61"/>
      <c r="E61" s="61"/>
      <c r="F61" s="61"/>
      <c r="G61" s="61"/>
      <c r="H61" s="61"/>
      <c r="I61" s="61"/>
      <c r="J61" s="61"/>
      <c r="K61" s="61"/>
      <c r="L61" s="61"/>
      <c r="M61" s="61"/>
      <c r="N61" s="61"/>
    </row>
    <row r="62" spans="1:231">
      <c r="B62" s="61"/>
      <c r="C62" s="61"/>
      <c r="D62" s="61"/>
      <c r="E62" s="61"/>
      <c r="F62" s="61"/>
      <c r="G62" s="61"/>
      <c r="H62" s="61"/>
      <c r="I62" s="61"/>
      <c r="J62" s="61"/>
      <c r="K62" s="61"/>
      <c r="L62" s="61"/>
      <c r="M62" s="61"/>
      <c r="N62" s="61"/>
    </row>
    <row r="63" spans="1:231">
      <c r="B63" s="61"/>
      <c r="C63" s="61"/>
      <c r="D63" s="61"/>
      <c r="E63" s="61"/>
      <c r="F63" s="61"/>
      <c r="G63" s="61"/>
      <c r="H63" s="61"/>
      <c r="I63" s="61"/>
      <c r="J63" s="61"/>
      <c r="K63" s="61"/>
      <c r="L63" s="61"/>
      <c r="M63" s="61"/>
      <c r="N63" s="61"/>
    </row>
    <row r="64" spans="1:231">
      <c r="B64" s="61"/>
      <c r="C64" s="61"/>
      <c r="D64" s="61"/>
      <c r="E64" s="61"/>
      <c r="F64" s="61"/>
      <c r="G64" s="61"/>
      <c r="H64" s="61"/>
      <c r="I64" s="61"/>
      <c r="J64" s="61"/>
      <c r="K64" s="61"/>
      <c r="L64" s="61"/>
      <c r="M64" s="61"/>
      <c r="N64" s="61"/>
    </row>
    <row r="65" spans="2:14">
      <c r="B65" s="61"/>
      <c r="C65" s="61"/>
      <c r="D65" s="61"/>
      <c r="E65" s="61"/>
      <c r="F65" s="61"/>
      <c r="G65" s="61"/>
      <c r="H65" s="61"/>
      <c r="I65" s="61"/>
      <c r="J65" s="61"/>
      <c r="K65" s="61"/>
      <c r="L65" s="61"/>
      <c r="M65" s="61"/>
      <c r="N65" s="61"/>
    </row>
    <row r="66" spans="2:14">
      <c r="B66" s="61"/>
      <c r="C66" s="61"/>
      <c r="D66" s="61"/>
      <c r="E66" s="61"/>
      <c r="F66" s="61"/>
      <c r="G66" s="61"/>
      <c r="H66" s="61"/>
      <c r="I66" s="61"/>
      <c r="J66" s="61"/>
      <c r="K66" s="61"/>
      <c r="L66" s="61"/>
      <c r="M66" s="61"/>
      <c r="N66" s="61"/>
    </row>
    <row r="67" spans="2:14">
      <c r="B67" s="61"/>
      <c r="C67" s="61"/>
      <c r="D67" s="61"/>
      <c r="E67" s="61"/>
      <c r="F67" s="61"/>
      <c r="G67" s="61"/>
      <c r="H67" s="61"/>
      <c r="I67" s="61"/>
      <c r="J67" s="61"/>
      <c r="K67" s="61"/>
      <c r="L67" s="61"/>
      <c r="M67" s="61"/>
      <c r="N67" s="61"/>
    </row>
    <row r="68" spans="2:14">
      <c r="B68" s="61"/>
      <c r="C68" s="61"/>
      <c r="D68" s="61"/>
      <c r="E68" s="61"/>
      <c r="F68" s="61"/>
      <c r="G68" s="61"/>
      <c r="H68" s="61"/>
      <c r="I68" s="61"/>
      <c r="J68" s="61"/>
      <c r="K68" s="61"/>
      <c r="L68" s="61"/>
      <c r="M68" s="61"/>
      <c r="N68" s="61"/>
    </row>
    <row r="69" spans="2:14">
      <c r="B69" s="61"/>
      <c r="C69" s="61"/>
      <c r="D69" s="61"/>
      <c r="E69" s="61"/>
      <c r="F69" s="61"/>
      <c r="G69" s="61"/>
      <c r="H69" s="61"/>
      <c r="I69" s="61"/>
      <c r="J69" s="61"/>
      <c r="K69" s="61"/>
      <c r="L69" s="61"/>
      <c r="M69" s="61"/>
      <c r="N69" s="61"/>
    </row>
    <row r="70" spans="2:14">
      <c r="B70" s="61"/>
      <c r="C70" s="61"/>
      <c r="D70" s="61"/>
      <c r="E70" s="61"/>
      <c r="F70" s="61"/>
      <c r="G70" s="61"/>
      <c r="H70" s="61"/>
      <c r="I70" s="61"/>
      <c r="J70" s="61"/>
      <c r="K70" s="61"/>
      <c r="L70" s="61"/>
      <c r="M70" s="61"/>
      <c r="N70" s="61"/>
    </row>
    <row r="71" spans="2:14">
      <c r="B71" s="61"/>
      <c r="C71" s="61"/>
      <c r="D71" s="61"/>
      <c r="E71" s="61"/>
      <c r="F71" s="61"/>
      <c r="G71" s="61"/>
      <c r="H71" s="61"/>
      <c r="I71" s="61"/>
      <c r="J71" s="61"/>
      <c r="K71" s="61"/>
      <c r="L71" s="61"/>
      <c r="M71" s="61"/>
      <c r="N71" s="61"/>
    </row>
    <row r="72" spans="2:14">
      <c r="B72" s="61"/>
      <c r="C72" s="61"/>
      <c r="D72" s="61"/>
      <c r="E72" s="61"/>
      <c r="F72" s="61"/>
      <c r="G72" s="61"/>
      <c r="H72" s="61"/>
      <c r="I72" s="61"/>
      <c r="J72" s="61"/>
      <c r="K72" s="61"/>
      <c r="L72" s="61"/>
      <c r="M72" s="61"/>
      <c r="N72" s="61"/>
    </row>
    <row r="73" spans="2:14">
      <c r="B73" s="61"/>
      <c r="C73" s="61"/>
      <c r="D73" s="61"/>
      <c r="E73" s="61"/>
      <c r="F73" s="61"/>
      <c r="G73" s="61"/>
      <c r="H73" s="61"/>
      <c r="I73" s="61"/>
      <c r="J73" s="61"/>
      <c r="K73" s="61"/>
      <c r="L73" s="61"/>
      <c r="M73" s="61"/>
      <c r="N73" s="61"/>
    </row>
    <row r="74" spans="2:14">
      <c r="B74" s="61"/>
      <c r="C74" s="61"/>
      <c r="D74" s="61"/>
      <c r="E74" s="61"/>
      <c r="F74" s="61"/>
      <c r="G74" s="61"/>
      <c r="H74" s="61"/>
      <c r="I74" s="61"/>
      <c r="J74" s="61"/>
      <c r="K74" s="61"/>
      <c r="L74" s="61"/>
      <c r="M74" s="61"/>
      <c r="N74" s="61"/>
    </row>
    <row r="75" spans="2:14">
      <c r="B75" s="61"/>
      <c r="C75" s="61"/>
      <c r="D75" s="61"/>
      <c r="E75" s="61"/>
      <c r="F75" s="61"/>
      <c r="G75" s="61"/>
      <c r="H75" s="61"/>
      <c r="I75" s="61"/>
      <c r="J75" s="61"/>
      <c r="K75" s="61"/>
      <c r="L75" s="61"/>
      <c r="M75" s="61"/>
      <c r="N75" s="61"/>
    </row>
    <row r="76" spans="2:14">
      <c r="B76" s="61"/>
      <c r="C76" s="61"/>
      <c r="D76" s="61"/>
      <c r="E76" s="61"/>
      <c r="F76" s="61"/>
      <c r="G76" s="61"/>
      <c r="H76" s="61"/>
      <c r="I76" s="61"/>
      <c r="J76" s="61"/>
      <c r="K76" s="61"/>
      <c r="L76" s="61"/>
      <c r="M76" s="61"/>
      <c r="N76" s="61"/>
    </row>
  </sheetData>
  <sheetProtection algorithmName="SHA-512" hashValue="9+/vC6kIqclIlubAQd5hMHsJAbRekNqIEkHZZgE9ZKYe+VPFQYBivBwmIiTw5eUYYdO3USWHEOz9vBYrs7EF4A==" saltValue="eMnL1AhiwbrcWV5v6zf7og==" spinCount="100000" sheet="1" formatCells="0"/>
  <customSheetViews>
    <customSheetView guid="{25211047-2AA7-431D-8637-AA6183637E8E}"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B0B43395-6E32-4DB3-A2D8-DD2362C77F4F}" scale="85" hiddenRows="1">
      <selection activeCell="J36" sqref="J36"/>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A40" sqref="A40:XFD41"/>
      <pageMargins left="0" right="0" top="0" bottom="0" header="0" footer="0"/>
      <pageSetup paperSize="9" orientation="portrait" verticalDpi="0" r:id="rId3"/>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4"/>
      <headerFooter>
        <oddFooter>&amp;L&amp;1#&amp;"Calibri"&amp;10 Sensitivity: Internal</oddFooter>
      </headerFooter>
    </customSheetView>
    <customSheetView guid="{834388B3-D1C0-4496-81CB-D8907F6C94B1}">
      <selection activeCell="F15" sqref="F15"/>
      <pageMargins left="0" right="0" top="0" bottom="0" header="0" footer="0"/>
      <pageSetup paperSize="9" orientation="portrait" verticalDpi="0" r:id="rId5"/>
      <headerFooter>
        <oddFooter>&amp;L&amp;1#&amp;"Calibri"&amp;10 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6"/>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7"/>
      <headerFooter>
        <oddFooter>&amp;L&amp;1#&amp;"Calibri"&amp;10&amp;K000000Sensitivity: Internal</oddFooter>
      </headerFooter>
    </customSheetView>
    <customSheetView guid="{D8AE3607-C68D-4DD7-8BE1-F63EA4A613B4}"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42:H42"/>
  </mergeCells>
  <pageMargins left="0.7" right="0.7" top="0.75" bottom="0.75" header="0.3" footer="0.3"/>
  <pageSetup paperSize="9" orientation="portrait" r:id="rId9"/>
  <headerFooter>
    <oddFooter>&amp;L_x000D_&amp;1#&amp;"Calibri"&amp;10&amp;K000000 Sensitivity: Internal</oddFooter>
  </headerFooter>
  <drawing r:id="rId1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tabColor rgb="FF00B050"/>
    <pageSetUpPr fitToPage="1"/>
  </sheetPr>
  <dimension ref="A1:HV165"/>
  <sheetViews>
    <sheetView zoomScale="85" zoomScaleNormal="85" workbookViewId="0">
      <pane ySplit="132" topLeftCell="A140" activePane="bottomLeft" state="frozen"/>
      <selection pane="bottomLeft" activeCell="E132" sqref="E132"/>
    </sheetView>
  </sheetViews>
  <sheetFormatPr defaultColWidth="9.42578125" defaultRowHeight="12.75"/>
  <cols>
    <col min="1" max="1" width="11.140625" style="2544"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544"/>
      <c r="B2" s="7" t="s">
        <v>4554</v>
      </c>
      <c r="C2" s="45"/>
    </row>
    <row r="3" spans="1:11" s="14" customFormat="1" ht="19.5">
      <c r="A3" s="2545"/>
      <c r="D3" s="325"/>
      <c r="G3" s="326"/>
      <c r="H3" s="325"/>
      <c r="K3" s="325"/>
    </row>
    <row r="4" spans="1:11" ht="20.25">
      <c r="B4" s="66"/>
      <c r="C4" s="66"/>
      <c r="D4" s="3038" t="s">
        <v>4555</v>
      </c>
      <c r="E4" s="66"/>
      <c r="F4" s="66"/>
      <c r="G4" s="66"/>
      <c r="H4" s="66"/>
      <c r="I4" s="66"/>
      <c r="J4" s="37"/>
      <c r="K4" s="37"/>
    </row>
    <row r="5" spans="1:11" ht="15">
      <c r="B5" s="66"/>
      <c r="C5" s="66"/>
      <c r="D5" s="320"/>
      <c r="E5" s="66"/>
      <c r="F5" s="66"/>
      <c r="G5" s="66"/>
      <c r="H5" s="66"/>
      <c r="I5" s="66"/>
      <c r="J5" s="37"/>
      <c r="K5" s="37"/>
    </row>
    <row r="6" spans="1:11" s="14" customFormat="1" ht="19.5" hidden="1">
      <c r="A6" s="2546"/>
      <c r="B6" s="369"/>
      <c r="C6" s="368"/>
      <c r="D6" s="337" t="s">
        <v>2015</v>
      </c>
      <c r="E6" s="337" t="s">
        <v>287</v>
      </c>
      <c r="F6" s="66"/>
      <c r="G6" s="66"/>
      <c r="H6" s="214" t="s">
        <v>287</v>
      </c>
    </row>
    <row r="7" spans="1:11" s="14" customFormat="1" ht="19.5" hidden="1">
      <c r="A7" s="2546"/>
      <c r="B7" s="395"/>
      <c r="C7" s="592" t="s">
        <v>4556</v>
      </c>
      <c r="D7" s="649" t="s">
        <v>4557</v>
      </c>
      <c r="E7" s="340" t="s">
        <v>4558</v>
      </c>
      <c r="F7" s="66"/>
      <c r="G7" s="66"/>
      <c r="H7" s="396" t="s">
        <v>4559</v>
      </c>
    </row>
    <row r="8" spans="1:11" s="14" customFormat="1" ht="20.100000000000001" hidden="1" customHeight="1">
      <c r="A8" s="2546"/>
      <c r="B8" s="339" t="s">
        <v>4560</v>
      </c>
      <c r="C8" s="381" t="s">
        <v>4561</v>
      </c>
      <c r="D8" s="393">
        <v>43636</v>
      </c>
      <c r="E8" s="286"/>
      <c r="F8" s="66"/>
      <c r="G8" s="66"/>
      <c r="H8" s="286">
        <f>D8+20</f>
        <v>43656</v>
      </c>
    </row>
    <row r="9" spans="1:11" s="14" customFormat="1" ht="20.100000000000001" hidden="1" customHeight="1">
      <c r="A9" s="2546"/>
      <c r="B9" s="339" t="s">
        <v>4562</v>
      </c>
      <c r="C9" s="360" t="s">
        <v>4563</v>
      </c>
      <c r="D9" s="286">
        <f t="shared" ref="D9:D17" si="0">D8+7</f>
        <v>43643</v>
      </c>
      <c r="E9" s="286"/>
      <c r="F9" s="66"/>
      <c r="G9" s="66"/>
      <c r="H9" s="286">
        <f t="shared" ref="H9:H16" si="1">D9+19</f>
        <v>43662</v>
      </c>
    </row>
    <row r="10" spans="1:11" s="14" customFormat="1" ht="20.100000000000001" hidden="1" customHeight="1">
      <c r="A10" s="2546"/>
      <c r="B10" s="589" t="s">
        <v>4564</v>
      </c>
      <c r="C10" s="590" t="s">
        <v>4565</v>
      </c>
      <c r="D10" s="535">
        <v>43650</v>
      </c>
      <c r="E10" s="535"/>
      <c r="F10" s="66"/>
      <c r="G10" s="66"/>
      <c r="H10" s="535">
        <f t="shared" si="1"/>
        <v>43669</v>
      </c>
    </row>
    <row r="11" spans="1:11" s="14" customFormat="1" ht="20.100000000000001" hidden="1" customHeight="1">
      <c r="A11" s="2546"/>
      <c r="B11" s="589" t="s">
        <v>4566</v>
      </c>
      <c r="C11" s="590" t="s">
        <v>4567</v>
      </c>
      <c r="D11" s="535">
        <f t="shared" si="0"/>
        <v>43657</v>
      </c>
      <c r="E11" s="591"/>
      <c r="F11" s="66"/>
      <c r="G11" s="66"/>
      <c r="H11" s="591">
        <f t="shared" si="1"/>
        <v>43676</v>
      </c>
    </row>
    <row r="12" spans="1:11" s="14" customFormat="1" ht="20.100000000000001" hidden="1" customHeight="1">
      <c r="A12" s="2546"/>
      <c r="B12" s="589" t="s">
        <v>4568</v>
      </c>
      <c r="C12" s="590" t="s">
        <v>4569</v>
      </c>
      <c r="D12" s="535">
        <v>43664</v>
      </c>
      <c r="E12" s="591"/>
      <c r="F12" s="66"/>
      <c r="G12" s="66"/>
      <c r="H12" s="591">
        <f t="shared" si="1"/>
        <v>43683</v>
      </c>
    </row>
    <row r="13" spans="1:11" s="14" customFormat="1" ht="20.100000000000001" hidden="1" customHeight="1">
      <c r="A13" s="2546"/>
      <c r="B13" s="541" t="s">
        <v>4570</v>
      </c>
      <c r="C13" s="590" t="s">
        <v>4571</v>
      </c>
      <c r="D13" s="535">
        <v>43671</v>
      </c>
      <c r="E13" s="591"/>
      <c r="F13" s="66"/>
      <c r="G13" s="66"/>
      <c r="H13" s="591">
        <f t="shared" si="1"/>
        <v>43690</v>
      </c>
    </row>
    <row r="14" spans="1:11" s="14" customFormat="1" ht="20.100000000000001" hidden="1" customHeight="1">
      <c r="A14" s="2546"/>
      <c r="B14" s="339" t="s">
        <v>4560</v>
      </c>
      <c r="C14" s="360" t="s">
        <v>4572</v>
      </c>
      <c r="D14" s="286">
        <f t="shared" si="0"/>
        <v>43678</v>
      </c>
      <c r="E14" s="278"/>
      <c r="F14" s="66"/>
      <c r="G14" s="66"/>
      <c r="H14" s="278">
        <f t="shared" si="1"/>
        <v>43697</v>
      </c>
    </row>
    <row r="15" spans="1:11" s="14" customFormat="1" ht="20.100000000000001" hidden="1" customHeight="1">
      <c r="A15" s="2546"/>
      <c r="B15" s="339" t="s">
        <v>901</v>
      </c>
      <c r="C15" s="360" t="s">
        <v>4573</v>
      </c>
      <c r="D15" s="286">
        <f t="shared" si="0"/>
        <v>43685</v>
      </c>
      <c r="E15" s="278"/>
      <c r="F15" s="66"/>
      <c r="G15" s="66"/>
      <c r="H15" s="278">
        <f t="shared" si="1"/>
        <v>43704</v>
      </c>
    </row>
    <row r="16" spans="1:11" s="14" customFormat="1" ht="20.100000000000001" hidden="1" customHeight="1">
      <c r="A16" s="2546"/>
      <c r="B16" s="339" t="s">
        <v>4566</v>
      </c>
      <c r="C16" s="394" t="s">
        <v>4574</v>
      </c>
      <c r="D16" s="286">
        <f t="shared" si="0"/>
        <v>43692</v>
      </c>
      <c r="E16" s="278"/>
      <c r="F16" s="66"/>
      <c r="G16" s="66"/>
      <c r="H16" s="278">
        <f t="shared" si="1"/>
        <v>43711</v>
      </c>
    </row>
    <row r="17" spans="1:9" s="14" customFormat="1" ht="20.100000000000001" hidden="1" customHeight="1">
      <c r="A17" s="2546"/>
      <c r="B17" s="339" t="s">
        <v>4568</v>
      </c>
      <c r="C17" s="394" t="s">
        <v>4575</v>
      </c>
      <c r="D17" s="286">
        <f t="shared" si="0"/>
        <v>43699</v>
      </c>
      <c r="E17" s="278"/>
      <c r="F17" s="66"/>
      <c r="G17" s="66"/>
      <c r="H17" s="278">
        <f>D17+19</f>
        <v>43718</v>
      </c>
    </row>
    <row r="18" spans="1:9" s="14" customFormat="1" ht="20.100000000000001" hidden="1" customHeight="1">
      <c r="A18" s="2546"/>
      <c r="B18" s="339" t="s">
        <v>4570</v>
      </c>
      <c r="C18" s="394" t="s">
        <v>4576</v>
      </c>
      <c r="D18" s="286">
        <v>43706</v>
      </c>
      <c r="E18" s="278"/>
      <c r="F18" s="66"/>
      <c r="G18" s="66"/>
      <c r="H18" s="278">
        <f>D18+19</f>
        <v>43725</v>
      </c>
    </row>
    <row r="19" spans="1:9" s="14" customFormat="1" ht="20.100000000000001" hidden="1" customHeight="1">
      <c r="A19" s="2546" t="s">
        <v>4577</v>
      </c>
      <c r="B19" s="650" t="s">
        <v>4578</v>
      </c>
      <c r="C19" s="651" t="s">
        <v>4579</v>
      </c>
      <c r="D19" s="706">
        <v>43869</v>
      </c>
      <c r="E19" s="652"/>
      <c r="F19" s="66"/>
      <c r="G19" s="66"/>
      <c r="H19" s="652">
        <f t="shared" ref="H19:H34" si="2">D19+24</f>
        <v>43893</v>
      </c>
      <c r="I19" s="64" t="s">
        <v>4580</v>
      </c>
    </row>
    <row r="20" spans="1:9" s="14" customFormat="1" ht="20.100000000000001" hidden="1" customHeight="1">
      <c r="A20" s="2546" t="s">
        <v>4581</v>
      </c>
      <c r="B20" s="653" t="s">
        <v>2182</v>
      </c>
      <c r="C20" s="651" t="s">
        <v>4582</v>
      </c>
      <c r="D20" s="537">
        <f t="shared" ref="D20" si="3">D19+7</f>
        <v>43876</v>
      </c>
      <c r="E20" s="665"/>
      <c r="F20" s="66"/>
      <c r="G20" s="66"/>
      <c r="H20" s="665">
        <f t="shared" si="2"/>
        <v>43900</v>
      </c>
    </row>
    <row r="21" spans="1:9" s="14" customFormat="1" ht="20.100000000000001" hidden="1" customHeight="1">
      <c r="A21" s="2546" t="s">
        <v>4583</v>
      </c>
      <c r="B21" s="653" t="s">
        <v>2182</v>
      </c>
      <c r="C21" s="651" t="s">
        <v>4584</v>
      </c>
      <c r="D21" s="537">
        <v>43879</v>
      </c>
      <c r="E21" s="665"/>
      <c r="F21" s="66"/>
      <c r="G21" s="66"/>
      <c r="H21" s="665">
        <f t="shared" si="2"/>
        <v>43903</v>
      </c>
    </row>
    <row r="22" spans="1:9" s="14" customFormat="1" ht="20.100000000000001" hidden="1" customHeight="1">
      <c r="A22" s="2546" t="s">
        <v>4585</v>
      </c>
      <c r="B22" s="653" t="s">
        <v>2182</v>
      </c>
      <c r="C22" s="651" t="s">
        <v>4586</v>
      </c>
      <c r="D22" s="537">
        <v>43886</v>
      </c>
      <c r="E22" s="665"/>
      <c r="F22" s="66"/>
      <c r="G22" s="66"/>
      <c r="H22" s="665">
        <f t="shared" si="2"/>
        <v>43910</v>
      </c>
      <c r="I22" s="522"/>
    </row>
    <row r="23" spans="1:9" s="14" customFormat="1" ht="20.100000000000001" hidden="1" customHeight="1">
      <c r="A23" s="2546" t="s">
        <v>4587</v>
      </c>
      <c r="B23" s="339" t="s">
        <v>4588</v>
      </c>
      <c r="C23" s="394" t="s">
        <v>4589</v>
      </c>
      <c r="D23" s="286">
        <v>43893</v>
      </c>
      <c r="E23" s="278"/>
      <c r="F23" s="66"/>
      <c r="G23" s="66"/>
      <c r="H23" s="278">
        <f t="shared" si="2"/>
        <v>43917</v>
      </c>
    </row>
    <row r="24" spans="1:9" s="14" customFormat="1" ht="20.100000000000001" hidden="1" customHeight="1">
      <c r="A24" s="2546"/>
      <c r="B24" s="615" t="s">
        <v>2182</v>
      </c>
      <c r="C24" s="394" t="s">
        <v>4590</v>
      </c>
      <c r="D24" s="537">
        <v>43900</v>
      </c>
      <c r="E24" s="665"/>
      <c r="F24" s="66"/>
      <c r="G24" s="66"/>
      <c r="H24" s="665">
        <f t="shared" si="2"/>
        <v>43924</v>
      </c>
    </row>
    <row r="25" spans="1:9" s="14" customFormat="1" ht="20.100000000000001" hidden="1" customHeight="1">
      <c r="A25" s="2546"/>
      <c r="B25" s="339" t="s">
        <v>4566</v>
      </c>
      <c r="C25" s="394" t="s">
        <v>4591</v>
      </c>
      <c r="D25" s="286">
        <v>43907</v>
      </c>
      <c r="E25" s="278"/>
      <c r="F25" s="66"/>
      <c r="G25" s="66"/>
      <c r="H25" s="278">
        <f t="shared" si="2"/>
        <v>43931</v>
      </c>
    </row>
    <row r="26" spans="1:9" s="14" customFormat="1" ht="20.100000000000001" hidden="1" customHeight="1">
      <c r="A26" s="2546" t="s">
        <v>4592</v>
      </c>
      <c r="B26" s="615" t="s">
        <v>2182</v>
      </c>
      <c r="C26" s="774" t="s">
        <v>4593</v>
      </c>
      <c r="D26" s="537">
        <v>43914</v>
      </c>
      <c r="E26" s="537"/>
      <c r="F26" s="66"/>
      <c r="G26" s="66"/>
      <c r="H26" s="537">
        <f t="shared" si="2"/>
        <v>43938</v>
      </c>
    </row>
    <row r="27" spans="1:9" s="14" customFormat="1" ht="20.100000000000001" hidden="1" customHeight="1">
      <c r="A27" s="2546" t="s">
        <v>4588</v>
      </c>
      <c r="B27" s="718" t="s">
        <v>4564</v>
      </c>
      <c r="C27" s="719" t="s">
        <v>4594</v>
      </c>
      <c r="D27" s="278">
        <v>43921</v>
      </c>
      <c r="E27" s="278"/>
      <c r="F27" s="66"/>
      <c r="G27" s="66"/>
      <c r="H27" s="278">
        <f t="shared" si="2"/>
        <v>43945</v>
      </c>
    </row>
    <row r="28" spans="1:9" s="14" customFormat="1" ht="20.100000000000001" hidden="1" customHeight="1">
      <c r="A28" s="2546"/>
      <c r="B28" s="653" t="s">
        <v>2182</v>
      </c>
      <c r="C28" s="754" t="s">
        <v>4595</v>
      </c>
      <c r="D28" s="537">
        <v>43928</v>
      </c>
      <c r="E28" s="537"/>
      <c r="F28" s="66"/>
      <c r="G28" s="66"/>
      <c r="H28" s="537">
        <f t="shared" si="2"/>
        <v>43952</v>
      </c>
    </row>
    <row r="29" spans="1:9" s="14" customFormat="1" ht="20.100000000000001" hidden="1" customHeight="1">
      <c r="A29" s="2546" t="s">
        <v>4596</v>
      </c>
      <c r="B29" s="653" t="s">
        <v>2182</v>
      </c>
      <c r="C29" s="754" t="s">
        <v>4597</v>
      </c>
      <c r="D29" s="537">
        <v>43935</v>
      </c>
      <c r="E29" s="537"/>
      <c r="F29" s="66"/>
      <c r="G29" s="66"/>
      <c r="H29" s="537">
        <f t="shared" si="2"/>
        <v>43959</v>
      </c>
    </row>
    <row r="30" spans="1:9" s="14" customFormat="1" ht="20.100000000000001" hidden="1" customHeight="1">
      <c r="A30" s="2546" t="s">
        <v>4598</v>
      </c>
      <c r="B30" s="650" t="s">
        <v>3244</v>
      </c>
      <c r="C30" s="651" t="s">
        <v>4599</v>
      </c>
      <c r="D30" s="706">
        <v>43950</v>
      </c>
      <c r="E30" s="740"/>
      <c r="F30" s="66"/>
      <c r="G30" s="66"/>
      <c r="H30" s="740">
        <f t="shared" si="2"/>
        <v>43974</v>
      </c>
      <c r="I30" s="816" t="s">
        <v>4600</v>
      </c>
    </row>
    <row r="31" spans="1:9" s="14" customFormat="1" ht="20.100000000000001" hidden="1" customHeight="1">
      <c r="A31" s="2546" t="s">
        <v>4601</v>
      </c>
      <c r="B31" s="650" t="s">
        <v>2182</v>
      </c>
      <c r="C31" s="651" t="s">
        <v>4602</v>
      </c>
      <c r="D31" s="537">
        <v>43949</v>
      </c>
      <c r="E31" s="537"/>
      <c r="F31" s="66"/>
      <c r="G31" s="66"/>
      <c r="H31" s="537">
        <f t="shared" si="2"/>
        <v>43973</v>
      </c>
    </row>
    <row r="32" spans="1:9" s="14" customFormat="1" ht="20.100000000000001" hidden="1" customHeight="1">
      <c r="A32" s="2546" t="s">
        <v>4603</v>
      </c>
      <c r="B32" s="615" t="s">
        <v>2182</v>
      </c>
      <c r="C32" s="774" t="s">
        <v>4604</v>
      </c>
      <c r="D32" s="537">
        <v>43956</v>
      </c>
      <c r="E32" s="537"/>
      <c r="F32" s="66"/>
      <c r="G32" s="66"/>
      <c r="H32" s="537">
        <f t="shared" si="2"/>
        <v>43980</v>
      </c>
    </row>
    <row r="33" spans="1:9" s="14" customFormat="1" ht="20.100000000000001" hidden="1" customHeight="1">
      <c r="A33" s="2546"/>
      <c r="B33" s="339" t="s">
        <v>3088</v>
      </c>
      <c r="C33" s="394" t="s">
        <v>4605</v>
      </c>
      <c r="D33" s="859">
        <v>43964</v>
      </c>
      <c r="E33" s="286"/>
      <c r="F33" s="66"/>
      <c r="G33" s="66"/>
      <c r="H33" s="286">
        <f t="shared" si="2"/>
        <v>43988</v>
      </c>
      <c r="I33" s="816" t="s">
        <v>4606</v>
      </c>
    </row>
    <row r="34" spans="1:9" s="14" customFormat="1" ht="20.100000000000001" hidden="1" customHeight="1">
      <c r="A34" s="2546"/>
      <c r="B34" s="339" t="s">
        <v>4607</v>
      </c>
      <c r="C34" s="394" t="s">
        <v>4608</v>
      </c>
      <c r="D34" s="286">
        <v>43970</v>
      </c>
      <c r="E34" s="286"/>
      <c r="F34" s="66"/>
      <c r="G34" s="66"/>
      <c r="H34" s="537">
        <f t="shared" si="2"/>
        <v>43994</v>
      </c>
    </row>
    <row r="35" spans="1:9" s="14" customFormat="1" ht="20.100000000000001" hidden="1" customHeight="1">
      <c r="A35" s="2546"/>
      <c r="B35" s="338"/>
      <c r="C35" s="707"/>
      <c r="D35" s="131"/>
      <c r="E35" s="131"/>
      <c r="F35" s="66"/>
      <c r="G35" s="66"/>
      <c r="H35" s="131"/>
    </row>
    <row r="36" spans="1:9" s="14" customFormat="1" ht="35.25" hidden="1" customHeight="1">
      <c r="A36" s="2546"/>
      <c r="B36" s="369"/>
      <c r="C36" s="368"/>
      <c r="D36" s="337" t="s">
        <v>2015</v>
      </c>
      <c r="E36" s="337" t="s">
        <v>287</v>
      </c>
      <c r="F36" s="66"/>
      <c r="G36" s="66"/>
      <c r="H36" s="855"/>
    </row>
    <row r="37" spans="1:9" s="14" customFormat="1" ht="25.5" hidden="1" customHeight="1">
      <c r="A37" s="2546"/>
      <c r="B37" s="395"/>
      <c r="C37" s="592" t="s">
        <v>3586</v>
      </c>
      <c r="D37" s="649" t="s">
        <v>4609</v>
      </c>
      <c r="E37" s="340" t="s">
        <v>4558</v>
      </c>
      <c r="F37" s="66"/>
      <c r="G37" s="66"/>
      <c r="H37" s="856"/>
    </row>
    <row r="38" spans="1:9" s="14" customFormat="1" ht="20.100000000000001" hidden="1" customHeight="1">
      <c r="A38" s="2546"/>
      <c r="B38" s="339" t="s">
        <v>2619</v>
      </c>
      <c r="C38" s="394" t="s">
        <v>2341</v>
      </c>
      <c r="D38" s="286">
        <v>43982</v>
      </c>
      <c r="E38" s="278"/>
      <c r="F38" s="66"/>
      <c r="G38" s="66"/>
      <c r="H38" s="131"/>
    </row>
    <row r="39" spans="1:9" s="14" customFormat="1" ht="20.100000000000001" hidden="1" customHeight="1">
      <c r="A39" s="2546"/>
      <c r="B39" s="338"/>
      <c r="C39" s="707"/>
      <c r="D39" s="131"/>
      <c r="E39" s="131"/>
      <c r="F39" s="66"/>
      <c r="G39" s="66"/>
      <c r="H39" s="131"/>
    </row>
    <row r="40" spans="1:9" s="14" customFormat="1" ht="33" hidden="1" customHeight="1">
      <c r="A40" s="2546"/>
      <c r="B40" s="369"/>
      <c r="C40" s="368"/>
      <c r="D40" s="337" t="s">
        <v>2015</v>
      </c>
      <c r="E40" s="337" t="s">
        <v>287</v>
      </c>
      <c r="F40" s="66"/>
      <c r="G40" s="66"/>
      <c r="H40" s="855"/>
    </row>
    <row r="41" spans="1:9" s="14" customFormat="1" ht="20.100000000000001" hidden="1" customHeight="1">
      <c r="A41" s="2546"/>
      <c r="B41" s="395"/>
      <c r="C41" s="592" t="s">
        <v>3586</v>
      </c>
      <c r="D41" s="649"/>
      <c r="E41" s="340" t="s">
        <v>4558</v>
      </c>
      <c r="F41" s="66"/>
      <c r="G41" s="66"/>
      <c r="H41" s="856"/>
    </row>
    <row r="42" spans="1:9" s="14" customFormat="1" ht="20.100000000000001" hidden="1" customHeight="1">
      <c r="A42" s="2546"/>
      <c r="B42" s="339" t="s">
        <v>4610</v>
      </c>
      <c r="C42" s="394" t="s">
        <v>4611</v>
      </c>
      <c r="D42" s="859">
        <v>43992</v>
      </c>
      <c r="E42" s="286"/>
      <c r="F42" s="66"/>
      <c r="G42" s="66"/>
      <c r="H42" s="816" t="s">
        <v>4612</v>
      </c>
    </row>
    <row r="43" spans="1:9" s="14" customFormat="1" ht="19.5" hidden="1">
      <c r="A43" s="2546"/>
      <c r="B43" s="1017"/>
      <c r="C43" s="1018"/>
      <c r="D43" s="214" t="s">
        <v>2015</v>
      </c>
      <c r="E43" s="214" t="s">
        <v>287</v>
      </c>
      <c r="F43" s="66"/>
      <c r="G43" s="66"/>
    </row>
    <row r="44" spans="1:9" s="14" customFormat="1" ht="22.5" hidden="1">
      <c r="A44" s="2546"/>
      <c r="B44" s="993"/>
      <c r="C44" s="994" t="s">
        <v>3925</v>
      </c>
      <c r="D44" s="995" t="s">
        <v>4613</v>
      </c>
      <c r="E44" s="314" t="s">
        <v>4558</v>
      </c>
      <c r="F44" s="66"/>
      <c r="G44" s="66"/>
    </row>
    <row r="45" spans="1:9" s="14" customFormat="1" ht="20.100000000000001" hidden="1" customHeight="1">
      <c r="A45" s="2546" t="s">
        <v>4501</v>
      </c>
      <c r="B45" s="927" t="s">
        <v>2182</v>
      </c>
      <c r="C45" s="928" t="s">
        <v>4614</v>
      </c>
      <c r="D45" s="933">
        <v>44083</v>
      </c>
      <c r="E45" s="934"/>
      <c r="F45" s="66"/>
      <c r="G45" s="66"/>
      <c r="H45" s="279"/>
    </row>
    <row r="46" spans="1:9" s="14" customFormat="1" ht="20.100000000000001" hidden="1" customHeight="1">
      <c r="A46" s="2546" t="s">
        <v>4615</v>
      </c>
      <c r="B46" s="931" t="s">
        <v>4592</v>
      </c>
      <c r="C46" s="928" t="s">
        <v>4616</v>
      </c>
      <c r="D46" s="929">
        <v>44101</v>
      </c>
      <c r="E46" s="930"/>
      <c r="F46" s="66"/>
      <c r="G46" s="66"/>
      <c r="H46" s="926">
        <v>44090</v>
      </c>
    </row>
    <row r="47" spans="1:9" s="14" customFormat="1" ht="20.100000000000001" hidden="1" customHeight="1">
      <c r="A47" s="2546" t="s">
        <v>4617</v>
      </c>
      <c r="B47" s="927" t="s">
        <v>2182</v>
      </c>
      <c r="C47" s="928" t="s">
        <v>4618</v>
      </c>
      <c r="D47" s="933">
        <v>44099</v>
      </c>
      <c r="E47" s="934"/>
      <c r="F47" s="66"/>
      <c r="G47" s="66"/>
      <c r="H47" s="920"/>
    </row>
    <row r="48" spans="1:9" s="14" customFormat="1" ht="20.100000000000001" hidden="1" customHeight="1">
      <c r="A48" s="2546"/>
      <c r="B48" s="542" t="s">
        <v>2182</v>
      </c>
      <c r="C48" s="925" t="s">
        <v>4619</v>
      </c>
      <c r="D48" s="539">
        <v>44139</v>
      </c>
      <c r="E48" s="539"/>
      <c r="F48" s="66"/>
      <c r="G48" s="66"/>
      <c r="H48" s="920"/>
    </row>
    <row r="49" spans="1:12" s="14" customFormat="1" ht="20.100000000000001" hidden="1" customHeight="1">
      <c r="A49" s="2546" t="s">
        <v>4620</v>
      </c>
      <c r="B49" s="940" t="s">
        <v>4621</v>
      </c>
      <c r="C49" s="925" t="s">
        <v>4622</v>
      </c>
      <c r="D49" s="543">
        <v>44154</v>
      </c>
      <c r="E49" s="543"/>
      <c r="F49" s="66"/>
      <c r="G49" s="66"/>
      <c r="H49" s="920">
        <v>44146</v>
      </c>
    </row>
    <row r="50" spans="1:12" s="14" customFormat="1" ht="20.100000000000001" hidden="1" customHeight="1">
      <c r="A50" s="2546"/>
      <c r="B50" s="1017"/>
      <c r="C50" s="1018"/>
      <c r="D50" s="214" t="s">
        <v>2015</v>
      </c>
      <c r="E50" s="214" t="s">
        <v>287</v>
      </c>
      <c r="F50" s="66"/>
      <c r="G50" s="66"/>
      <c r="H50" s="920"/>
    </row>
    <row r="51" spans="1:12" s="14" customFormat="1" ht="20.100000000000001" hidden="1" customHeight="1">
      <c r="A51" s="2547"/>
      <c r="B51" s="993"/>
      <c r="C51" s="994" t="s">
        <v>3354</v>
      </c>
      <c r="D51" s="995" t="s">
        <v>4623</v>
      </c>
      <c r="E51" s="314" t="s">
        <v>4558</v>
      </c>
      <c r="F51" s="66"/>
      <c r="G51" s="66"/>
      <c r="H51" s="920"/>
      <c r="I51" s="522"/>
    </row>
    <row r="52" spans="1:12" s="14" customFormat="1" ht="20.100000000000001" hidden="1" customHeight="1">
      <c r="A52" s="2546"/>
      <c r="B52" s="1024" t="s">
        <v>4624</v>
      </c>
      <c r="C52" s="1383" t="s">
        <v>4625</v>
      </c>
      <c r="D52" s="204">
        <v>44190</v>
      </c>
      <c r="E52" s="1383"/>
      <c r="F52" s="66"/>
      <c r="G52" s="66"/>
      <c r="H52" s="920">
        <v>44176</v>
      </c>
    </row>
    <row r="53" spans="1:12" s="14" customFormat="1" ht="20.100000000000001" hidden="1" customHeight="1">
      <c r="A53" s="2546"/>
      <c r="B53" s="1017"/>
      <c r="C53" s="1018"/>
      <c r="D53" s="214" t="s">
        <v>2015</v>
      </c>
      <c r="E53" s="214" t="s">
        <v>287</v>
      </c>
      <c r="F53" s="66"/>
      <c r="G53" s="66"/>
      <c r="H53" s="920"/>
    </row>
    <row r="54" spans="1:12" s="14" customFormat="1" ht="20.100000000000001" hidden="1" customHeight="1">
      <c r="A54" s="2546"/>
      <c r="B54" s="993"/>
      <c r="C54" s="994" t="s">
        <v>3925</v>
      </c>
      <c r="D54" s="995" t="s">
        <v>4626</v>
      </c>
      <c r="E54" s="314" t="s">
        <v>4558</v>
      </c>
      <c r="F54" s="66"/>
      <c r="G54" s="66"/>
      <c r="H54" s="920"/>
    </row>
    <row r="55" spans="1:12" s="14" customFormat="1" ht="20.100000000000001" hidden="1" customHeight="1">
      <c r="A55" s="2546" t="s">
        <v>4627</v>
      </c>
      <c r="B55" s="542" t="s">
        <v>2182</v>
      </c>
      <c r="C55" s="543" t="s">
        <v>4628</v>
      </c>
      <c r="D55" s="933">
        <v>44183</v>
      </c>
      <c r="E55" s="933"/>
      <c r="F55" s="66"/>
      <c r="G55" s="66"/>
      <c r="H55" s="920">
        <v>44184</v>
      </c>
    </row>
    <row r="56" spans="1:12" s="14" customFormat="1" ht="20.100000000000001" hidden="1" customHeight="1" thickBot="1">
      <c r="A56" s="2546" t="s">
        <v>4620</v>
      </c>
      <c r="B56" s="1029" t="s">
        <v>4629</v>
      </c>
      <c r="C56" s="1030" t="s">
        <v>4630</v>
      </c>
      <c r="D56" s="1031">
        <v>44207</v>
      </c>
      <c r="E56" s="1023"/>
      <c r="F56" s="66"/>
      <c r="G56" s="66"/>
      <c r="H56" s="920">
        <v>44188</v>
      </c>
    </row>
    <row r="57" spans="1:12" s="14" customFormat="1" ht="20.100000000000001" hidden="1" customHeight="1" thickTop="1" thickBot="1">
      <c r="A57" s="2546" t="s">
        <v>4631</v>
      </c>
      <c r="B57" s="1005" t="s">
        <v>4632</v>
      </c>
      <c r="C57" s="1025" t="s">
        <v>4633</v>
      </c>
      <c r="D57" s="1023">
        <v>44200</v>
      </c>
      <c r="E57" s="1026"/>
      <c r="F57" s="66"/>
      <c r="G57" s="66"/>
      <c r="H57" s="920">
        <v>44195</v>
      </c>
    </row>
    <row r="58" spans="1:12" s="14" customFormat="1" ht="38.25" hidden="1">
      <c r="A58" s="2548"/>
      <c r="B58" s="1229"/>
      <c r="C58" s="1230"/>
      <c r="D58" s="1231" t="s">
        <v>2015</v>
      </c>
      <c r="E58" s="1231" t="s">
        <v>287</v>
      </c>
      <c r="F58" s="66"/>
      <c r="G58" s="66"/>
      <c r="H58" s="1231" t="s">
        <v>3933</v>
      </c>
      <c r="I58" s="1114"/>
      <c r="J58" s="1114"/>
    </row>
    <row r="59" spans="1:12" s="14" customFormat="1" ht="22.5" hidden="1">
      <c r="A59" s="2548"/>
      <c r="B59" s="1232"/>
      <c r="C59" s="1253" t="s">
        <v>3925</v>
      </c>
      <c r="D59" s="1252" t="s">
        <v>4626</v>
      </c>
      <c r="E59" s="1233" t="s">
        <v>4558</v>
      </c>
      <c r="F59" s="66"/>
      <c r="G59" s="66"/>
      <c r="H59" s="1234" t="s">
        <v>4634</v>
      </c>
      <c r="I59" s="1114"/>
      <c r="J59" s="1207" t="s">
        <v>3355</v>
      </c>
      <c r="K59" s="1208" t="s">
        <v>3837</v>
      </c>
      <c r="L59" s="1208" t="s">
        <v>3838</v>
      </c>
    </row>
    <row r="60" spans="1:12" s="14" customFormat="1" ht="20.100000000000001" hidden="1" customHeight="1" thickBot="1">
      <c r="A60" s="2548" t="s">
        <v>4411</v>
      </c>
      <c r="B60" s="1220" t="s">
        <v>2182</v>
      </c>
      <c r="C60" s="1235" t="s">
        <v>4635</v>
      </c>
      <c r="D60" s="1236">
        <v>44251</v>
      </c>
      <c r="E60" s="1236"/>
      <c r="F60" s="66"/>
      <c r="G60" s="66"/>
      <c r="H60" s="1236">
        <f t="shared" ref="H60:H77" si="4">D60+14</f>
        <v>44265</v>
      </c>
      <c r="I60" s="1086" t="e">
        <f>#REF!+7</f>
        <v>#REF!</v>
      </c>
      <c r="J60" s="1101" t="e">
        <f t="shared" ref="J60:J63" si="5">D60-I60</f>
        <v>#REF!</v>
      </c>
    </row>
    <row r="61" spans="1:12" s="14" customFormat="1" ht="20.100000000000001" hidden="1" customHeight="1" thickTop="1">
      <c r="A61" s="2548" t="s">
        <v>4636</v>
      </c>
      <c r="B61" s="1220" t="s">
        <v>2182</v>
      </c>
      <c r="C61" s="1237" t="s">
        <v>4637</v>
      </c>
      <c r="D61" s="1238">
        <f>D60+7</f>
        <v>44258</v>
      </c>
      <c r="E61" s="1223"/>
      <c r="F61" s="66"/>
      <c r="G61" s="66"/>
      <c r="H61" s="1223">
        <f t="shared" si="4"/>
        <v>44272</v>
      </c>
      <c r="I61" s="1086" t="e">
        <f t="shared" ref="I61" si="6">I60+7</f>
        <v>#REF!</v>
      </c>
      <c r="J61" s="1101" t="e">
        <f t="shared" si="5"/>
        <v>#REF!</v>
      </c>
    </row>
    <row r="62" spans="1:12" s="14" customFormat="1" ht="20.100000000000001" hidden="1" customHeight="1">
      <c r="A62" s="2548" t="s">
        <v>4638</v>
      </c>
      <c r="B62" s="1239" t="s">
        <v>2182</v>
      </c>
      <c r="C62" s="1240" t="s">
        <v>4639</v>
      </c>
      <c r="D62" s="1241">
        <v>44265</v>
      </c>
      <c r="E62" s="1222"/>
      <c r="F62" s="66"/>
      <c r="G62" s="66"/>
      <c r="H62" s="1223">
        <f t="shared" si="4"/>
        <v>44279</v>
      </c>
      <c r="I62" s="1086">
        <v>44265</v>
      </c>
      <c r="J62" s="1101">
        <f t="shared" si="5"/>
        <v>0</v>
      </c>
    </row>
    <row r="63" spans="1:12" s="14" customFormat="1" ht="20.100000000000001" hidden="1" customHeight="1">
      <c r="A63" s="2548" t="s">
        <v>4640</v>
      </c>
      <c r="B63" s="1239" t="s">
        <v>2182</v>
      </c>
      <c r="C63" s="1240" t="s">
        <v>4641</v>
      </c>
      <c r="D63" s="1222">
        <v>44279</v>
      </c>
      <c r="E63" s="1222"/>
      <c r="F63" s="66"/>
      <c r="G63" s="66"/>
      <c r="H63" s="1223">
        <f t="shared" si="4"/>
        <v>44293</v>
      </c>
      <c r="I63" s="1086" t="e">
        <f>#REF!+7</f>
        <v>#REF!</v>
      </c>
      <c r="J63" s="1101" t="e">
        <f t="shared" si="5"/>
        <v>#REF!</v>
      </c>
    </row>
    <row r="64" spans="1:12" s="14" customFormat="1" ht="20.100000000000001" hidden="1" customHeight="1" thickBot="1">
      <c r="A64" s="2548" t="s">
        <v>4642</v>
      </c>
      <c r="B64" s="1239" t="s">
        <v>2182</v>
      </c>
      <c r="C64" s="1235" t="s">
        <v>4643</v>
      </c>
      <c r="D64" s="1242">
        <v>44286</v>
      </c>
      <c r="E64" s="1243"/>
      <c r="F64" s="66"/>
      <c r="G64" s="66"/>
      <c r="H64" s="1243">
        <f t="shared" si="4"/>
        <v>44300</v>
      </c>
      <c r="I64" s="1086">
        <v>44286</v>
      </c>
      <c r="J64" s="1101">
        <f>D64-I64</f>
        <v>0</v>
      </c>
    </row>
    <row r="65" spans="1:12" s="14" customFormat="1" ht="20.100000000000001" hidden="1" customHeight="1" thickTop="1">
      <c r="A65" s="2548"/>
      <c r="B65" s="1244" t="s">
        <v>2523</v>
      </c>
      <c r="C65" s="1237" t="s">
        <v>4644</v>
      </c>
      <c r="D65" s="1224">
        <v>44307</v>
      </c>
      <c r="E65" s="1224"/>
      <c r="F65" s="66"/>
      <c r="G65" s="66"/>
      <c r="H65" s="1223">
        <f>D65+14</f>
        <v>44321</v>
      </c>
      <c r="I65" s="1086">
        <v>44293</v>
      </c>
      <c r="J65" s="1207">
        <f>I65+1</f>
        <v>44294</v>
      </c>
      <c r="K65" s="1210">
        <f>J65-6</f>
        <v>44288</v>
      </c>
      <c r="L65" s="1210">
        <f>K65</f>
        <v>44288</v>
      </c>
    </row>
    <row r="66" spans="1:12" s="14" customFormat="1" ht="20.100000000000001" hidden="1" customHeight="1">
      <c r="A66" s="2548"/>
      <c r="B66" s="1239" t="s">
        <v>2182</v>
      </c>
      <c r="C66" s="1240" t="s">
        <v>4645</v>
      </c>
      <c r="D66" s="1222">
        <v>44300</v>
      </c>
      <c r="E66" s="1222"/>
      <c r="F66" s="66"/>
      <c r="G66" s="66"/>
      <c r="H66" s="1223">
        <f>D66+14</f>
        <v>44314</v>
      </c>
      <c r="I66" s="1086">
        <v>44300</v>
      </c>
      <c r="J66" s="1210">
        <f>I66+1</f>
        <v>44301</v>
      </c>
      <c r="K66" s="1210">
        <f>J66-6</f>
        <v>44295</v>
      </c>
      <c r="L66" s="1210">
        <f>K66</f>
        <v>44295</v>
      </c>
    </row>
    <row r="67" spans="1:12" s="14" customFormat="1" ht="18.75" hidden="1" customHeight="1">
      <c r="A67" s="2548"/>
      <c r="B67" s="1245" t="s">
        <v>4646</v>
      </c>
      <c r="C67" s="1240" t="s">
        <v>4647</v>
      </c>
      <c r="D67" s="1221">
        <v>44318</v>
      </c>
      <c r="E67" s="1221"/>
      <c r="F67" s="66"/>
      <c r="G67" s="66"/>
      <c r="H67" s="1226">
        <v>44323</v>
      </c>
      <c r="I67" s="1086">
        <v>44307</v>
      </c>
      <c r="J67" s="1210">
        <f t="shared" ref="J67:J78" si="7">I67+1</f>
        <v>44308</v>
      </c>
      <c r="K67" s="1210">
        <f t="shared" ref="K67:K78" si="8">J67-6</f>
        <v>44302</v>
      </c>
      <c r="L67" s="1210">
        <f t="shared" ref="L67:L78" si="9">K67</f>
        <v>44302</v>
      </c>
    </row>
    <row r="68" spans="1:12" s="14" customFormat="1" ht="20.100000000000001" hidden="1" customHeight="1" thickBot="1">
      <c r="A68" s="2548" t="s">
        <v>4648</v>
      </c>
      <c r="B68" s="1246" t="s">
        <v>2182</v>
      </c>
      <c r="C68" s="1235" t="s">
        <v>4649</v>
      </c>
      <c r="D68" s="1243">
        <v>44314</v>
      </c>
      <c r="E68" s="1243"/>
      <c r="F68" s="66"/>
      <c r="G68" s="66"/>
      <c r="H68" s="1247">
        <f>D68+14</f>
        <v>44328</v>
      </c>
      <c r="I68" s="1086">
        <v>44314</v>
      </c>
      <c r="J68" s="1210">
        <f t="shared" si="7"/>
        <v>44315</v>
      </c>
      <c r="K68" s="1210">
        <f t="shared" si="8"/>
        <v>44309</v>
      </c>
      <c r="L68" s="1210">
        <f t="shared" si="9"/>
        <v>44309</v>
      </c>
    </row>
    <row r="69" spans="1:12" s="14" customFormat="1" ht="20.100000000000001" hidden="1" customHeight="1" thickTop="1">
      <c r="A69" s="2548"/>
      <c r="B69" s="1248" t="s">
        <v>4648</v>
      </c>
      <c r="C69" s="1237" t="s">
        <v>4650</v>
      </c>
      <c r="D69" s="1228">
        <v>44333</v>
      </c>
      <c r="E69" s="1224"/>
      <c r="F69" s="66"/>
      <c r="G69" s="66"/>
      <c r="H69" s="1225">
        <f>D69+14</f>
        <v>44347</v>
      </c>
      <c r="I69" s="1086">
        <f>I68+7</f>
        <v>44321</v>
      </c>
      <c r="J69" s="1210">
        <f t="shared" si="7"/>
        <v>44322</v>
      </c>
      <c r="K69" s="1210">
        <f t="shared" si="8"/>
        <v>44316</v>
      </c>
      <c r="L69" s="1210">
        <f t="shared" si="9"/>
        <v>44316</v>
      </c>
    </row>
    <row r="70" spans="1:12" s="14" customFormat="1" ht="20.100000000000001" hidden="1" customHeight="1">
      <c r="A70" s="2548"/>
      <c r="B70" s="1239" t="s">
        <v>2182</v>
      </c>
      <c r="C70" s="1240" t="s">
        <v>4651</v>
      </c>
      <c r="D70" s="1222">
        <v>44328</v>
      </c>
      <c r="E70" s="1222"/>
      <c r="F70" s="66"/>
      <c r="G70" s="66"/>
      <c r="H70" s="1223">
        <f t="shared" si="4"/>
        <v>44342</v>
      </c>
      <c r="I70" s="1086">
        <f t="shared" ref="I70:I78" si="10">I69+7</f>
        <v>44328</v>
      </c>
      <c r="J70" s="1210">
        <f t="shared" si="7"/>
        <v>44329</v>
      </c>
      <c r="K70" s="1210">
        <f t="shared" si="8"/>
        <v>44323</v>
      </c>
      <c r="L70" s="1210">
        <f t="shared" si="9"/>
        <v>44323</v>
      </c>
    </row>
    <row r="71" spans="1:12" s="14" customFormat="1" ht="20.100000000000001" hidden="1" customHeight="1">
      <c r="A71" s="2548"/>
      <c r="B71" s="1239" t="s">
        <v>2182</v>
      </c>
      <c r="C71" s="1240" t="s">
        <v>4652</v>
      </c>
      <c r="D71" s="1222">
        <v>44335</v>
      </c>
      <c r="E71" s="1222"/>
      <c r="F71" s="66"/>
      <c r="G71" s="66"/>
      <c r="H71" s="1222">
        <f t="shared" si="4"/>
        <v>44349</v>
      </c>
      <c r="I71" s="1086">
        <f t="shared" si="10"/>
        <v>44335</v>
      </c>
      <c r="J71" s="1210">
        <f t="shared" si="7"/>
        <v>44336</v>
      </c>
      <c r="K71" s="1210">
        <f t="shared" si="8"/>
        <v>44330</v>
      </c>
      <c r="L71" s="1210">
        <f t="shared" si="9"/>
        <v>44330</v>
      </c>
    </row>
    <row r="72" spans="1:12" s="14" customFormat="1" ht="20.100000000000001" hidden="1" customHeight="1" thickBot="1">
      <c r="A72" s="2548" t="s">
        <v>4653</v>
      </c>
      <c r="B72" s="1239" t="s">
        <v>2182</v>
      </c>
      <c r="C72" s="1235" t="s">
        <v>4654</v>
      </c>
      <c r="D72" s="1243">
        <v>44358</v>
      </c>
      <c r="E72" s="1243"/>
      <c r="F72" s="66"/>
      <c r="G72" s="66"/>
      <c r="H72" s="1247">
        <f t="shared" si="4"/>
        <v>44372</v>
      </c>
      <c r="I72" s="1086">
        <f t="shared" si="10"/>
        <v>44342</v>
      </c>
      <c r="J72" s="1210">
        <f t="shared" si="7"/>
        <v>44343</v>
      </c>
      <c r="K72" s="1210">
        <f t="shared" si="8"/>
        <v>44337</v>
      </c>
      <c r="L72" s="1210">
        <f t="shared" si="9"/>
        <v>44337</v>
      </c>
    </row>
    <row r="73" spans="1:12" s="14" customFormat="1" ht="20.100000000000001" hidden="1" customHeight="1" thickTop="1">
      <c r="A73" s="2548"/>
      <c r="B73" s="1239" t="s">
        <v>2182</v>
      </c>
      <c r="C73" s="1237" t="s">
        <v>4655</v>
      </c>
      <c r="D73" s="1238">
        <v>44358</v>
      </c>
      <c r="E73" s="1223"/>
      <c r="F73" s="66"/>
      <c r="G73" s="66"/>
      <c r="H73" s="1223">
        <f t="shared" si="4"/>
        <v>44372</v>
      </c>
      <c r="I73" s="1086" t="e">
        <f>#REF!+7</f>
        <v>#REF!</v>
      </c>
      <c r="J73" s="1210" t="e">
        <f t="shared" si="7"/>
        <v>#REF!</v>
      </c>
      <c r="K73" s="1210" t="e">
        <f t="shared" si="8"/>
        <v>#REF!</v>
      </c>
      <c r="L73" s="1210" t="e">
        <f t="shared" si="9"/>
        <v>#REF!</v>
      </c>
    </row>
    <row r="74" spans="1:12" s="14" customFormat="1" ht="20.100000000000001" hidden="1" customHeight="1">
      <c r="A74" s="2548"/>
      <c r="B74" s="1239" t="s">
        <v>2182</v>
      </c>
      <c r="C74" s="1240" t="s">
        <v>4656</v>
      </c>
      <c r="D74" s="1241">
        <v>44377</v>
      </c>
      <c r="E74" s="1222"/>
      <c r="F74" s="66"/>
      <c r="G74" s="66"/>
      <c r="H74" s="1222">
        <f t="shared" si="4"/>
        <v>44391</v>
      </c>
      <c r="I74" s="1086" t="e">
        <f>#REF!+7</f>
        <v>#REF!</v>
      </c>
      <c r="J74" s="1210" t="e">
        <f t="shared" si="7"/>
        <v>#REF!</v>
      </c>
      <c r="K74" s="1210" t="e">
        <f t="shared" si="8"/>
        <v>#REF!</v>
      </c>
      <c r="L74" s="1210" t="e">
        <f t="shared" si="9"/>
        <v>#REF!</v>
      </c>
    </row>
    <row r="75" spans="1:12" s="14" customFormat="1" ht="20.100000000000001" hidden="1" customHeight="1" thickBot="1">
      <c r="A75" s="2548" t="s">
        <v>4657</v>
      </c>
      <c r="B75" s="1239" t="s">
        <v>2182</v>
      </c>
      <c r="C75" s="1255" t="s">
        <v>4658</v>
      </c>
      <c r="D75" s="1284">
        <v>44377</v>
      </c>
      <c r="E75" s="1247"/>
      <c r="F75" s="66"/>
      <c r="G75" s="66"/>
      <c r="H75" s="1247">
        <f t="shared" si="4"/>
        <v>44391</v>
      </c>
      <c r="I75" s="1086">
        <v>44377</v>
      </c>
      <c r="J75" s="1210">
        <f t="shared" si="7"/>
        <v>44378</v>
      </c>
      <c r="K75" s="1210">
        <f t="shared" si="8"/>
        <v>44372</v>
      </c>
      <c r="L75" s="1210">
        <f t="shared" si="9"/>
        <v>44372</v>
      </c>
    </row>
    <row r="76" spans="1:12" s="14" customFormat="1" ht="20.100000000000001" hidden="1" customHeight="1" thickTop="1">
      <c r="A76" s="2548"/>
      <c r="B76" s="1245" t="s">
        <v>4659</v>
      </c>
      <c r="C76" s="1237" t="s">
        <v>4660</v>
      </c>
      <c r="D76" s="1302" t="s">
        <v>2190</v>
      </c>
      <c r="E76" s="1224"/>
      <c r="F76" s="66"/>
      <c r="G76" s="66"/>
      <c r="H76" s="1301" t="e">
        <f t="shared" si="4"/>
        <v>#VALUE!</v>
      </c>
      <c r="I76" s="1086">
        <f t="shared" si="10"/>
        <v>44384</v>
      </c>
      <c r="J76" s="1210">
        <f t="shared" si="7"/>
        <v>44385</v>
      </c>
      <c r="K76" s="1210">
        <f t="shared" si="8"/>
        <v>44379</v>
      </c>
      <c r="L76" s="1210">
        <f t="shared" si="9"/>
        <v>44379</v>
      </c>
    </row>
    <row r="77" spans="1:12" s="14" customFormat="1" ht="20.100000000000001" hidden="1" customHeight="1">
      <c r="A77" s="2548" t="s">
        <v>4661</v>
      </c>
      <c r="B77" s="1239" t="s">
        <v>2182</v>
      </c>
      <c r="C77" s="1237" t="s">
        <v>4662</v>
      </c>
      <c r="D77" s="1285">
        <v>44391</v>
      </c>
      <c r="E77" s="1285"/>
      <c r="F77" s="66"/>
      <c r="G77" s="66"/>
      <c r="H77" s="1285">
        <f t="shared" si="4"/>
        <v>44405</v>
      </c>
      <c r="I77" s="1086">
        <f t="shared" si="10"/>
        <v>44391</v>
      </c>
      <c r="J77" s="1210">
        <f t="shared" si="7"/>
        <v>44392</v>
      </c>
      <c r="K77" s="1210">
        <f t="shared" si="8"/>
        <v>44386</v>
      </c>
      <c r="L77" s="1210">
        <f t="shared" si="9"/>
        <v>44386</v>
      </c>
    </row>
    <row r="78" spans="1:12" s="14" customFormat="1" ht="20.100000000000001" hidden="1" customHeight="1">
      <c r="A78" s="2548"/>
      <c r="B78" s="1245" t="s">
        <v>4663</v>
      </c>
      <c r="C78" s="1240" t="s">
        <v>4664</v>
      </c>
      <c r="D78" s="1314" t="s">
        <v>2190</v>
      </c>
      <c r="E78" s="1221"/>
      <c r="F78" s="66"/>
      <c r="G78" s="66"/>
      <c r="H78" s="1221">
        <v>44423</v>
      </c>
      <c r="I78" s="1086">
        <f t="shared" si="10"/>
        <v>44398</v>
      </c>
      <c r="J78" s="1210">
        <f t="shared" si="7"/>
        <v>44399</v>
      </c>
      <c r="K78" s="1210">
        <f t="shared" si="8"/>
        <v>44393</v>
      </c>
      <c r="L78" s="1210">
        <f t="shared" si="9"/>
        <v>44393</v>
      </c>
    </row>
    <row r="79" spans="1:12" s="14" customFormat="1" ht="20.100000000000001" hidden="1" customHeight="1" thickBot="1">
      <c r="A79" s="2548"/>
      <c r="B79" s="1249" t="s">
        <v>3581</v>
      </c>
      <c r="C79" s="1255" t="s">
        <v>4665</v>
      </c>
      <c r="D79" s="1227">
        <v>44415</v>
      </c>
      <c r="E79" s="1227"/>
      <c r="F79" s="66"/>
      <c r="G79" s="66"/>
      <c r="H79" s="1313">
        <v>44429</v>
      </c>
      <c r="I79" s="1086">
        <v>44405</v>
      </c>
      <c r="J79" s="1210">
        <v>44406</v>
      </c>
      <c r="K79" s="1210">
        <v>44400</v>
      </c>
      <c r="L79" s="1210">
        <v>44400</v>
      </c>
    </row>
    <row r="80" spans="1:12" s="14" customFormat="1" ht="20.100000000000001" hidden="1" customHeight="1" thickTop="1">
      <c r="A80" s="2548" t="s">
        <v>4666</v>
      </c>
      <c r="B80" s="1330" t="s">
        <v>2182</v>
      </c>
      <c r="C80" s="1237" t="s">
        <v>4667</v>
      </c>
      <c r="D80" s="1238">
        <v>44422</v>
      </c>
      <c r="E80" s="1223"/>
      <c r="F80" s="66"/>
      <c r="G80" s="66"/>
      <c r="H80" s="1223">
        <v>44436</v>
      </c>
      <c r="I80" s="1086">
        <v>44412</v>
      </c>
      <c r="J80" s="1210">
        <v>44413</v>
      </c>
      <c r="K80" s="1210">
        <v>44407</v>
      </c>
      <c r="L80" s="1210">
        <v>44407</v>
      </c>
    </row>
    <row r="81" spans="1:12" s="14" customFormat="1" ht="20.100000000000001" hidden="1" customHeight="1">
      <c r="A81" s="2548" t="s">
        <v>4668</v>
      </c>
      <c r="B81" s="1330" t="s">
        <v>2182</v>
      </c>
      <c r="C81" s="1237" t="s">
        <v>4669</v>
      </c>
      <c r="D81" s="1238">
        <v>44419</v>
      </c>
      <c r="E81" s="1223"/>
      <c r="F81" s="66"/>
      <c r="G81" s="66"/>
      <c r="H81" s="1223">
        <v>44433</v>
      </c>
      <c r="I81" s="1086">
        <v>44419</v>
      </c>
      <c r="J81" s="1210">
        <v>44420</v>
      </c>
      <c r="K81" s="1210">
        <v>44414</v>
      </c>
      <c r="L81" s="1210">
        <v>44414</v>
      </c>
    </row>
    <row r="82" spans="1:12" s="14" customFormat="1" ht="18.75" hidden="1" customHeight="1">
      <c r="A82" s="2548" t="s">
        <v>4670</v>
      </c>
      <c r="B82" s="1343" t="s">
        <v>2182</v>
      </c>
      <c r="C82" s="1344" t="s">
        <v>4671</v>
      </c>
      <c r="D82" s="1333">
        <v>44440</v>
      </c>
      <c r="E82" s="1342"/>
      <c r="F82" s="66"/>
      <c r="G82" s="66"/>
      <c r="H82" s="1333">
        <v>44466</v>
      </c>
      <c r="I82" s="1086">
        <v>44440</v>
      </c>
      <c r="J82" s="1210">
        <v>44441</v>
      </c>
      <c r="K82" s="1210">
        <v>44435</v>
      </c>
      <c r="L82" s="1210">
        <v>44435</v>
      </c>
    </row>
    <row r="83" spans="1:12" s="14" customFormat="1" ht="20.100000000000001" hidden="1" customHeight="1">
      <c r="A83" s="2548" t="s">
        <v>4672</v>
      </c>
      <c r="B83" s="1239" t="s">
        <v>2182</v>
      </c>
      <c r="C83" s="1314" t="s">
        <v>4673</v>
      </c>
      <c r="D83" s="1222">
        <v>44447</v>
      </c>
      <c r="E83" s="1222"/>
      <c r="F83" s="66"/>
      <c r="G83" s="66"/>
      <c r="H83" s="1222">
        <v>44461</v>
      </c>
      <c r="I83" s="1086">
        <v>44447</v>
      </c>
      <c r="J83" s="1210">
        <v>44448</v>
      </c>
      <c r="K83" s="1210">
        <v>44442</v>
      </c>
      <c r="L83" s="1210">
        <v>44442</v>
      </c>
    </row>
    <row r="84" spans="1:12" s="14" customFormat="1" ht="20.100000000000001" hidden="1" customHeight="1">
      <c r="A84" s="2548" t="s">
        <v>4674</v>
      </c>
      <c r="B84" s="1239" t="s">
        <v>2182</v>
      </c>
      <c r="C84" s="1240" t="s">
        <v>4675</v>
      </c>
      <c r="D84" s="1222">
        <v>44461</v>
      </c>
      <c r="E84" s="1222"/>
      <c r="F84" s="66"/>
      <c r="G84" s="66"/>
      <c r="H84" s="1222">
        <v>44475</v>
      </c>
      <c r="I84" s="1086">
        <v>44461</v>
      </c>
      <c r="J84" s="1210">
        <v>44462</v>
      </c>
      <c r="K84" s="1210">
        <v>44456</v>
      </c>
      <c r="L84" s="1210">
        <v>44456</v>
      </c>
    </row>
    <row r="85" spans="1:12" s="14" customFormat="1" ht="20.100000000000001" hidden="1" customHeight="1" thickBot="1">
      <c r="A85" s="2548" t="s">
        <v>4676</v>
      </c>
      <c r="B85" s="1239" t="s">
        <v>2182</v>
      </c>
      <c r="C85" s="1255" t="s">
        <v>4677</v>
      </c>
      <c r="D85" s="1247">
        <v>44468</v>
      </c>
      <c r="E85" s="1247"/>
      <c r="F85" s="66"/>
      <c r="G85" s="66"/>
      <c r="H85" s="1247">
        <v>44482</v>
      </c>
      <c r="I85" s="1086">
        <v>44468</v>
      </c>
      <c r="J85" s="1210">
        <v>44469</v>
      </c>
      <c r="K85" s="1210">
        <v>44463</v>
      </c>
      <c r="L85" s="1210">
        <v>44463</v>
      </c>
    </row>
    <row r="86" spans="1:12" s="14" customFormat="1" ht="20.100000000000001" hidden="1" customHeight="1">
      <c r="A86" s="2548" t="s">
        <v>4678</v>
      </c>
      <c r="B86" s="1330" t="s">
        <v>2182</v>
      </c>
      <c r="C86" s="1240" t="s">
        <v>4679</v>
      </c>
      <c r="D86" s="1403">
        <v>44507</v>
      </c>
      <c r="E86" s="1300"/>
      <c r="F86" s="66"/>
      <c r="G86" s="66"/>
      <c r="H86" s="1222">
        <v>44508</v>
      </c>
      <c r="I86" s="1086">
        <v>44482</v>
      </c>
      <c r="J86" s="1210">
        <v>44483</v>
      </c>
      <c r="K86" s="1210">
        <v>44477</v>
      </c>
      <c r="L86" s="1210">
        <v>44477</v>
      </c>
    </row>
    <row r="87" spans="1:12" s="14" customFormat="1" ht="20.100000000000001" hidden="1" customHeight="1">
      <c r="A87" s="2548" t="s">
        <v>4680</v>
      </c>
      <c r="B87" s="1330" t="s">
        <v>2182</v>
      </c>
      <c r="C87" s="1237" t="s">
        <v>4681</v>
      </c>
      <c r="D87" s="1223" t="s">
        <v>2190</v>
      </c>
      <c r="E87" s="1223"/>
      <c r="F87" s="66"/>
      <c r="G87" s="66"/>
      <c r="H87" s="1223">
        <v>44512</v>
      </c>
      <c r="I87" s="1086">
        <v>44489</v>
      </c>
      <c r="J87" s="1210">
        <v>44490</v>
      </c>
      <c r="K87" s="1210">
        <v>44484</v>
      </c>
      <c r="L87" s="1210">
        <v>44484</v>
      </c>
    </row>
    <row r="88" spans="1:12" s="14" customFormat="1" ht="20.100000000000001" hidden="1" customHeight="1">
      <c r="A88" s="2548"/>
      <c r="B88" s="1330" t="s">
        <v>2182</v>
      </c>
      <c r="C88" s="1237" t="s">
        <v>4682</v>
      </c>
      <c r="D88" s="1223">
        <v>44503</v>
      </c>
      <c r="E88" s="1223"/>
      <c r="F88" s="66"/>
      <c r="G88" s="66"/>
      <c r="H88" s="1223">
        <v>44517</v>
      </c>
      <c r="I88" s="1086">
        <v>44503</v>
      </c>
      <c r="J88" s="1210">
        <v>44504</v>
      </c>
      <c r="K88" s="1210">
        <v>44498</v>
      </c>
      <c r="L88" s="1210">
        <v>44498</v>
      </c>
    </row>
    <row r="89" spans="1:12" s="14" customFormat="1" ht="20.100000000000001" hidden="1" customHeight="1">
      <c r="A89" s="2548" t="s">
        <v>4683</v>
      </c>
      <c r="B89" s="1330" t="s">
        <v>2182</v>
      </c>
      <c r="C89" s="1237" t="s">
        <v>4684</v>
      </c>
      <c r="D89" s="1223">
        <v>44510</v>
      </c>
      <c r="E89" s="1223"/>
      <c r="F89" s="66"/>
      <c r="G89" s="66"/>
      <c r="H89" s="1223">
        <v>44524</v>
      </c>
      <c r="I89" s="1086">
        <v>44510</v>
      </c>
      <c r="J89" s="1210">
        <v>44511</v>
      </c>
      <c r="K89" s="1210">
        <v>44505</v>
      </c>
      <c r="L89" s="1210">
        <v>44505</v>
      </c>
    </row>
    <row r="90" spans="1:12" s="14" customFormat="1" ht="20.100000000000001" hidden="1" customHeight="1">
      <c r="A90" s="2548" t="s">
        <v>2761</v>
      </c>
      <c r="B90" s="1330" t="s">
        <v>2182</v>
      </c>
      <c r="C90" s="1237" t="s">
        <v>4685</v>
      </c>
      <c r="D90" s="1223">
        <v>44580</v>
      </c>
      <c r="E90" s="1223"/>
      <c r="F90" s="66"/>
      <c r="G90" s="66"/>
      <c r="H90" s="1223">
        <v>44594</v>
      </c>
      <c r="I90" s="1086">
        <v>44580</v>
      </c>
      <c r="J90" s="1210">
        <v>44581</v>
      </c>
      <c r="K90" s="1210">
        <v>44575</v>
      </c>
      <c r="L90" s="1210">
        <v>44575</v>
      </c>
    </row>
    <row r="91" spans="1:12" s="14" customFormat="1" ht="20.100000000000001" hidden="1" customHeight="1">
      <c r="A91" s="2548" t="s">
        <v>4686</v>
      </c>
      <c r="B91" s="1330" t="s">
        <v>2182</v>
      </c>
      <c r="C91" s="1237" t="s">
        <v>4687</v>
      </c>
      <c r="D91" s="1490">
        <v>44608</v>
      </c>
      <c r="E91" s="1490"/>
      <c r="F91" s="66"/>
      <c r="G91" s="66"/>
      <c r="H91" s="1490">
        <v>44622</v>
      </c>
      <c r="I91" s="1086">
        <v>44608</v>
      </c>
      <c r="J91" s="1210">
        <v>44609</v>
      </c>
      <c r="K91" s="1210">
        <v>44603</v>
      </c>
      <c r="L91" s="1210">
        <v>44603</v>
      </c>
    </row>
    <row r="92" spans="1:12" s="14" customFormat="1" ht="20.100000000000001" hidden="1" customHeight="1">
      <c r="A92" s="2548"/>
      <c r="B92" s="1494" t="s">
        <v>2182</v>
      </c>
      <c r="C92" s="1495" t="s">
        <v>4688</v>
      </c>
      <c r="D92" s="1496">
        <v>44628</v>
      </c>
      <c r="E92" s="1496"/>
      <c r="F92" s="66"/>
      <c r="G92" s="66"/>
      <c r="H92" s="1496">
        <v>44642</v>
      </c>
      <c r="I92" s="1086">
        <v>44622</v>
      </c>
      <c r="J92" s="1210">
        <v>44623</v>
      </c>
      <c r="K92" s="1210">
        <v>44617</v>
      </c>
      <c r="L92" s="1210">
        <v>44617</v>
      </c>
    </row>
    <row r="93" spans="1:12" s="14" customFormat="1" ht="20.100000000000001" hidden="1" customHeight="1">
      <c r="A93" s="2548" t="s">
        <v>2590</v>
      </c>
      <c r="B93" s="1330" t="s">
        <v>2182</v>
      </c>
      <c r="C93" s="1237" t="s">
        <v>4689</v>
      </c>
      <c r="D93" s="1490">
        <v>44636</v>
      </c>
      <c r="E93" s="1490"/>
      <c r="F93" s="66"/>
      <c r="G93" s="66"/>
      <c r="H93" s="1490">
        <v>44650</v>
      </c>
      <c r="I93" s="1086">
        <v>44636</v>
      </c>
      <c r="J93" s="1210">
        <v>44637</v>
      </c>
      <c r="K93" s="1210">
        <v>44631</v>
      </c>
      <c r="L93" s="1210">
        <v>44631</v>
      </c>
    </row>
    <row r="94" spans="1:12" s="14" customFormat="1" ht="20.100000000000001" hidden="1" customHeight="1" thickBot="1">
      <c r="A94" s="2548"/>
      <c r="B94" s="1330" t="s">
        <v>2182</v>
      </c>
      <c r="C94" s="1235" t="s">
        <v>4690</v>
      </c>
      <c r="D94" s="1509">
        <v>44686</v>
      </c>
      <c r="E94" s="1509"/>
      <c r="F94" s="66"/>
      <c r="G94" s="66"/>
      <c r="H94" s="1509">
        <v>44700</v>
      </c>
      <c r="I94" s="1086">
        <v>44650</v>
      </c>
      <c r="J94" s="1210">
        <v>44651</v>
      </c>
      <c r="K94" s="1210">
        <v>44645</v>
      </c>
      <c r="L94" s="1210">
        <v>44645</v>
      </c>
    </row>
    <row r="95" spans="1:12" s="14" customFormat="1" ht="20.100000000000001" hidden="1" customHeight="1">
      <c r="A95" s="2548" t="s">
        <v>4691</v>
      </c>
      <c r="B95" s="1244" t="s">
        <v>4692</v>
      </c>
      <c r="C95" s="1237" t="s">
        <v>4693</v>
      </c>
      <c r="D95" s="1228">
        <v>44675</v>
      </c>
      <c r="E95" s="1224"/>
      <c r="F95" s="66"/>
      <c r="G95" s="66"/>
      <c r="H95" s="1225">
        <v>44689</v>
      </c>
      <c r="I95" s="1086">
        <v>44657</v>
      </c>
      <c r="J95" s="1210">
        <v>44658</v>
      </c>
      <c r="K95" s="1210">
        <v>44652</v>
      </c>
      <c r="L95" s="1210">
        <v>44652</v>
      </c>
    </row>
    <row r="96" spans="1:12" s="14" customFormat="1" ht="20.100000000000001" hidden="1" customHeight="1">
      <c r="A96" s="2548" t="s">
        <v>4694</v>
      </c>
      <c r="B96" s="1244" t="s">
        <v>4695</v>
      </c>
      <c r="C96" s="1237" t="s">
        <v>4696</v>
      </c>
      <c r="D96" s="1228">
        <v>44669</v>
      </c>
      <c r="E96" s="1224"/>
      <c r="F96" s="66"/>
      <c r="G96" s="66"/>
      <c r="H96" s="1406" t="s">
        <v>2190</v>
      </c>
      <c r="I96" s="1086">
        <v>44664</v>
      </c>
      <c r="J96" s="1210">
        <v>44665</v>
      </c>
      <c r="K96" s="1210">
        <v>44659</v>
      </c>
      <c r="L96" s="1210">
        <v>44659</v>
      </c>
    </row>
    <row r="97" spans="1:12" s="14" customFormat="1" ht="20.100000000000001" hidden="1" customHeight="1">
      <c r="A97" s="2548"/>
      <c r="B97" s="1330" t="s">
        <v>2182</v>
      </c>
      <c r="C97" s="1240" t="s">
        <v>4697</v>
      </c>
      <c r="D97" s="1222">
        <v>44671</v>
      </c>
      <c r="E97" s="1549"/>
      <c r="F97" s="66"/>
      <c r="G97" s="66"/>
      <c r="H97" s="1222">
        <v>44685</v>
      </c>
      <c r="I97" s="1086">
        <v>44671</v>
      </c>
      <c r="J97" s="1210">
        <v>44672</v>
      </c>
      <c r="K97" s="1210">
        <v>44666</v>
      </c>
      <c r="L97" s="1210">
        <v>44666</v>
      </c>
    </row>
    <row r="98" spans="1:12" s="14" customFormat="1" ht="20.100000000000001" hidden="1" customHeight="1" thickBot="1">
      <c r="A98" s="2548"/>
      <c r="B98" s="1330" t="s">
        <v>2182</v>
      </c>
      <c r="C98" s="1255" t="s">
        <v>4698</v>
      </c>
      <c r="D98" s="1247">
        <v>44678</v>
      </c>
      <c r="E98" s="1247"/>
      <c r="F98" s="66"/>
      <c r="G98" s="66"/>
      <c r="H98" s="1247">
        <v>44692</v>
      </c>
      <c r="I98" s="1086">
        <v>44678</v>
      </c>
      <c r="J98" s="1210">
        <v>44679</v>
      </c>
      <c r="K98" s="1210">
        <v>44673</v>
      </c>
      <c r="L98" s="1210">
        <v>44673</v>
      </c>
    </row>
    <row r="99" spans="1:12" s="14" customFormat="1" ht="18.75" hidden="1" customHeight="1">
      <c r="A99" s="2548"/>
      <c r="B99" s="1330" t="s">
        <v>2182</v>
      </c>
      <c r="C99" s="1237" t="s">
        <v>4699</v>
      </c>
      <c r="D99" s="1223">
        <v>44685</v>
      </c>
      <c r="E99" s="1223"/>
      <c r="F99" s="66"/>
      <c r="G99" s="66"/>
      <c r="H99" s="1223">
        <v>44699</v>
      </c>
      <c r="I99" s="1086">
        <v>44685</v>
      </c>
      <c r="J99" s="1210">
        <v>44686</v>
      </c>
      <c r="K99" s="1210">
        <v>44680</v>
      </c>
      <c r="L99" s="1210">
        <v>44680</v>
      </c>
    </row>
    <row r="100" spans="1:12" s="14" customFormat="1" ht="20.100000000000001" hidden="1" customHeight="1">
      <c r="A100" s="2548"/>
      <c r="B100" s="1330" t="s">
        <v>2182</v>
      </c>
      <c r="C100" s="1237" t="s">
        <v>4700</v>
      </c>
      <c r="D100" s="1223">
        <v>44692</v>
      </c>
      <c r="E100" s="1223"/>
      <c r="F100" s="66"/>
      <c r="G100" s="66"/>
      <c r="H100" s="1223">
        <v>44706</v>
      </c>
      <c r="I100" s="1086">
        <v>44692</v>
      </c>
      <c r="J100" s="1210">
        <v>44693</v>
      </c>
      <c r="K100" s="1210">
        <v>44687</v>
      </c>
      <c r="L100" s="1210">
        <v>44687</v>
      </c>
    </row>
    <row r="101" spans="1:12" s="14" customFormat="1" ht="20.100000000000001" hidden="1" customHeight="1">
      <c r="A101" s="2548"/>
      <c r="B101" s="1330" t="s">
        <v>2182</v>
      </c>
      <c r="C101" s="1537" t="s">
        <v>4701</v>
      </c>
      <c r="D101" s="1333">
        <v>44699</v>
      </c>
      <c r="E101" s="1333"/>
      <c r="F101" s="66"/>
      <c r="G101" s="66"/>
      <c r="H101" s="1333">
        <v>44713</v>
      </c>
      <c r="I101" s="1086">
        <v>44699</v>
      </c>
      <c r="J101" s="1210">
        <v>44700</v>
      </c>
      <c r="K101" s="1210">
        <v>44694</v>
      </c>
      <c r="L101" s="1210">
        <v>44694</v>
      </c>
    </row>
    <row r="102" spans="1:12" s="14" customFormat="1" ht="20.100000000000001" hidden="1" customHeight="1" thickBot="1">
      <c r="A102" s="2548"/>
      <c r="B102" s="1330" t="s">
        <v>2182</v>
      </c>
      <c r="C102" s="1235" t="s">
        <v>4702</v>
      </c>
      <c r="D102" s="1333">
        <f>D101+7</f>
        <v>44706</v>
      </c>
      <c r="E102" s="1333"/>
      <c r="F102" s="66"/>
      <c r="G102" s="66"/>
      <c r="H102" s="1333">
        <f>D102+14</f>
        <v>44720</v>
      </c>
      <c r="I102" s="1086">
        <f t="shared" ref="I102:I129" si="11">I101+7</f>
        <v>44706</v>
      </c>
      <c r="J102" s="1210">
        <f t="shared" ref="J102:J106" si="12">I102+1</f>
        <v>44707</v>
      </c>
      <c r="K102" s="1210">
        <f t="shared" ref="K102:K106" si="13">J102-6</f>
        <v>44701</v>
      </c>
      <c r="L102" s="1210">
        <f t="shared" ref="L102:L106" si="14">K102</f>
        <v>44701</v>
      </c>
    </row>
    <row r="103" spans="1:12" s="14" customFormat="1" ht="20.100000000000001" hidden="1" customHeight="1">
      <c r="A103" s="2548"/>
      <c r="B103" s="1330" t="s">
        <v>2182</v>
      </c>
      <c r="C103" s="1237" t="s">
        <v>4703</v>
      </c>
      <c r="D103" s="1285">
        <f t="shared" ref="D103:D129" si="15">D102+7</f>
        <v>44713</v>
      </c>
      <c r="E103" s="1285"/>
      <c r="F103" s="66"/>
      <c r="G103" s="66"/>
      <c r="H103" s="1285">
        <f t="shared" ref="H103:H106" si="16">D103+14</f>
        <v>44727</v>
      </c>
      <c r="I103" s="1086">
        <f t="shared" si="11"/>
        <v>44713</v>
      </c>
      <c r="J103" s="1210">
        <f t="shared" si="12"/>
        <v>44714</v>
      </c>
      <c r="K103" s="1210">
        <f t="shared" si="13"/>
        <v>44708</v>
      </c>
      <c r="L103" s="1210">
        <f t="shared" si="14"/>
        <v>44708</v>
      </c>
    </row>
    <row r="104" spans="1:12" s="14" customFormat="1" ht="20.100000000000001" hidden="1" customHeight="1">
      <c r="A104" s="2548"/>
      <c r="B104" s="1330" t="s">
        <v>2182</v>
      </c>
      <c r="C104" s="1237" t="s">
        <v>4704</v>
      </c>
      <c r="D104" s="1285">
        <f t="shared" si="15"/>
        <v>44720</v>
      </c>
      <c r="E104" s="1285"/>
      <c r="F104" s="66"/>
      <c r="G104" s="66"/>
      <c r="H104" s="1285">
        <f t="shared" si="16"/>
        <v>44734</v>
      </c>
      <c r="I104" s="1086">
        <f t="shared" si="11"/>
        <v>44720</v>
      </c>
      <c r="J104" s="1210">
        <f t="shared" si="12"/>
        <v>44721</v>
      </c>
      <c r="K104" s="1210">
        <f t="shared" si="13"/>
        <v>44715</v>
      </c>
      <c r="L104" s="1210">
        <f t="shared" si="14"/>
        <v>44715</v>
      </c>
    </row>
    <row r="105" spans="1:12" s="14" customFormat="1" ht="20.100000000000001" hidden="1" customHeight="1">
      <c r="A105" s="2548"/>
      <c r="B105" s="1239" t="s">
        <v>2182</v>
      </c>
      <c r="C105" s="1240" t="s">
        <v>4705</v>
      </c>
      <c r="D105" s="1574">
        <f t="shared" si="15"/>
        <v>44727</v>
      </c>
      <c r="E105" s="1574"/>
      <c r="F105" s="66"/>
      <c r="G105" s="66"/>
      <c r="H105" s="1574">
        <f t="shared" si="16"/>
        <v>44741</v>
      </c>
      <c r="I105" s="1086">
        <f t="shared" si="11"/>
        <v>44727</v>
      </c>
      <c r="J105" s="1210">
        <f t="shared" si="12"/>
        <v>44728</v>
      </c>
      <c r="K105" s="1210">
        <f t="shared" si="13"/>
        <v>44722</v>
      </c>
      <c r="L105" s="1210">
        <f t="shared" si="14"/>
        <v>44722</v>
      </c>
    </row>
    <row r="106" spans="1:12" s="14" customFormat="1" ht="0.75" hidden="1" customHeight="1">
      <c r="A106" s="2548"/>
      <c r="B106" s="1330" t="s">
        <v>2182</v>
      </c>
      <c r="C106" s="1237" t="s">
        <v>4706</v>
      </c>
      <c r="D106" s="1490">
        <f t="shared" si="15"/>
        <v>44734</v>
      </c>
      <c r="E106" s="1490"/>
      <c r="F106" s="66"/>
      <c r="G106" s="66"/>
      <c r="H106" s="1490">
        <f t="shared" si="16"/>
        <v>44748</v>
      </c>
      <c r="I106" s="1086">
        <f t="shared" si="11"/>
        <v>44734</v>
      </c>
      <c r="J106" s="1210">
        <f t="shared" si="12"/>
        <v>44735</v>
      </c>
      <c r="K106" s="1210">
        <f t="shared" si="13"/>
        <v>44729</v>
      </c>
      <c r="L106" s="1210">
        <f t="shared" si="14"/>
        <v>44729</v>
      </c>
    </row>
    <row r="107" spans="1:12" s="14" customFormat="1" ht="20.100000000000001" hidden="1" customHeight="1" thickBot="1">
      <c r="A107" s="2548"/>
      <c r="B107" s="1244" t="s">
        <v>4707</v>
      </c>
      <c r="C107" s="1237" t="s">
        <v>4708</v>
      </c>
      <c r="D107" s="1490">
        <v>44753</v>
      </c>
      <c r="E107" s="1490"/>
      <c r="F107" s="66"/>
      <c r="G107" s="66"/>
      <c r="H107" s="1490">
        <v>44767</v>
      </c>
      <c r="I107" s="1086">
        <v>44748</v>
      </c>
      <c r="J107" s="1210">
        <v>44749</v>
      </c>
      <c r="K107" s="1210">
        <v>44743</v>
      </c>
      <c r="L107" s="1210">
        <v>44743</v>
      </c>
    </row>
    <row r="108" spans="1:12" s="14" customFormat="1" ht="20.100000000000001" hidden="1" customHeight="1">
      <c r="A108" s="2548"/>
      <c r="B108" s="1330" t="s">
        <v>2182</v>
      </c>
      <c r="C108" s="1237" t="s">
        <v>4709</v>
      </c>
      <c r="D108" s="1591">
        <v>44762</v>
      </c>
      <c r="E108" s="1591"/>
      <c r="F108" s="66"/>
      <c r="G108" s="66"/>
      <c r="H108" s="1591">
        <v>44776</v>
      </c>
      <c r="I108" s="1086">
        <v>44762</v>
      </c>
      <c r="J108" s="1210">
        <v>44763</v>
      </c>
      <c r="K108" s="1210">
        <v>44757</v>
      </c>
      <c r="L108" s="1210">
        <v>44757</v>
      </c>
    </row>
    <row r="109" spans="1:12" s="14" customFormat="1" ht="20.100000000000001" hidden="1" customHeight="1" thickBot="1">
      <c r="A109" s="2548"/>
      <c r="B109" s="1246" t="s">
        <v>2182</v>
      </c>
      <c r="C109" s="1235" t="s">
        <v>4710</v>
      </c>
      <c r="D109" s="1592">
        <v>44769</v>
      </c>
      <c r="E109" s="1592"/>
      <c r="F109" s="66"/>
      <c r="G109" s="66"/>
      <c r="H109" s="1592">
        <v>44783</v>
      </c>
      <c r="I109" s="1086">
        <v>44769</v>
      </c>
      <c r="J109" s="1210">
        <v>44770</v>
      </c>
      <c r="K109" s="1210">
        <v>44764</v>
      </c>
      <c r="L109" s="1210">
        <v>44764</v>
      </c>
    </row>
    <row r="110" spans="1:12" s="14" customFormat="1" ht="20.100000000000001" hidden="1" customHeight="1" thickTop="1">
      <c r="A110" s="2548"/>
      <c r="B110" s="1330" t="s">
        <v>2182</v>
      </c>
      <c r="C110" s="1237" t="s">
        <v>4711</v>
      </c>
      <c r="D110" s="1285">
        <v>44776</v>
      </c>
      <c r="E110" s="1285"/>
      <c r="F110" s="66"/>
      <c r="G110" s="66"/>
      <c r="H110" s="1285">
        <v>44790</v>
      </c>
      <c r="I110" s="1086">
        <v>44776</v>
      </c>
      <c r="J110" s="1210">
        <v>44777</v>
      </c>
      <c r="K110" s="1210">
        <v>44771</v>
      </c>
      <c r="L110" s="1210">
        <v>44771</v>
      </c>
    </row>
    <row r="111" spans="1:12" s="14" customFormat="1" ht="20.100000000000001" hidden="1" customHeight="1">
      <c r="A111" s="2548"/>
      <c r="B111" s="1330" t="s">
        <v>2182</v>
      </c>
      <c r="C111" s="1240" t="s">
        <v>4712</v>
      </c>
      <c r="D111" s="1574">
        <v>44783</v>
      </c>
      <c r="E111" s="1574"/>
      <c r="F111" s="66"/>
      <c r="G111" s="66"/>
      <c r="H111" s="1574">
        <v>44797</v>
      </c>
      <c r="I111" s="1086">
        <v>44783</v>
      </c>
      <c r="J111" s="1210">
        <v>44784</v>
      </c>
      <c r="K111" s="1210">
        <v>44778</v>
      </c>
      <c r="L111" s="1210">
        <v>44778</v>
      </c>
    </row>
    <row r="112" spans="1:12" s="14" customFormat="1" ht="20.100000000000001" hidden="1" customHeight="1">
      <c r="A112" s="2548"/>
      <c r="B112" s="1330" t="s">
        <v>2182</v>
      </c>
      <c r="C112" s="1237" t="s">
        <v>4713</v>
      </c>
      <c r="D112" s="1285">
        <v>44790</v>
      </c>
      <c r="E112" s="1285"/>
      <c r="F112" s="66"/>
      <c r="G112" s="66"/>
      <c r="H112" s="1285">
        <v>44804</v>
      </c>
      <c r="I112" s="1086">
        <v>44790</v>
      </c>
      <c r="J112" s="1210">
        <v>44791</v>
      </c>
      <c r="K112" s="1210">
        <v>44785</v>
      </c>
      <c r="L112" s="1210">
        <v>44785</v>
      </c>
    </row>
    <row r="113" spans="1:12" s="14" customFormat="1" ht="20.100000000000001" hidden="1" customHeight="1">
      <c r="A113" s="2548"/>
      <c r="B113" s="1330" t="s">
        <v>2182</v>
      </c>
      <c r="C113" s="1237" t="s">
        <v>4714</v>
      </c>
      <c r="D113" s="1285">
        <v>44797</v>
      </c>
      <c r="E113" s="1285"/>
      <c r="F113" s="66"/>
      <c r="G113" s="66"/>
      <c r="H113" s="1285">
        <v>44811</v>
      </c>
      <c r="I113" s="1086">
        <v>44797</v>
      </c>
      <c r="J113" s="1210">
        <v>44798</v>
      </c>
      <c r="K113" s="1210">
        <v>44792</v>
      </c>
      <c r="L113" s="1210">
        <v>44792</v>
      </c>
    </row>
    <row r="114" spans="1:12" s="14" customFormat="1" ht="20.100000000000001" hidden="1" customHeight="1" thickBot="1">
      <c r="A114" s="2548"/>
      <c r="B114" s="1626" t="s">
        <v>2182</v>
      </c>
      <c r="C114" s="1255" t="s">
        <v>4715</v>
      </c>
      <c r="D114" s="1576">
        <v>44804</v>
      </c>
      <c r="E114" s="1576"/>
      <c r="F114" s="66"/>
      <c r="G114" s="66"/>
      <c r="H114" s="1576">
        <v>44818</v>
      </c>
      <c r="I114" s="1086">
        <v>44804</v>
      </c>
      <c r="J114" s="1210">
        <v>44805</v>
      </c>
      <c r="K114" s="1210">
        <v>44799</v>
      </c>
      <c r="L114" s="1210">
        <v>44799</v>
      </c>
    </row>
    <row r="115" spans="1:12" s="14" customFormat="1" ht="20.100000000000001" hidden="1" customHeight="1">
      <c r="A115" s="2548"/>
      <c r="B115" s="1330" t="s">
        <v>2182</v>
      </c>
      <c r="C115" s="1237" t="s">
        <v>4716</v>
      </c>
      <c r="D115" s="1285">
        <v>44811</v>
      </c>
      <c r="E115" s="1285"/>
      <c r="F115" s="66"/>
      <c r="G115" s="66"/>
      <c r="H115" s="1285">
        <v>44825</v>
      </c>
      <c r="I115" s="1086">
        <v>44811</v>
      </c>
      <c r="J115" s="1210">
        <v>44812</v>
      </c>
      <c r="K115" s="1210">
        <v>44806</v>
      </c>
      <c r="L115" s="1210">
        <v>44806</v>
      </c>
    </row>
    <row r="116" spans="1:12" s="14" customFormat="1" ht="20.100000000000001" hidden="1" customHeight="1">
      <c r="A116" s="2548"/>
      <c r="B116" s="1330" t="s">
        <v>2182</v>
      </c>
      <c r="C116" s="1237" t="s">
        <v>4717</v>
      </c>
      <c r="D116" s="1285">
        <v>44818</v>
      </c>
      <c r="E116" s="1285"/>
      <c r="F116" s="66"/>
      <c r="G116" s="66"/>
      <c r="H116" s="1285">
        <v>44832</v>
      </c>
      <c r="I116" s="1086">
        <v>44818</v>
      </c>
      <c r="J116" s="1210">
        <v>44819</v>
      </c>
      <c r="K116" s="1210">
        <v>44813</v>
      </c>
      <c r="L116" s="1210">
        <v>44813</v>
      </c>
    </row>
    <row r="117" spans="1:12" s="14" customFormat="1" ht="20.100000000000001" hidden="1" customHeight="1">
      <c r="A117" s="2548"/>
      <c r="B117" s="1330" t="s">
        <v>2182</v>
      </c>
      <c r="C117" s="1240" t="s">
        <v>4718</v>
      </c>
      <c r="D117" s="1574">
        <v>44825</v>
      </c>
      <c r="E117" s="1574"/>
      <c r="F117" s="66"/>
      <c r="G117" s="66"/>
      <c r="H117" s="1574">
        <v>44839</v>
      </c>
      <c r="I117" s="1086">
        <v>44825</v>
      </c>
      <c r="J117" s="1210">
        <v>44826</v>
      </c>
      <c r="K117" s="1210">
        <v>44820</v>
      </c>
      <c r="L117" s="1210">
        <v>44820</v>
      </c>
    </row>
    <row r="118" spans="1:12" s="14" customFormat="1" ht="20.100000000000001" hidden="1" customHeight="1" thickBot="1">
      <c r="A118" s="2548"/>
      <c r="B118" s="1330" t="s">
        <v>2182</v>
      </c>
      <c r="C118" s="1255" t="s">
        <v>4719</v>
      </c>
      <c r="D118" s="1576">
        <v>44832</v>
      </c>
      <c r="E118" s="1576"/>
      <c r="F118" s="66"/>
      <c r="G118" s="66"/>
      <c r="H118" s="1576">
        <v>44846</v>
      </c>
      <c r="I118" s="1086">
        <v>44832</v>
      </c>
      <c r="J118" s="1210">
        <v>44833</v>
      </c>
      <c r="K118" s="1210">
        <v>44827</v>
      </c>
      <c r="L118" s="1210">
        <v>44827</v>
      </c>
    </row>
    <row r="119" spans="1:12" s="14" customFormat="1" ht="20.100000000000001" hidden="1" customHeight="1" thickTop="1">
      <c r="A119" s="2548"/>
      <c r="B119" s="1330" t="s">
        <v>2182</v>
      </c>
      <c r="C119" s="1237" t="s">
        <v>4720</v>
      </c>
      <c r="D119" s="1647">
        <v>44839</v>
      </c>
      <c r="E119" s="1647"/>
      <c r="F119" s="66"/>
      <c r="G119" s="66"/>
      <c r="H119" s="1647">
        <f t="shared" ref="H119:H129" si="17">D119+14</f>
        <v>44853</v>
      </c>
      <c r="I119" s="1086">
        <f t="shared" si="11"/>
        <v>44839</v>
      </c>
      <c r="J119" s="1210">
        <f t="shared" ref="J119:J129" si="18">I119+1</f>
        <v>44840</v>
      </c>
      <c r="K119" s="1210">
        <f t="shared" ref="K119:K129" si="19">J119-6</f>
        <v>44834</v>
      </c>
      <c r="L119" s="1210">
        <f t="shared" ref="L119:L129" si="20">K119</f>
        <v>44834</v>
      </c>
    </row>
    <row r="120" spans="1:12" s="14" customFormat="1" ht="20.100000000000001" hidden="1" customHeight="1">
      <c r="A120" s="2548"/>
      <c r="B120" s="1330" t="s">
        <v>2182</v>
      </c>
      <c r="C120" s="1237" t="s">
        <v>4721</v>
      </c>
      <c r="D120" s="1647">
        <v>44846</v>
      </c>
      <c r="E120" s="1647"/>
      <c r="F120" s="66"/>
      <c r="G120" s="66"/>
      <c r="H120" s="1647">
        <f t="shared" si="17"/>
        <v>44860</v>
      </c>
      <c r="I120" s="1086">
        <f t="shared" si="11"/>
        <v>44846</v>
      </c>
      <c r="J120" s="1210">
        <f t="shared" si="18"/>
        <v>44847</v>
      </c>
      <c r="K120" s="1210">
        <f t="shared" si="19"/>
        <v>44841</v>
      </c>
      <c r="L120" s="1210">
        <f t="shared" si="20"/>
        <v>44841</v>
      </c>
    </row>
    <row r="121" spans="1:12" s="14" customFormat="1" ht="20.100000000000001" hidden="1" customHeight="1">
      <c r="A121" s="2548"/>
      <c r="B121" s="1330" t="s">
        <v>2182</v>
      </c>
      <c r="C121" s="1240" t="s">
        <v>4722</v>
      </c>
      <c r="D121" s="1647">
        <v>44846</v>
      </c>
      <c r="E121" s="1647"/>
      <c r="F121" s="66"/>
      <c r="G121" s="66"/>
      <c r="H121" s="1647">
        <f t="shared" si="17"/>
        <v>44860</v>
      </c>
      <c r="I121" s="1086">
        <f t="shared" si="11"/>
        <v>44853</v>
      </c>
      <c r="J121" s="1210">
        <f t="shared" si="18"/>
        <v>44854</v>
      </c>
      <c r="K121" s="1210">
        <f t="shared" si="19"/>
        <v>44848</v>
      </c>
      <c r="L121" s="1210">
        <f t="shared" si="20"/>
        <v>44848</v>
      </c>
    </row>
    <row r="122" spans="1:12" s="14" customFormat="1" ht="20.100000000000001" hidden="1" customHeight="1" thickBot="1">
      <c r="A122" s="2548"/>
      <c r="B122" s="1330" t="s">
        <v>2182</v>
      </c>
      <c r="C122" s="1255" t="s">
        <v>4723</v>
      </c>
      <c r="D122" s="1647">
        <v>44846</v>
      </c>
      <c r="E122" s="1647"/>
      <c r="F122" s="66"/>
      <c r="G122" s="66"/>
      <c r="H122" s="1647">
        <f t="shared" si="17"/>
        <v>44860</v>
      </c>
      <c r="I122" s="1086">
        <f t="shared" si="11"/>
        <v>44860</v>
      </c>
      <c r="J122" s="1210">
        <f t="shared" si="18"/>
        <v>44861</v>
      </c>
      <c r="K122" s="1210">
        <f t="shared" si="19"/>
        <v>44855</v>
      </c>
      <c r="L122" s="1210">
        <f t="shared" si="20"/>
        <v>44855</v>
      </c>
    </row>
    <row r="123" spans="1:12" s="14" customFormat="1" ht="20.100000000000001" hidden="1" customHeight="1" thickTop="1">
      <c r="A123" s="2548"/>
      <c r="B123" s="1330" t="s">
        <v>2182</v>
      </c>
      <c r="C123" s="1237" t="s">
        <v>4724</v>
      </c>
      <c r="D123" s="1647">
        <v>44846</v>
      </c>
      <c r="E123" s="1647"/>
      <c r="F123" s="66"/>
      <c r="G123" s="66"/>
      <c r="H123" s="1647">
        <f t="shared" si="17"/>
        <v>44860</v>
      </c>
      <c r="I123" s="1086">
        <f t="shared" si="11"/>
        <v>44867</v>
      </c>
      <c r="J123" s="1210">
        <f t="shared" si="18"/>
        <v>44868</v>
      </c>
      <c r="K123" s="1210">
        <f t="shared" si="19"/>
        <v>44862</v>
      </c>
      <c r="L123" s="1210">
        <f t="shared" si="20"/>
        <v>44862</v>
      </c>
    </row>
    <row r="124" spans="1:12" s="14" customFormat="1" ht="20.100000000000001" hidden="1" customHeight="1">
      <c r="A124" s="2548"/>
      <c r="B124" s="1330" t="s">
        <v>2182</v>
      </c>
      <c r="C124" s="1237" t="s">
        <v>4725</v>
      </c>
      <c r="D124" s="1647">
        <v>44846</v>
      </c>
      <c r="E124" s="1647"/>
      <c r="F124" s="66"/>
      <c r="G124" s="66"/>
      <c r="H124" s="1647">
        <f t="shared" si="17"/>
        <v>44860</v>
      </c>
      <c r="I124" s="1086">
        <f t="shared" si="11"/>
        <v>44874</v>
      </c>
      <c r="J124" s="1210">
        <f t="shared" si="18"/>
        <v>44875</v>
      </c>
      <c r="K124" s="1210">
        <f t="shared" si="19"/>
        <v>44869</v>
      </c>
      <c r="L124" s="1210">
        <f t="shared" si="20"/>
        <v>44869</v>
      </c>
    </row>
    <row r="125" spans="1:12" s="14" customFormat="1" ht="20.100000000000001" hidden="1" customHeight="1">
      <c r="A125" s="2548"/>
      <c r="B125" s="1330" t="s">
        <v>2182</v>
      </c>
      <c r="C125" s="1240" t="s">
        <v>4726</v>
      </c>
      <c r="D125" s="1647">
        <v>44846</v>
      </c>
      <c r="E125" s="1647"/>
      <c r="F125" s="66"/>
      <c r="G125" s="66"/>
      <c r="H125" s="1647">
        <f t="shared" si="17"/>
        <v>44860</v>
      </c>
      <c r="I125" s="1086">
        <f t="shared" si="11"/>
        <v>44881</v>
      </c>
      <c r="J125" s="1210">
        <f t="shared" si="18"/>
        <v>44882</v>
      </c>
      <c r="K125" s="1210">
        <f t="shared" si="19"/>
        <v>44876</v>
      </c>
      <c r="L125" s="1210">
        <f t="shared" si="20"/>
        <v>44876</v>
      </c>
    </row>
    <row r="126" spans="1:12" s="14" customFormat="1" ht="20.100000000000001" hidden="1" customHeight="1">
      <c r="A126" s="2548"/>
      <c r="B126" s="1330" t="s">
        <v>2182</v>
      </c>
      <c r="C126" s="1237" t="s">
        <v>4727</v>
      </c>
      <c r="D126" s="1647">
        <v>44846</v>
      </c>
      <c r="E126" s="1647"/>
      <c r="F126" s="66"/>
      <c r="G126" s="66"/>
      <c r="H126" s="1647">
        <f t="shared" si="17"/>
        <v>44860</v>
      </c>
      <c r="I126" s="1086">
        <f t="shared" si="11"/>
        <v>44888</v>
      </c>
      <c r="J126" s="1210">
        <f t="shared" si="18"/>
        <v>44889</v>
      </c>
      <c r="K126" s="1210">
        <f t="shared" si="19"/>
        <v>44883</v>
      </c>
      <c r="L126" s="1210">
        <f t="shared" si="20"/>
        <v>44883</v>
      </c>
    </row>
    <row r="127" spans="1:12" s="14" customFormat="1" ht="20.100000000000001" hidden="1" customHeight="1">
      <c r="A127" s="2548"/>
      <c r="B127" s="1343" t="s">
        <v>2182</v>
      </c>
      <c r="C127" s="1537" t="s">
        <v>4728</v>
      </c>
      <c r="D127" s="1679">
        <v>44846</v>
      </c>
      <c r="E127" s="1679"/>
      <c r="F127" s="66"/>
      <c r="G127" s="66"/>
      <c r="H127" s="1679">
        <f t="shared" si="17"/>
        <v>44860</v>
      </c>
      <c r="I127" s="1086">
        <f t="shared" si="11"/>
        <v>44895</v>
      </c>
      <c r="J127" s="1210">
        <f t="shared" si="18"/>
        <v>44896</v>
      </c>
      <c r="K127" s="1210">
        <f t="shared" si="19"/>
        <v>44890</v>
      </c>
      <c r="L127" s="1210">
        <f t="shared" si="20"/>
        <v>44890</v>
      </c>
    </row>
    <row r="128" spans="1:12" s="14" customFormat="1" ht="20.100000000000001" hidden="1" customHeight="1">
      <c r="A128" s="2548"/>
      <c r="B128" s="1343" t="s">
        <v>2182</v>
      </c>
      <c r="C128" s="1240" t="s">
        <v>4729</v>
      </c>
      <c r="D128" s="1300">
        <f t="shared" si="15"/>
        <v>44853</v>
      </c>
      <c r="E128" s="1300"/>
      <c r="F128" s="66"/>
      <c r="G128" s="66"/>
      <c r="H128" s="1300">
        <f t="shared" si="17"/>
        <v>44867</v>
      </c>
      <c r="I128" s="1086">
        <f t="shared" si="11"/>
        <v>44902</v>
      </c>
      <c r="J128" s="1210">
        <f t="shared" si="18"/>
        <v>44903</v>
      </c>
      <c r="K128" s="1210">
        <f t="shared" si="19"/>
        <v>44897</v>
      </c>
      <c r="L128" s="1210">
        <f t="shared" si="20"/>
        <v>44897</v>
      </c>
    </row>
    <row r="129" spans="1:12" s="14" customFormat="1" ht="20.100000000000001" hidden="1" customHeight="1" thickBot="1">
      <c r="A129" s="2548"/>
      <c r="B129" s="1343" t="s">
        <v>2182</v>
      </c>
      <c r="C129" s="1255" t="s">
        <v>4730</v>
      </c>
      <c r="D129" s="1680">
        <f t="shared" si="15"/>
        <v>44860</v>
      </c>
      <c r="E129" s="1680"/>
      <c r="F129" s="66"/>
      <c r="G129" s="66"/>
      <c r="H129" s="1680">
        <f t="shared" si="17"/>
        <v>44874</v>
      </c>
      <c r="I129" s="1086">
        <f t="shared" si="11"/>
        <v>44909</v>
      </c>
      <c r="J129" s="1210">
        <f t="shared" si="18"/>
        <v>44910</v>
      </c>
      <c r="K129" s="1210">
        <f t="shared" si="19"/>
        <v>44904</v>
      </c>
      <c r="L129" s="1210">
        <f t="shared" si="20"/>
        <v>44904</v>
      </c>
    </row>
    <row r="130" spans="1:12" s="14" customFormat="1" ht="20.100000000000001" hidden="1" customHeight="1" thickTop="1">
      <c r="A130" s="2548"/>
      <c r="B130" s="1343" t="s">
        <v>2182</v>
      </c>
      <c r="C130" s="1237" t="s">
        <v>4731</v>
      </c>
      <c r="D130" s="1490">
        <f>D129+7</f>
        <v>44867</v>
      </c>
      <c r="E130" s="1490"/>
      <c r="F130" s="66"/>
      <c r="G130" s="66"/>
      <c r="H130" s="1490">
        <f>D130+14</f>
        <v>44881</v>
      </c>
      <c r="I130" s="1086">
        <f>I129+7</f>
        <v>44916</v>
      </c>
      <c r="J130" s="1210">
        <f>I130+1</f>
        <v>44917</v>
      </c>
      <c r="K130" s="1210">
        <f>J130-6</f>
        <v>44911</v>
      </c>
      <c r="L130" s="1210">
        <f>K130</f>
        <v>44911</v>
      </c>
    </row>
    <row r="131" spans="1:12" s="14" customFormat="1" ht="24" customHeight="1">
      <c r="A131" s="2548"/>
      <c r="B131" s="1229"/>
      <c r="C131" s="1230"/>
      <c r="D131" s="2446" t="s">
        <v>2015</v>
      </c>
      <c r="E131" s="1231" t="s">
        <v>1092</v>
      </c>
      <c r="F131" s="66"/>
      <c r="G131" s="66"/>
      <c r="H131" s="1114"/>
      <c r="I131" s="1114"/>
    </row>
    <row r="132" spans="1:12" s="14" customFormat="1" ht="20.100000000000001" customHeight="1" thickBot="1">
      <c r="A132" s="2548"/>
      <c r="B132" s="1232"/>
      <c r="C132" s="2444" t="s">
        <v>4345</v>
      </c>
      <c r="D132" s="1930" t="s">
        <v>3298</v>
      </c>
      <c r="E132" s="2445" t="s">
        <v>4732</v>
      </c>
      <c r="F132" s="66"/>
      <c r="G132" s="66"/>
      <c r="H132" s="1207" t="s">
        <v>4311</v>
      </c>
      <c r="I132" s="1837" t="s">
        <v>2031</v>
      </c>
      <c r="J132" s="1208" t="s">
        <v>3837</v>
      </c>
      <c r="K132" s="1208" t="s">
        <v>3838</v>
      </c>
    </row>
    <row r="133" spans="1:12" s="14" customFormat="1" ht="20.100000000000001" hidden="1" customHeight="1" thickTop="1">
      <c r="A133" s="2549" t="s">
        <v>4733</v>
      </c>
      <c r="B133" s="1330" t="s">
        <v>2182</v>
      </c>
      <c r="C133" s="1237" t="s">
        <v>4734</v>
      </c>
      <c r="D133" s="1490">
        <v>45367</v>
      </c>
      <c r="E133" s="1490">
        <v>45372</v>
      </c>
      <c r="F133" s="66"/>
      <c r="G133" s="66"/>
      <c r="H133" s="2460">
        <v>45367</v>
      </c>
      <c r="I133" s="2461">
        <v>45368</v>
      </c>
      <c r="J133" s="2461">
        <v>45361</v>
      </c>
      <c r="K133" s="2461">
        <v>45362</v>
      </c>
    </row>
    <row r="134" spans="1:12" s="14" customFormat="1" ht="20.100000000000001" hidden="1" customHeight="1" thickBot="1">
      <c r="A134" s="2549" t="s">
        <v>4735</v>
      </c>
      <c r="B134" s="2447" t="s">
        <v>4736</v>
      </c>
      <c r="C134" s="1235" t="s">
        <v>4737</v>
      </c>
      <c r="D134" s="2500">
        <v>45385</v>
      </c>
      <c r="E134" s="2543" t="s">
        <v>2190</v>
      </c>
      <c r="F134" s="66"/>
      <c r="G134" s="66"/>
      <c r="H134" s="1086">
        <v>45381</v>
      </c>
      <c r="I134" s="1210">
        <v>45382</v>
      </c>
      <c r="J134" s="1210">
        <v>45375</v>
      </c>
      <c r="K134" s="1210">
        <v>45376</v>
      </c>
    </row>
    <row r="135" spans="1:12" s="14" customFormat="1" ht="20.100000000000001" hidden="1" customHeight="1" thickTop="1">
      <c r="A135" s="2549" t="s">
        <v>4738</v>
      </c>
      <c r="B135" s="1330" t="s">
        <v>2182</v>
      </c>
      <c r="C135" s="1237" t="s">
        <v>4739</v>
      </c>
      <c r="D135" s="1490">
        <v>45392</v>
      </c>
      <c r="E135" s="1490">
        <v>45397</v>
      </c>
      <c r="F135" s="66"/>
      <c r="G135" s="66"/>
      <c r="H135" s="1086">
        <v>45388</v>
      </c>
      <c r="I135" s="1210">
        <v>45389</v>
      </c>
      <c r="J135" s="1210">
        <v>45382</v>
      </c>
      <c r="K135" s="1210">
        <v>45383</v>
      </c>
    </row>
    <row r="136" spans="1:12" s="14" customFormat="1" ht="20.100000000000001" hidden="1" customHeight="1" thickTop="1">
      <c r="A136" s="2549" t="s">
        <v>4733</v>
      </c>
      <c r="B136" s="1330" t="s">
        <v>2182</v>
      </c>
      <c r="C136" s="1537" t="s">
        <v>4740</v>
      </c>
      <c r="D136" s="2542">
        <v>45407</v>
      </c>
      <c r="E136" s="1300">
        <v>45412</v>
      </c>
      <c r="F136" s="66"/>
      <c r="G136" s="66"/>
      <c r="H136" s="1086" t="e">
        <f>#REF!+7</f>
        <v>#REF!</v>
      </c>
      <c r="I136" s="1210" t="e">
        <f t="shared" ref="I136:I143" si="21">H136+1</f>
        <v>#REF!</v>
      </c>
      <c r="J136" s="1210" t="e">
        <f t="shared" ref="J136:J143" si="22">H136-6</f>
        <v>#REF!</v>
      </c>
      <c r="K136" s="1210" t="e">
        <f t="shared" ref="K136:K143" si="23">J136+1</f>
        <v>#REF!</v>
      </c>
    </row>
    <row r="137" spans="1:12" s="14" customFormat="1" ht="20.100000000000001" hidden="1" customHeight="1" thickBot="1">
      <c r="A137" s="2549" t="s">
        <v>4741</v>
      </c>
      <c r="B137" s="2488" t="s">
        <v>4736</v>
      </c>
      <c r="C137" s="1235" t="s">
        <v>4742</v>
      </c>
      <c r="D137" s="2489">
        <v>45409</v>
      </c>
      <c r="E137" s="2543" t="s">
        <v>2190</v>
      </c>
      <c r="F137" s="66"/>
      <c r="G137" s="66"/>
      <c r="H137" s="1086" t="e">
        <f t="shared" ref="H137:H142" si="24">H136+7</f>
        <v>#REF!</v>
      </c>
      <c r="I137" s="1210" t="e">
        <f t="shared" si="21"/>
        <v>#REF!</v>
      </c>
      <c r="J137" s="1210" t="e">
        <f t="shared" si="22"/>
        <v>#REF!</v>
      </c>
      <c r="K137" s="1210" t="e">
        <f t="shared" si="23"/>
        <v>#REF!</v>
      </c>
    </row>
    <row r="138" spans="1:12" s="14" customFormat="1" ht="20.100000000000001" hidden="1" customHeight="1" thickTop="1">
      <c r="A138" s="2549" t="s">
        <v>4743</v>
      </c>
      <c r="B138" s="1244" t="s">
        <v>4744</v>
      </c>
      <c r="C138" s="1237" t="s">
        <v>4745</v>
      </c>
      <c r="D138" s="1228">
        <v>45428</v>
      </c>
      <c r="E138" s="2543" t="s">
        <v>2190</v>
      </c>
      <c r="F138" s="66"/>
      <c r="G138" s="66"/>
      <c r="H138" s="1086" t="e">
        <f>#REF!+7</f>
        <v>#REF!</v>
      </c>
      <c r="I138" s="1210" t="e">
        <f t="shared" si="21"/>
        <v>#REF!</v>
      </c>
      <c r="J138" s="1210" t="e">
        <f t="shared" si="22"/>
        <v>#REF!</v>
      </c>
      <c r="K138" s="1210" t="e">
        <f t="shared" si="23"/>
        <v>#REF!</v>
      </c>
    </row>
    <row r="139" spans="1:12" s="14" customFormat="1" ht="20.100000000000001" hidden="1" customHeight="1">
      <c r="A139" s="2549" t="s">
        <v>4746</v>
      </c>
      <c r="B139" s="1330" t="s">
        <v>2182</v>
      </c>
      <c r="C139" s="1537" t="s">
        <v>4747</v>
      </c>
      <c r="D139" s="2490">
        <v>45433</v>
      </c>
      <c r="E139" s="2490">
        <v>45438</v>
      </c>
      <c r="F139" s="66"/>
      <c r="G139" s="66"/>
      <c r="H139" s="1086" t="e">
        <f t="shared" si="24"/>
        <v>#REF!</v>
      </c>
      <c r="I139" s="1210" t="e">
        <f t="shared" si="21"/>
        <v>#REF!</v>
      </c>
      <c r="J139" s="1210" t="e">
        <f t="shared" si="22"/>
        <v>#REF!</v>
      </c>
      <c r="K139" s="1210" t="e">
        <f t="shared" si="23"/>
        <v>#REF!</v>
      </c>
    </row>
    <row r="140" spans="1:12" s="14" customFormat="1" ht="20.100000000000001" customHeight="1" thickTop="1">
      <c r="A140" s="2549"/>
      <c r="B140" s="3039" t="s">
        <v>1430</v>
      </c>
      <c r="C140" s="3040" t="s">
        <v>4748</v>
      </c>
      <c r="D140" s="3041">
        <v>45518</v>
      </c>
      <c r="E140" s="3042">
        <f>D140+12</f>
        <v>45530</v>
      </c>
      <c r="F140" s="3043"/>
      <c r="G140" s="66"/>
      <c r="H140" s="1086" t="s">
        <v>1430</v>
      </c>
      <c r="I140" s="1210" t="e">
        <f t="shared" si="21"/>
        <v>#VALUE!</v>
      </c>
      <c r="J140" s="1210" t="e">
        <f t="shared" si="22"/>
        <v>#VALUE!</v>
      </c>
      <c r="K140" s="1210" t="e">
        <f t="shared" si="23"/>
        <v>#VALUE!</v>
      </c>
    </row>
    <row r="141" spans="1:12" s="14" customFormat="1" ht="20.100000000000001" customHeight="1">
      <c r="A141" s="2549"/>
      <c r="B141" s="1245" t="s">
        <v>1430</v>
      </c>
      <c r="C141" s="1240" t="s">
        <v>4749</v>
      </c>
      <c r="D141" s="1221">
        <f>D140+7</f>
        <v>45525</v>
      </c>
      <c r="E141" s="3042">
        <f t="shared" ref="E141:E143" si="25">D141+12</f>
        <v>45537</v>
      </c>
      <c r="F141" s="3043"/>
      <c r="G141" s="66"/>
      <c r="H141" s="1086" t="e">
        <f t="shared" si="24"/>
        <v>#VALUE!</v>
      </c>
      <c r="I141" s="1210" t="e">
        <f t="shared" si="21"/>
        <v>#VALUE!</v>
      </c>
      <c r="J141" s="1210" t="e">
        <f t="shared" si="22"/>
        <v>#VALUE!</v>
      </c>
      <c r="K141" s="1210" t="e">
        <f t="shared" si="23"/>
        <v>#VALUE!</v>
      </c>
    </row>
    <row r="142" spans="1:12" s="14" customFormat="1" ht="20.100000000000001" customHeight="1" thickBot="1">
      <c r="A142" s="2549"/>
      <c r="B142" s="1244" t="s">
        <v>1430</v>
      </c>
      <c r="C142" s="1255" t="s">
        <v>4750</v>
      </c>
      <c r="D142" s="1221">
        <f t="shared" ref="D142:D143" si="26">D141+7</f>
        <v>45532</v>
      </c>
      <c r="E142" s="3042">
        <f t="shared" si="25"/>
        <v>45544</v>
      </c>
      <c r="F142" s="66"/>
      <c r="G142" s="66"/>
      <c r="H142" s="1086" t="e">
        <f t="shared" si="24"/>
        <v>#VALUE!</v>
      </c>
      <c r="I142" s="1210" t="e">
        <f t="shared" si="21"/>
        <v>#VALUE!</v>
      </c>
      <c r="J142" s="1210" t="e">
        <f t="shared" si="22"/>
        <v>#VALUE!</v>
      </c>
      <c r="K142" s="1210" t="e">
        <f t="shared" si="23"/>
        <v>#VALUE!</v>
      </c>
    </row>
    <row r="143" spans="1:12" s="14" customFormat="1" ht="20.100000000000001" customHeight="1" thickTop="1" thickBot="1">
      <c r="A143" s="2549"/>
      <c r="B143" s="2488" t="s">
        <v>1430</v>
      </c>
      <c r="C143" s="1235" t="s">
        <v>4748</v>
      </c>
      <c r="D143" s="1221">
        <f t="shared" si="26"/>
        <v>45539</v>
      </c>
      <c r="E143" s="3042">
        <f t="shared" si="25"/>
        <v>45551</v>
      </c>
      <c r="F143" s="66"/>
      <c r="G143" s="66"/>
      <c r="H143" s="1086" t="e">
        <f>#REF!+7</f>
        <v>#REF!</v>
      </c>
      <c r="I143" s="1210" t="e">
        <f t="shared" si="21"/>
        <v>#REF!</v>
      </c>
      <c r="J143" s="1210" t="e">
        <f t="shared" si="22"/>
        <v>#REF!</v>
      </c>
      <c r="K143" s="1210" t="e">
        <f t="shared" si="23"/>
        <v>#REF!</v>
      </c>
    </row>
    <row r="144" spans="1:12" s="14" customFormat="1" ht="21" thickTop="1">
      <c r="A144" s="2549"/>
      <c r="B144" s="2290" t="s">
        <v>2303</v>
      </c>
      <c r="C144" s="61"/>
      <c r="D144" s="61"/>
      <c r="E144" s="61"/>
      <c r="F144" s="61"/>
      <c r="G144" s="61"/>
      <c r="H144" s="79"/>
      <c r="I144" s="920"/>
      <c r="K144" s="99"/>
    </row>
    <row r="145" spans="1:230" s="14" customFormat="1" ht="17.25" customHeight="1">
      <c r="A145" s="2550"/>
      <c r="B145" s="29"/>
      <c r="C145" s="29"/>
      <c r="D145" s="57"/>
      <c r="E145" s="29"/>
      <c r="F145" s="29"/>
      <c r="G145" s="59"/>
      <c r="H145" s="57"/>
      <c r="I145" s="29"/>
      <c r="J145" s="29"/>
      <c r="K145" s="57"/>
      <c r="L145" s="29"/>
      <c r="M145" s="29"/>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row>
    <row r="146" spans="1:230" s="30" customFormat="1" ht="15.75" customHeight="1">
      <c r="A146" s="2551"/>
      <c r="B146" s="279" t="s">
        <v>1920</v>
      </c>
      <c r="C146" s="70"/>
      <c r="D146" t="s">
        <v>2304</v>
      </c>
      <c r="E146" s="280"/>
      <c r="F146" s="71" t="s">
        <v>1958</v>
      </c>
      <c r="G146" s="71"/>
      <c r="H146" s="71"/>
      <c r="I146" s="70"/>
      <c r="J146" s="70"/>
      <c r="K146" s="71" t="s">
        <v>1982</v>
      </c>
      <c r="L146" s="71"/>
      <c r="M146" s="71"/>
      <c r="N146" s="61"/>
    </row>
    <row r="147" spans="1:230" s="30" customFormat="1" ht="15.75" customHeight="1">
      <c r="A147" s="2551"/>
      <c r="B147" s="82" t="s">
        <v>1921</v>
      </c>
      <c r="C147" s="70"/>
      <c r="D147" s="275" t="s">
        <v>2305</v>
      </c>
      <c r="E147" s="71"/>
      <c r="F147" s="70" t="s">
        <v>2306</v>
      </c>
      <c r="G147" s="70"/>
      <c r="H147" s="1340" t="s">
        <v>1960</v>
      </c>
      <c r="J147" s="70"/>
      <c r="K147" s="70" t="s">
        <v>1984</v>
      </c>
      <c r="L147" s="70"/>
      <c r="M147" s="1423" t="s">
        <v>1985</v>
      </c>
      <c r="N147" s="61"/>
    </row>
    <row r="148" spans="1:230" s="29" customFormat="1" ht="15.75" customHeight="1">
      <c r="A148" s="2551"/>
      <c r="B148" s="82"/>
      <c r="C148" s="70"/>
      <c r="D148" s="83"/>
      <c r="E148" s="71"/>
      <c r="F148" s="70"/>
      <c r="G148" s="70"/>
      <c r="H148" s="70"/>
      <c r="I148" s="1340"/>
      <c r="J148" s="70"/>
      <c r="K148" s="70"/>
      <c r="L148" s="70"/>
      <c r="M148" s="1423"/>
      <c r="N148" s="61"/>
    </row>
    <row r="149" spans="1:230" s="29" customFormat="1" ht="15.75" customHeight="1">
      <c r="A149" s="2552"/>
      <c r="B149" s="82" t="str">
        <f>HOME!A600</f>
        <v>ZANT CHONG</v>
      </c>
      <c r="C149" s="82" t="str">
        <f>HOME!B600</f>
        <v>6011 2429</v>
      </c>
      <c r="D149" s="82" t="str">
        <f>HOME!C600</f>
        <v>zant.chong@msc.com</v>
      </c>
      <c r="E149" s="82">
        <f>HOME!D600</f>
        <v>0</v>
      </c>
      <c r="F149" s="82" t="str">
        <f>HOME!A617</f>
        <v>ROBERT CHIA</v>
      </c>
      <c r="G149" s="82" t="str">
        <f>HOME!B617</f>
        <v>6011 0564</v>
      </c>
      <c r="H149" s="82" t="str">
        <f>HOME!C617</f>
        <v>robert.chia@msc.com</v>
      </c>
      <c r="I149" s="82"/>
      <c r="J149" s="82"/>
      <c r="K149" s="82" t="str">
        <f>HOME!A632</f>
        <v>RAYNAR ANG</v>
      </c>
      <c r="L149" s="82" t="str">
        <f>HOME!B632</f>
        <v>6011 2358</v>
      </c>
      <c r="M149" s="82" t="str">
        <f>HOME!C632</f>
        <v>raynar.ang@msc.com</v>
      </c>
      <c r="N149" s="82"/>
      <c r="O149" s="82"/>
    </row>
    <row r="150" spans="1:230" s="29" customFormat="1" ht="15.75" customHeight="1">
      <c r="A150" s="2551"/>
      <c r="B150" s="82" t="str">
        <f>HOME!A601</f>
        <v>PHOEBE HUANG</v>
      </c>
      <c r="C150" s="82" t="str">
        <f>HOME!B601</f>
        <v>6011 0562</v>
      </c>
      <c r="D150" s="82" t="str">
        <f>HOME!C601</f>
        <v>phoebe.huang@msc.com</v>
      </c>
      <c r="E150" s="82"/>
      <c r="F150" s="82" t="str">
        <f>HOME!A618</f>
        <v>S. Y. LIEW</v>
      </c>
      <c r="G150" s="82" t="str">
        <f>HOME!B618</f>
        <v>6011 2348</v>
      </c>
      <c r="H150" s="82" t="str">
        <f>HOME!C618</f>
        <v>seoyi.liew@msc.com</v>
      </c>
      <c r="I150" s="82"/>
      <c r="J150" s="82"/>
      <c r="K150" s="82" t="str">
        <f>HOME!A633</f>
        <v>KAI SIANG</v>
      </c>
      <c r="L150" s="82" t="str">
        <f>HOME!B633</f>
        <v>6011 2356</v>
      </c>
      <c r="M150" s="82" t="str">
        <f>HOME!C633</f>
        <v>kaisiang.lim@msc.com</v>
      </c>
      <c r="N150" s="82"/>
      <c r="O150" s="82"/>
    </row>
    <row r="151" spans="1:230" s="29" customFormat="1" ht="15.75" customHeight="1">
      <c r="A151" s="2551"/>
      <c r="B151" s="82" t="str">
        <f>HOME!A602</f>
        <v>SHERWIN LIM</v>
      </c>
      <c r="C151" s="82" t="str">
        <f>HOME!B602</f>
        <v>6011 2395</v>
      </c>
      <c r="D151" s="82" t="str">
        <f>HOME!C602</f>
        <v>sherwin.lim@msc.com</v>
      </c>
      <c r="E151" s="82"/>
      <c r="F151" s="82" t="str">
        <f>HOME!A619</f>
        <v>SHARON KOH</v>
      </c>
      <c r="G151" s="82" t="str">
        <f>HOME!B619</f>
        <v>6011 2349</v>
      </c>
      <c r="H151" s="82" t="str">
        <f>HOME!C619</f>
        <v>sharon.koh@msc.com</v>
      </c>
      <c r="I151" s="82"/>
      <c r="J151" s="82"/>
      <c r="K151" s="82" t="str">
        <f>HOME!A634</f>
        <v>DEWI</v>
      </c>
      <c r="L151" s="82" t="str">
        <f>HOME!B634</f>
        <v>6011 2354</v>
      </c>
      <c r="M151" s="82" t="str">
        <f>HOME!C634</f>
        <v>dewi.ratnah@msc.com</v>
      </c>
      <c r="N151" s="82"/>
      <c r="O151" s="82"/>
    </row>
    <row r="152" spans="1:230" s="29" customFormat="1" ht="15.75" customHeight="1">
      <c r="A152" s="2551"/>
      <c r="B152" s="82" t="str">
        <f>HOME!A603</f>
        <v>NATALIE LEW</v>
      </c>
      <c r="C152" s="82" t="str">
        <f>HOME!B603</f>
        <v>6011 2399</v>
      </c>
      <c r="D152" s="82" t="str">
        <f>HOME!C603</f>
        <v>natalie.lew@msc.com</v>
      </c>
      <c r="E152" s="82"/>
      <c r="F152" s="82" t="str">
        <f>HOME!A620</f>
        <v>ANGELIA LAU</v>
      </c>
      <c r="G152" s="82" t="str">
        <f>HOME!B620</f>
        <v>6011 2346</v>
      </c>
      <c r="H152" s="82" t="str">
        <f>HOME!C620</f>
        <v>angelia.lau@msc.com</v>
      </c>
      <c r="I152" s="82"/>
      <c r="J152" s="82"/>
      <c r="K152" s="82" t="str">
        <f>HOME!A635</f>
        <v>YU TING</v>
      </c>
      <c r="L152" s="82" t="str">
        <f>HOME!B635</f>
        <v>6011 2359</v>
      </c>
      <c r="M152" s="82" t="str">
        <f>HOME!C635</f>
        <v>yuting.luo@msc.com</v>
      </c>
      <c r="N152" s="82"/>
      <c r="O152" s="82"/>
    </row>
    <row r="153" spans="1:230" s="29" customFormat="1" ht="15.75" customHeight="1">
      <c r="A153" s="2551"/>
      <c r="B153" s="82" t="str">
        <f>HOME!A604</f>
        <v xml:space="preserve">LIM LEE HLI </v>
      </c>
      <c r="C153" s="82" t="str">
        <f>HOME!B604</f>
        <v>6011 2352</v>
      </c>
      <c r="D153" s="82" t="str">
        <f>HOME!C604</f>
        <v>leehli.lim@msc.com</v>
      </c>
      <c r="E153" s="82"/>
      <c r="F153" s="82" t="str">
        <f>HOME!A621</f>
        <v>NOOR AFNINDAH</v>
      </c>
      <c r="G153" s="82" t="str">
        <f>HOME!B621</f>
        <v>6011 2347</v>
      </c>
      <c r="H153" s="82" t="str">
        <f>HOME!C621</f>
        <v>noor.afnindah@msc.com</v>
      </c>
      <c r="I153" s="82"/>
      <c r="J153" s="82"/>
      <c r="K153" s="82" t="str">
        <f>HOME!A636</f>
        <v>-</v>
      </c>
      <c r="L153" s="82" t="str">
        <f>HOME!B636</f>
        <v>6011 0567</v>
      </c>
      <c r="M153" s="82" t="str">
        <f>HOME!C636</f>
        <v>-</v>
      </c>
      <c r="N153" s="82"/>
      <c r="O153" s="82"/>
    </row>
    <row r="154" spans="1:230" s="29" customFormat="1" ht="15.75" customHeight="1">
      <c r="A154" s="2551"/>
      <c r="B154" s="82" t="str">
        <f>HOME!A605</f>
        <v>LIM AI PHEN</v>
      </c>
      <c r="C154" s="82" t="str">
        <f>HOME!B605</f>
        <v>6011 9646</v>
      </c>
      <c r="D154" s="82" t="str">
        <f>HOME!C605</f>
        <v>aiphen.lim@msc.com</v>
      </c>
      <c r="E154" s="82"/>
      <c r="F154" s="82" t="str">
        <f>HOME!A622</f>
        <v>NG CHING WEI</v>
      </c>
      <c r="G154" s="82" t="str">
        <f>HOME!B622</f>
        <v>6011 2404</v>
      </c>
      <c r="H154" s="82" t="str">
        <f>HOME!C622</f>
        <v>chingwei.ng@msc.com</v>
      </c>
      <c r="I154" s="82"/>
      <c r="J154" s="82"/>
      <c r="K154" s="82" t="str">
        <f>HOME!A637</f>
        <v>SHAN SHAN</v>
      </c>
      <c r="L154" s="82" t="str">
        <f>HOME!B637</f>
        <v>6011 2353</v>
      </c>
      <c r="M154" s="82" t="str">
        <f>HOME!C637</f>
        <v>shanshan.chin@msc.com</v>
      </c>
      <c r="N154" s="82"/>
      <c r="O154" s="82"/>
    </row>
    <row r="155" spans="1:230" s="29" customFormat="1" ht="15.75" customHeight="1">
      <c r="A155" s="2551"/>
      <c r="B155" s="82" t="str">
        <f>HOME!A606</f>
        <v>DARIUS ONG</v>
      </c>
      <c r="C155" s="82" t="str">
        <f>HOME!B606</f>
        <v>6011 2396</v>
      </c>
      <c r="D155" s="82" t="str">
        <f>HOME!C606</f>
        <v>darius.ong@msc.com</v>
      </c>
      <c r="E155" s="82"/>
      <c r="F155" s="82">
        <f>HOME!A623</f>
        <v>0</v>
      </c>
      <c r="G155" s="82">
        <f>HOME!B623</f>
        <v>0</v>
      </c>
      <c r="H155" s="82">
        <f>HOME!C623</f>
        <v>0</v>
      </c>
      <c r="I155" s="82"/>
      <c r="J155" s="82"/>
      <c r="K155" s="82" t="str">
        <f>HOME!A638</f>
        <v>EUNICE</v>
      </c>
      <c r="L155" s="82" t="str">
        <f>HOME!B638</f>
        <v>6011 2355</v>
      </c>
      <c r="M155" s="82" t="str">
        <f>HOME!C638</f>
        <v>eunice.chan@msc.com</v>
      </c>
      <c r="N155" s="82"/>
      <c r="O155" s="82"/>
    </row>
    <row r="156" spans="1:230" s="29" customFormat="1" ht="15.75" customHeight="1">
      <c r="A156" s="2551"/>
      <c r="B156" s="82" t="str">
        <f>HOME!A607</f>
        <v>LAWRENCE ANG (CROSS-TRADE)</v>
      </c>
      <c r="C156" s="82" t="str">
        <f>HOME!B607</f>
        <v>6011 2400</v>
      </c>
      <c r="D156" s="82" t="str">
        <f>HOME!C607</f>
        <v>lawrence.ang@msc.com</v>
      </c>
      <c r="E156" s="82"/>
      <c r="F156" s="82" t="str">
        <f>HOME!A624</f>
        <v>.</v>
      </c>
      <c r="G156" s="82" t="str">
        <f>HOME!B624</f>
        <v>.</v>
      </c>
      <c r="H156" s="82" t="str">
        <f>HOME!C624</f>
        <v>.</v>
      </c>
      <c r="I156" s="82"/>
      <c r="J156" s="82"/>
      <c r="K156" s="82" t="str">
        <f>HOME!A639</f>
        <v>HAZEL</v>
      </c>
      <c r="L156" s="82" t="str">
        <f>HOME!B639</f>
        <v>6011 2435</v>
      </c>
      <c r="M156" s="82" t="str">
        <f>HOME!C639</f>
        <v>hazel.toh@msc.com</v>
      </c>
      <c r="N156" s="82"/>
      <c r="O156" s="82"/>
    </row>
    <row r="157" spans="1:230" s="29" customFormat="1" ht="14.25">
      <c r="A157" s="2551"/>
      <c r="B157" s="82" t="str">
        <f>HOME!A608</f>
        <v>ASHTON YAN</v>
      </c>
      <c r="C157" s="82" t="str">
        <f>HOME!B608</f>
        <v>6011 2398</v>
      </c>
      <c r="D157" s="82" t="str">
        <f>HOME!C608</f>
        <v>ashton.yan@msc.com</v>
      </c>
      <c r="E157" s="82"/>
      <c r="F157" s="82"/>
      <c r="G157" s="82"/>
      <c r="H157" s="82"/>
      <c r="I157" s="82"/>
      <c r="J157" s="82"/>
      <c r="K157" s="82">
        <f>HOME!A640</f>
        <v>0</v>
      </c>
      <c r="L157" s="82">
        <f>HOME!B640</f>
        <v>0</v>
      </c>
      <c r="M157" s="82">
        <f>HOME!C640</f>
        <v>0</v>
      </c>
      <c r="N157" s="82"/>
      <c r="O157" s="82"/>
    </row>
    <row r="158" spans="1:230" s="29" customFormat="1" ht="14.25">
      <c r="A158" s="2551"/>
      <c r="B158" s="82" t="str">
        <f>HOME!A609</f>
        <v>JUN YUAN (IMP)</v>
      </c>
      <c r="C158" s="82" t="str">
        <f>HOME!B609</f>
        <v>6011 2402</v>
      </c>
      <c r="D158" s="82" t="str">
        <f>HOME!C609</f>
        <v>junyuan.kwa@msc.com</v>
      </c>
      <c r="E158" s="82"/>
      <c r="F158" s="82"/>
      <c r="G158" s="82"/>
      <c r="H158" s="82"/>
      <c r="I158" s="82"/>
      <c r="J158" s="82"/>
      <c r="K158" s="82">
        <f>HOME!A641</f>
        <v>0</v>
      </c>
      <c r="L158" s="82">
        <f>HOME!B641</f>
        <v>0</v>
      </c>
      <c r="M158" s="82">
        <f>HOME!C641</f>
        <v>0</v>
      </c>
      <c r="N158" s="82"/>
      <c r="O158" s="82"/>
    </row>
    <row r="159" spans="1:230">
      <c r="B159" s="82" t="str">
        <f>HOME!A610</f>
        <v>KARTHI</v>
      </c>
      <c r="C159" s="82" t="str">
        <f>HOME!B610</f>
        <v>6011 2397</v>
      </c>
      <c r="D159" s="82" t="str">
        <f>HOME!C610</f>
        <v>karthigayan.velu@msc.com</v>
      </c>
      <c r="E159" s="82"/>
      <c r="F159" s="82"/>
      <c r="G159" s="82"/>
      <c r="H159" s="82"/>
      <c r="I159" s="82"/>
      <c r="J159" s="2291"/>
      <c r="K159" s="82"/>
      <c r="L159" s="82"/>
      <c r="M159" s="82"/>
      <c r="N159" s="82"/>
      <c r="O159" s="82"/>
    </row>
    <row r="160" spans="1:230">
      <c r="B160" s="82">
        <f>HOME!A611</f>
        <v>0</v>
      </c>
      <c r="C160" s="82">
        <f>HOME!B611</f>
        <v>0</v>
      </c>
      <c r="D160" s="82">
        <f>HOME!C611</f>
        <v>0</v>
      </c>
      <c r="E160" s="82"/>
      <c r="F160" s="82"/>
      <c r="G160" s="82"/>
      <c r="H160" s="82"/>
      <c r="I160" s="82"/>
      <c r="J160" s="82"/>
      <c r="K160" s="82"/>
      <c r="L160" s="82"/>
      <c r="M160" s="82"/>
      <c r="N160" s="82"/>
      <c r="O160" s="82"/>
    </row>
    <row r="161" spans="2:15">
      <c r="B161" s="82" t="str">
        <f>HOME!A612</f>
        <v xml:space="preserve">MAIN LINE  </v>
      </c>
      <c r="C161" s="82" t="str">
        <f>HOME!B612</f>
        <v>6011 2424</v>
      </c>
      <c r="D161" s="82">
        <f>HOME!C612</f>
        <v>0</v>
      </c>
      <c r="E161" s="82"/>
      <c r="F161" s="82"/>
      <c r="G161" s="82"/>
      <c r="H161" s="82"/>
      <c r="I161" s="82"/>
      <c r="J161" s="82"/>
      <c r="K161" s="82"/>
      <c r="L161" s="82"/>
      <c r="M161" s="82"/>
      <c r="N161" s="82"/>
      <c r="O161" s="82"/>
    </row>
    <row r="162" spans="2:15">
      <c r="B162" s="82"/>
      <c r="C162" s="82"/>
      <c r="D162" s="82"/>
      <c r="E162" s="82"/>
      <c r="F162" s="82"/>
      <c r="G162" s="82"/>
      <c r="H162" s="82"/>
      <c r="I162" s="82"/>
      <c r="J162" s="31"/>
      <c r="K162" s="82"/>
      <c r="L162" s="82"/>
      <c r="M162" s="82"/>
      <c r="N162" s="82"/>
      <c r="O162" s="82"/>
    </row>
    <row r="163" spans="2:15">
      <c r="B163" s="82"/>
      <c r="C163" s="82"/>
      <c r="D163" s="82"/>
      <c r="E163" s="82"/>
      <c r="F163" s="82"/>
      <c r="G163" s="82"/>
      <c r="H163" s="82"/>
      <c r="I163" s="82"/>
      <c r="J163" s="31"/>
      <c r="K163" s="82"/>
      <c r="L163" s="82"/>
      <c r="M163" s="82"/>
      <c r="N163" s="82"/>
      <c r="O163" s="82"/>
    </row>
    <row r="164" spans="2:15">
      <c r="B164" s="31"/>
      <c r="C164" s="31"/>
      <c r="D164" s="31"/>
      <c r="E164" s="31"/>
      <c r="F164" s="82"/>
      <c r="G164" s="82"/>
      <c r="H164" s="82"/>
      <c r="I164" s="82"/>
      <c r="J164" s="31"/>
      <c r="K164" s="31"/>
      <c r="L164" s="31"/>
      <c r="M164" s="31"/>
      <c r="N164" s="31"/>
      <c r="O164" s="60"/>
    </row>
    <row r="165" spans="2:15">
      <c r="B165" s="60"/>
      <c r="C165" s="60"/>
      <c r="D165" s="60"/>
      <c r="E165" s="60"/>
      <c r="F165" s="60"/>
      <c r="G165" s="60"/>
      <c r="H165" s="60"/>
      <c r="I165" s="60"/>
      <c r="J165" s="60"/>
      <c r="K165" s="60"/>
      <c r="L165" s="60"/>
      <c r="M165" s="60"/>
      <c r="N165" s="60"/>
      <c r="O165" s="60"/>
    </row>
  </sheetData>
  <sheetProtection formatCells="0"/>
  <hyperlinks>
    <hyperlink ref="H147" display="custsvc@msca.com.sg" xr:uid="{B2A8486C-FAD9-4E6E-9FF8-CC781BE259E0}"/>
    <hyperlink ref="M147" display="sinexp@msca.com.sg" xr:uid="{5FF5D798-F977-4E0F-8658-24ECE984627E}"/>
    <hyperlink ref="D147" display="mktg-dept@msca.com.sg" xr:uid="{21B82D61-41D8-41E3-807E-F98907AD3BF4}"/>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46"/>
  <sheetViews>
    <sheetView zoomScale="85" zoomScaleNormal="85" workbookViewId="0">
      <pane xSplit="3" ySplit="14" topLeftCell="D15"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2544"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544"/>
      <c r="B2" s="7" t="s">
        <v>4554</v>
      </c>
      <c r="C2" s="45"/>
    </row>
    <row r="3" spans="1:11" s="14" customFormat="1" ht="19.5">
      <c r="A3" s="2545"/>
      <c r="D3" s="325"/>
      <c r="G3" s="326"/>
      <c r="H3" s="325"/>
      <c r="K3" s="325"/>
    </row>
    <row r="4" spans="1:11" ht="15">
      <c r="B4" s="66"/>
      <c r="C4" s="66"/>
      <c r="D4" s="54" t="s">
        <v>4751</v>
      </c>
      <c r="E4" s="66"/>
      <c r="F4" s="66"/>
      <c r="G4" s="66"/>
      <c r="H4" s="66"/>
      <c r="I4" s="66"/>
      <c r="J4" s="37"/>
      <c r="K4" s="37"/>
    </row>
    <row r="5" spans="1:11" ht="15">
      <c r="B5" s="66"/>
      <c r="C5" s="66"/>
      <c r="D5" s="320"/>
      <c r="E5" s="66"/>
      <c r="F5" s="66"/>
      <c r="G5" s="66"/>
      <c r="H5" s="66"/>
      <c r="I5" s="66"/>
      <c r="J5" s="37"/>
      <c r="K5" s="37"/>
    </row>
    <row r="6" spans="1:11" s="14" customFormat="1" ht="24" customHeight="1">
      <c r="A6" s="2548"/>
      <c r="B6" s="1229"/>
      <c r="C6" s="1230"/>
      <c r="D6" s="2446" t="s">
        <v>2015</v>
      </c>
      <c r="E6" s="1231" t="s">
        <v>1092</v>
      </c>
      <c r="F6" s="66"/>
      <c r="H6" s="1114"/>
      <c r="I6" s="1114"/>
    </row>
    <row r="7" spans="1:11" s="14" customFormat="1" ht="31.5" customHeight="1" thickBot="1">
      <c r="A7" s="2548"/>
      <c r="B7" s="1232"/>
      <c r="C7" s="2444" t="s">
        <v>4345</v>
      </c>
      <c r="D7" s="1930" t="s">
        <v>3001</v>
      </c>
      <c r="E7" s="2289" t="s">
        <v>4752</v>
      </c>
      <c r="F7" s="66"/>
      <c r="H7" s="3049" t="s">
        <v>4311</v>
      </c>
      <c r="I7" s="1292" t="s">
        <v>2031</v>
      </c>
      <c r="J7" s="3050" t="s">
        <v>3837</v>
      </c>
      <c r="K7" s="3050" t="s">
        <v>3838</v>
      </c>
    </row>
    <row r="8" spans="1:11" s="14" customFormat="1" ht="20.100000000000001" hidden="1" customHeight="1" thickTop="1">
      <c r="A8" s="2549" t="s">
        <v>4733</v>
      </c>
      <c r="B8" s="1330" t="s">
        <v>2182</v>
      </c>
      <c r="C8" s="1237" t="s">
        <v>4734</v>
      </c>
      <c r="D8" s="1490">
        <v>45367</v>
      </c>
      <c r="E8" s="1490">
        <v>45386</v>
      </c>
      <c r="F8" s="66"/>
      <c r="H8" s="3051">
        <v>45367</v>
      </c>
      <c r="I8" s="3052">
        <v>45368</v>
      </c>
      <c r="J8" s="3052">
        <v>45361</v>
      </c>
      <c r="K8" s="3052">
        <v>45362</v>
      </c>
    </row>
    <row r="9" spans="1:11" s="14" customFormat="1" ht="20.100000000000001" hidden="1" customHeight="1" thickBot="1">
      <c r="A9" s="2549" t="s">
        <v>4735</v>
      </c>
      <c r="B9" s="2447" t="s">
        <v>4736</v>
      </c>
      <c r="C9" s="1235" t="s">
        <v>4737</v>
      </c>
      <c r="D9" s="2500">
        <v>45385</v>
      </c>
      <c r="E9" s="2450">
        <v>45404</v>
      </c>
      <c r="F9" s="66"/>
      <c r="H9" s="1443">
        <v>45381</v>
      </c>
      <c r="I9" s="1970">
        <v>45382</v>
      </c>
      <c r="J9" s="1970">
        <v>45375</v>
      </c>
      <c r="K9" s="1970">
        <v>45376</v>
      </c>
    </row>
    <row r="10" spans="1:11" s="14" customFormat="1" ht="20.100000000000001" hidden="1" customHeight="1" thickTop="1">
      <c r="A10" s="2549" t="s">
        <v>4738</v>
      </c>
      <c r="B10" s="1330" t="s">
        <v>2182</v>
      </c>
      <c r="C10" s="1237" t="s">
        <v>4739</v>
      </c>
      <c r="D10" s="1490">
        <v>45392</v>
      </c>
      <c r="E10" s="1490">
        <v>45411</v>
      </c>
      <c r="F10" s="66"/>
      <c r="H10" s="1443">
        <v>45388</v>
      </c>
      <c r="I10" s="1970">
        <v>45389</v>
      </c>
      <c r="J10" s="1970">
        <v>45382</v>
      </c>
      <c r="K10" s="1970">
        <v>45383</v>
      </c>
    </row>
    <row r="11" spans="1:11" s="14" customFormat="1" ht="20.100000000000001" hidden="1" customHeight="1">
      <c r="A11" s="2549" t="s">
        <v>4733</v>
      </c>
      <c r="B11" s="1330" t="s">
        <v>2182</v>
      </c>
      <c r="C11" s="1537" t="s">
        <v>4740</v>
      </c>
      <c r="D11" s="2542">
        <v>45407</v>
      </c>
      <c r="E11" s="2490">
        <v>45426</v>
      </c>
      <c r="F11" s="66"/>
      <c r="H11" s="1443" t="e">
        <f>#REF!+7</f>
        <v>#REF!</v>
      </c>
      <c r="I11" s="1970" t="e">
        <f t="shared" ref="I11:I17" si="0">H11+1</f>
        <v>#REF!</v>
      </c>
      <c r="J11" s="1970" t="e">
        <f t="shared" ref="J11:J17" si="1">H11-6</f>
        <v>#REF!</v>
      </c>
      <c r="K11" s="1970" t="e">
        <f t="shared" ref="K11:K14" si="2">J11+1</f>
        <v>#REF!</v>
      </c>
    </row>
    <row r="12" spans="1:11" s="14" customFormat="1" ht="20.100000000000001" hidden="1" customHeight="1" thickBot="1">
      <c r="A12" s="2549" t="s">
        <v>4741</v>
      </c>
      <c r="B12" s="2488" t="s">
        <v>4736</v>
      </c>
      <c r="C12" s="1235" t="s">
        <v>4742</v>
      </c>
      <c r="D12" s="2489">
        <v>45409</v>
      </c>
      <c r="E12" s="2450">
        <v>45428</v>
      </c>
      <c r="F12" s="66"/>
      <c r="H12" s="1443" t="e">
        <f t="shared" ref="H12:H17" si="3">H11+7</f>
        <v>#REF!</v>
      </c>
      <c r="I12" s="1970" t="e">
        <f t="shared" si="0"/>
        <v>#REF!</v>
      </c>
      <c r="J12" s="1970" t="e">
        <f t="shared" si="1"/>
        <v>#REF!</v>
      </c>
      <c r="K12" s="1970" t="e">
        <f t="shared" si="2"/>
        <v>#REF!</v>
      </c>
    </row>
    <row r="13" spans="1:11" s="14" customFormat="1" ht="20.100000000000001" hidden="1" customHeight="1" thickTop="1">
      <c r="A13" s="2549" t="s">
        <v>4743</v>
      </c>
      <c r="B13" s="1244" t="s">
        <v>4744</v>
      </c>
      <c r="C13" s="1237" t="s">
        <v>4745</v>
      </c>
      <c r="D13" s="1228">
        <v>45428</v>
      </c>
      <c r="E13" s="1225">
        <v>45447</v>
      </c>
      <c r="F13" s="66"/>
      <c r="H13" s="1443" t="e">
        <f>#REF!+7</f>
        <v>#REF!</v>
      </c>
      <c r="I13" s="1970" t="e">
        <f t="shared" si="0"/>
        <v>#REF!</v>
      </c>
      <c r="J13" s="1970" t="e">
        <f t="shared" si="1"/>
        <v>#REF!</v>
      </c>
      <c r="K13" s="1970" t="e">
        <f t="shared" si="2"/>
        <v>#REF!</v>
      </c>
    </row>
    <row r="14" spans="1:11" s="14" customFormat="1" ht="20.100000000000001" hidden="1" customHeight="1">
      <c r="A14" s="2549" t="s">
        <v>4746</v>
      </c>
      <c r="B14" s="1330" t="s">
        <v>2182</v>
      </c>
      <c r="C14" s="1537" t="s">
        <v>4747</v>
      </c>
      <c r="D14" s="2490">
        <v>45433</v>
      </c>
      <c r="E14" s="2490">
        <v>45452</v>
      </c>
      <c r="F14" s="66"/>
      <c r="H14" s="1443" t="e">
        <f t="shared" si="3"/>
        <v>#REF!</v>
      </c>
      <c r="I14" s="1970" t="e">
        <f t="shared" si="0"/>
        <v>#REF!</v>
      </c>
      <c r="J14" s="1970" t="e">
        <f t="shared" si="1"/>
        <v>#REF!</v>
      </c>
      <c r="K14" s="1970" t="e">
        <f t="shared" si="2"/>
        <v>#REF!</v>
      </c>
    </row>
    <row r="15" spans="1:11" s="14" customFormat="1" ht="20.100000000000001" customHeight="1" thickTop="1">
      <c r="A15" s="2549" t="s">
        <v>4733</v>
      </c>
      <c r="B15" s="1245" t="s">
        <v>4733</v>
      </c>
      <c r="C15" s="1240" t="s">
        <v>4753</v>
      </c>
      <c r="D15" s="1221">
        <v>45493</v>
      </c>
      <c r="E15" s="1226">
        <f>D15+11</f>
        <v>45504</v>
      </c>
      <c r="F15" s="66"/>
      <c r="H15" s="1443">
        <v>45493</v>
      </c>
      <c r="I15" s="1970">
        <f t="shared" si="0"/>
        <v>45494</v>
      </c>
      <c r="J15" s="1970">
        <f t="shared" si="1"/>
        <v>45487</v>
      </c>
      <c r="K15" s="1970">
        <f>J15</f>
        <v>45487</v>
      </c>
    </row>
    <row r="16" spans="1:11" s="14" customFormat="1" ht="20.100000000000001" customHeight="1">
      <c r="A16" s="2549" t="s">
        <v>4735</v>
      </c>
      <c r="B16" s="1245" t="s">
        <v>4735</v>
      </c>
      <c r="C16" s="1240" t="s">
        <v>4754</v>
      </c>
      <c r="D16" s="1221">
        <v>45498</v>
      </c>
      <c r="E16" s="1226">
        <f>D16+11</f>
        <v>45509</v>
      </c>
      <c r="F16" s="66"/>
      <c r="H16" s="1443">
        <f t="shared" si="3"/>
        <v>45500</v>
      </c>
      <c r="I16" s="1970">
        <f t="shared" si="0"/>
        <v>45501</v>
      </c>
      <c r="J16" s="1970">
        <f t="shared" si="1"/>
        <v>45494</v>
      </c>
      <c r="K16" s="1970">
        <f t="shared" ref="K16:K20" si="4">J16</f>
        <v>45494</v>
      </c>
    </row>
    <row r="17" spans="1:230" s="14" customFormat="1" ht="20.100000000000001" customHeight="1">
      <c r="A17" s="2549" t="s">
        <v>4755</v>
      </c>
      <c r="B17" s="3206" t="s">
        <v>4756</v>
      </c>
      <c r="C17" s="1240" t="s">
        <v>4757</v>
      </c>
      <c r="D17" s="1221">
        <v>45507</v>
      </c>
      <c r="E17" s="3180" t="s">
        <v>2190</v>
      </c>
      <c r="F17" s="66"/>
      <c r="H17" s="1443">
        <f t="shared" si="3"/>
        <v>45507</v>
      </c>
      <c r="I17" s="1970">
        <f t="shared" si="0"/>
        <v>45508</v>
      </c>
      <c r="J17" s="1970">
        <f t="shared" si="1"/>
        <v>45501</v>
      </c>
      <c r="K17" s="1970">
        <f t="shared" si="4"/>
        <v>45501</v>
      </c>
    </row>
    <row r="18" spans="1:230" s="14" customFormat="1" ht="20.100000000000001" customHeight="1">
      <c r="A18" s="2549" t="s">
        <v>4733</v>
      </c>
      <c r="B18" s="1239" t="s">
        <v>2182</v>
      </c>
      <c r="C18" s="1240" t="s">
        <v>4758</v>
      </c>
      <c r="D18" s="1300">
        <v>45514</v>
      </c>
      <c r="E18" s="1300">
        <f t="shared" ref="E18:E20" si="5">D18+11</f>
        <v>45525</v>
      </c>
      <c r="F18" s="66"/>
      <c r="H18" s="1443">
        <f t="shared" ref="H18:H22" si="6">H17+7</f>
        <v>45514</v>
      </c>
      <c r="I18" s="1970">
        <f t="shared" ref="I18:I20" si="7">H18+1</f>
        <v>45515</v>
      </c>
      <c r="J18" s="1970">
        <f t="shared" ref="J18:J20" si="8">H18-6</f>
        <v>45508</v>
      </c>
      <c r="K18" s="1970">
        <f t="shared" si="4"/>
        <v>45508</v>
      </c>
    </row>
    <row r="19" spans="1:230" s="14" customFormat="1" ht="20.100000000000001" customHeight="1">
      <c r="A19" s="2549" t="s">
        <v>4735</v>
      </c>
      <c r="B19" s="3215" t="s">
        <v>4733</v>
      </c>
      <c r="C19" s="1240" t="s">
        <v>4759</v>
      </c>
      <c r="D19" s="1221">
        <v>45527</v>
      </c>
      <c r="E19" s="1226">
        <f t="shared" si="5"/>
        <v>45538</v>
      </c>
      <c r="F19" s="66"/>
      <c r="H19" s="1443">
        <f t="shared" si="6"/>
        <v>45521</v>
      </c>
      <c r="I19" s="1970">
        <f t="shared" si="7"/>
        <v>45522</v>
      </c>
      <c r="J19" s="1970">
        <f t="shared" si="8"/>
        <v>45515</v>
      </c>
      <c r="K19" s="1970">
        <f t="shared" si="4"/>
        <v>45515</v>
      </c>
    </row>
    <row r="20" spans="1:230" s="14" customFormat="1" ht="20.100000000000001" customHeight="1">
      <c r="A20" s="2549"/>
      <c r="B20" s="3207" t="s">
        <v>4735</v>
      </c>
      <c r="C20" s="1240" t="s">
        <v>4760</v>
      </c>
      <c r="D20" s="1221">
        <v>45531</v>
      </c>
      <c r="E20" s="1226">
        <f t="shared" si="5"/>
        <v>45542</v>
      </c>
      <c r="F20" s="66"/>
      <c r="H20" s="1443">
        <f t="shared" si="6"/>
        <v>45528</v>
      </c>
      <c r="I20" s="1970">
        <f t="shared" si="7"/>
        <v>45529</v>
      </c>
      <c r="J20" s="1970">
        <f t="shared" si="8"/>
        <v>45522</v>
      </c>
      <c r="K20" s="1970">
        <f t="shared" si="4"/>
        <v>45522</v>
      </c>
    </row>
    <row r="21" spans="1:230" s="14" customFormat="1" ht="20.100000000000001" customHeight="1">
      <c r="A21" s="2549"/>
      <c r="B21" s="1239" t="s">
        <v>2182</v>
      </c>
      <c r="C21" s="1240" t="s">
        <v>4761</v>
      </c>
      <c r="D21" s="1300">
        <v>45514</v>
      </c>
      <c r="E21" s="1300">
        <f t="shared" ref="E21" si="9">D21+11</f>
        <v>45525</v>
      </c>
      <c r="F21" s="66"/>
      <c r="H21" s="1443">
        <f>H20+7</f>
        <v>45535</v>
      </c>
      <c r="I21" s="1970">
        <f>H21+1</f>
        <v>45536</v>
      </c>
      <c r="J21" s="1970">
        <f>H21-6</f>
        <v>45529</v>
      </c>
      <c r="K21" s="1970">
        <f>J21</f>
        <v>45529</v>
      </c>
    </row>
    <row r="22" spans="1:230" s="14" customFormat="1" ht="20.100000000000001" customHeight="1">
      <c r="A22" s="2549"/>
      <c r="B22" s="3417" t="s">
        <v>4733</v>
      </c>
      <c r="C22" s="3418" t="s">
        <v>4762</v>
      </c>
      <c r="D22" s="1549">
        <v>45528</v>
      </c>
      <c r="E22" s="1549">
        <f t="shared" ref="E22" si="10">D22+11</f>
        <v>45539</v>
      </c>
      <c r="F22" s="66"/>
      <c r="H22" s="3420">
        <f t="shared" si="6"/>
        <v>45542</v>
      </c>
      <c r="I22" s="3421">
        <f t="shared" ref="I22" si="11">H22+1</f>
        <v>45543</v>
      </c>
      <c r="J22" s="3421">
        <f t="shared" ref="J22" si="12">H22-6</f>
        <v>45536</v>
      </c>
      <c r="K22" s="3421">
        <f t="shared" ref="K22" si="13">J22</f>
        <v>45536</v>
      </c>
    </row>
    <row r="23" spans="1:230" s="14" customFormat="1" ht="20.100000000000001" customHeight="1">
      <c r="A23" s="2549"/>
      <c r="B23" s="3419" t="s">
        <v>4735</v>
      </c>
      <c r="C23" s="3418" t="s">
        <v>4763</v>
      </c>
      <c r="D23" s="1549">
        <f>D22+7</f>
        <v>45535</v>
      </c>
      <c r="E23" s="1549">
        <f>D23+11</f>
        <v>45546</v>
      </c>
      <c r="F23" s="66"/>
      <c r="H23" s="3420">
        <f>H22+7</f>
        <v>45549</v>
      </c>
      <c r="I23" s="3421">
        <f>H23+1</f>
        <v>45550</v>
      </c>
      <c r="J23" s="3421">
        <f>H23-6</f>
        <v>45543</v>
      </c>
      <c r="K23" s="3421">
        <f>J23</f>
        <v>45543</v>
      </c>
    </row>
    <row r="24" spans="1:230" s="14" customFormat="1" ht="20.100000000000001" customHeight="1">
      <c r="A24" s="2549"/>
      <c r="B24" s="3419" t="s">
        <v>1430</v>
      </c>
      <c r="C24" s="3418" t="s">
        <v>4764</v>
      </c>
      <c r="D24" s="1549">
        <f>D23+7</f>
        <v>45542</v>
      </c>
      <c r="E24" s="1549">
        <f>D24+11</f>
        <v>45553</v>
      </c>
      <c r="F24" s="66"/>
      <c r="H24" s="3420">
        <f>H23+7</f>
        <v>45556</v>
      </c>
      <c r="I24" s="3421">
        <f>H24+1</f>
        <v>45557</v>
      </c>
      <c r="J24" s="3421">
        <f>H24-6</f>
        <v>45550</v>
      </c>
      <c r="K24" s="3421">
        <f>J24</f>
        <v>45550</v>
      </c>
    </row>
    <row r="25" spans="1:230" s="14" customFormat="1" ht="20.25">
      <c r="A25" s="2549"/>
      <c r="B25" s="2290" t="s">
        <v>2303</v>
      </c>
      <c r="C25" s="61"/>
      <c r="D25" s="61"/>
      <c r="E25" s="61"/>
      <c r="F25" s="66"/>
      <c r="G25" s="61"/>
      <c r="H25" s="3422"/>
      <c r="I25" s="3423"/>
      <c r="J25" s="3424"/>
      <c r="K25" s="3425"/>
    </row>
    <row r="26" spans="1:230" s="14" customFormat="1" ht="17.25" customHeight="1">
      <c r="A26" s="2550"/>
      <c r="B26" s="29"/>
      <c r="C26" s="29"/>
      <c r="D26" s="57"/>
      <c r="E26" s="29"/>
      <c r="F26" s="29"/>
      <c r="G26" s="59"/>
      <c r="H26" s="57"/>
      <c r="I26" s="29"/>
      <c r="J26" s="29"/>
      <c r="K26" s="57"/>
      <c r="L26" s="29"/>
      <c r="M26" s="29"/>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30" customFormat="1" ht="15.75" customHeight="1">
      <c r="A27" s="2551"/>
      <c r="B27" s="279" t="s">
        <v>1920</v>
      </c>
      <c r="C27" s="70"/>
      <c r="D27" t="s">
        <v>2304</v>
      </c>
      <c r="E27" s="280"/>
      <c r="F27" s="71" t="s">
        <v>1958</v>
      </c>
      <c r="G27" s="71"/>
      <c r="H27" s="71"/>
      <c r="I27" s="70"/>
      <c r="J27" s="70"/>
      <c r="K27" s="71" t="s">
        <v>1982</v>
      </c>
      <c r="L27" s="71"/>
      <c r="M27" s="71"/>
      <c r="N27" s="61"/>
    </row>
    <row r="28" spans="1:230" s="30" customFormat="1" ht="15.75" customHeight="1">
      <c r="A28" s="2551"/>
      <c r="B28" s="82" t="s">
        <v>1921</v>
      </c>
      <c r="C28" s="70"/>
      <c r="D28" s="275" t="s">
        <v>2305</v>
      </c>
      <c r="E28" s="71"/>
      <c r="F28" s="70" t="s">
        <v>2306</v>
      </c>
      <c r="G28" s="70"/>
      <c r="H28" s="1340" t="s">
        <v>1960</v>
      </c>
      <c r="J28" s="70"/>
      <c r="K28" s="70" t="s">
        <v>1984</v>
      </c>
      <c r="L28" s="70"/>
      <c r="M28" s="1423" t="s">
        <v>1985</v>
      </c>
      <c r="N28" s="61"/>
    </row>
    <row r="29" spans="1:230" s="29" customFormat="1" ht="15.75" customHeight="1">
      <c r="A29" s="2551"/>
      <c r="B29" s="82"/>
      <c r="C29" s="70"/>
      <c r="D29" s="83"/>
      <c r="E29" s="71"/>
      <c r="F29" s="70"/>
      <c r="G29" s="70"/>
      <c r="H29" s="70"/>
      <c r="I29" s="1340"/>
      <c r="J29" s="70"/>
      <c r="K29" s="70"/>
      <c r="L29" s="70"/>
      <c r="M29" s="1423"/>
      <c r="N29" s="61"/>
    </row>
    <row r="30" spans="1:230" s="29" customFormat="1" ht="15.75" customHeight="1">
      <c r="A30" s="2552"/>
      <c r="B30" s="82" t="str">
        <f>HOME!A600</f>
        <v>ZANT CHONG</v>
      </c>
      <c r="C30" s="82" t="str">
        <f>HOME!B600</f>
        <v>6011 2429</v>
      </c>
      <c r="D30" s="82" t="str">
        <f>HOME!C600</f>
        <v>zant.chong@msc.com</v>
      </c>
      <c r="E30" s="82">
        <f>HOME!D600</f>
        <v>0</v>
      </c>
      <c r="F30" s="82" t="str">
        <f>HOME!A617</f>
        <v>ROBERT CHIA</v>
      </c>
      <c r="G30" s="82" t="str">
        <f>HOME!B617</f>
        <v>6011 0564</v>
      </c>
      <c r="H30" s="82" t="str">
        <f>HOME!C617</f>
        <v>robert.chia@msc.com</v>
      </c>
      <c r="I30" s="82"/>
      <c r="J30" s="82"/>
      <c r="K30" s="82" t="str">
        <f>HOME!A632</f>
        <v>RAYNAR ANG</v>
      </c>
      <c r="L30" s="82" t="str">
        <f>HOME!B632</f>
        <v>6011 2358</v>
      </c>
      <c r="M30" s="82" t="str">
        <f>HOME!C632</f>
        <v>raynar.ang@msc.com</v>
      </c>
      <c r="N30" s="82"/>
      <c r="O30" s="82"/>
    </row>
    <row r="31" spans="1:230" s="29" customFormat="1" ht="15.75" customHeight="1">
      <c r="A31" s="2551"/>
      <c r="B31" s="82" t="str">
        <f>HOME!A601</f>
        <v>PHOEBE HUANG</v>
      </c>
      <c r="C31" s="82" t="str">
        <f>HOME!B601</f>
        <v>6011 0562</v>
      </c>
      <c r="D31" s="82" t="str">
        <f>HOME!C601</f>
        <v>phoebe.huang@msc.com</v>
      </c>
      <c r="E31" s="82"/>
      <c r="F31" s="82" t="str">
        <f>HOME!A618</f>
        <v>S. Y. LIEW</v>
      </c>
      <c r="G31" s="82" t="str">
        <f>HOME!B618</f>
        <v>6011 2348</v>
      </c>
      <c r="H31" s="82" t="str">
        <f>HOME!C618</f>
        <v>seoyi.liew@msc.com</v>
      </c>
      <c r="I31" s="82"/>
      <c r="J31" s="82"/>
      <c r="K31" s="82" t="str">
        <f>HOME!A633</f>
        <v>KAI SIANG</v>
      </c>
      <c r="L31" s="82" t="str">
        <f>HOME!B633</f>
        <v>6011 2356</v>
      </c>
      <c r="M31" s="82" t="str">
        <f>HOME!C633</f>
        <v>kaisiang.lim@msc.com</v>
      </c>
      <c r="N31" s="82"/>
      <c r="O31" s="82"/>
    </row>
    <row r="32" spans="1:230" s="29" customFormat="1" ht="15.75" customHeight="1">
      <c r="A32" s="2551"/>
      <c r="B32" s="82" t="str">
        <f>HOME!A602</f>
        <v>SHERWIN LIM</v>
      </c>
      <c r="C32" s="82" t="str">
        <f>HOME!B602</f>
        <v>6011 2395</v>
      </c>
      <c r="D32" s="82" t="str">
        <f>HOME!C602</f>
        <v>sherwin.lim@msc.com</v>
      </c>
      <c r="E32" s="82"/>
      <c r="F32" s="82" t="str">
        <f>HOME!A619</f>
        <v>SHARON KOH</v>
      </c>
      <c r="G32" s="82" t="str">
        <f>HOME!B619</f>
        <v>6011 2349</v>
      </c>
      <c r="H32" s="82" t="str">
        <f>HOME!C619</f>
        <v>sharon.koh@msc.com</v>
      </c>
      <c r="I32" s="82"/>
      <c r="J32" s="82"/>
      <c r="K32" s="82" t="str">
        <f>HOME!A634</f>
        <v>DEWI</v>
      </c>
      <c r="L32" s="82" t="str">
        <f>HOME!B634</f>
        <v>6011 2354</v>
      </c>
      <c r="M32" s="82" t="str">
        <f>HOME!C634</f>
        <v>dewi.ratnah@msc.com</v>
      </c>
      <c r="N32" s="82"/>
      <c r="O32" s="82"/>
    </row>
    <row r="33" spans="1:15" s="29" customFormat="1" ht="15.75" customHeight="1">
      <c r="A33" s="2551"/>
      <c r="B33" s="82" t="str">
        <f>HOME!A603</f>
        <v>NATALIE LEW</v>
      </c>
      <c r="C33" s="82" t="str">
        <f>HOME!B603</f>
        <v>6011 2399</v>
      </c>
      <c r="D33" s="82" t="str">
        <f>HOME!C603</f>
        <v>natalie.lew@msc.com</v>
      </c>
      <c r="E33" s="82"/>
      <c r="F33" s="82" t="str">
        <f>HOME!A620</f>
        <v>ANGELIA LAU</v>
      </c>
      <c r="G33" s="82" t="str">
        <f>HOME!B620</f>
        <v>6011 2346</v>
      </c>
      <c r="H33" s="82" t="str">
        <f>HOME!C620</f>
        <v>angelia.lau@msc.com</v>
      </c>
      <c r="I33" s="82"/>
      <c r="J33" s="82"/>
      <c r="K33" s="82" t="str">
        <f>HOME!A635</f>
        <v>YU TING</v>
      </c>
      <c r="L33" s="82" t="str">
        <f>HOME!B635</f>
        <v>6011 2359</v>
      </c>
      <c r="M33" s="82" t="str">
        <f>HOME!C635</f>
        <v>yuting.luo@msc.com</v>
      </c>
      <c r="N33" s="82"/>
      <c r="O33" s="82"/>
    </row>
    <row r="34" spans="1:15" s="29" customFormat="1" ht="15.75" customHeight="1">
      <c r="A34" s="2551"/>
      <c r="B34" s="82" t="str">
        <f>HOME!A604</f>
        <v xml:space="preserve">LIM LEE HLI </v>
      </c>
      <c r="C34" s="82" t="str">
        <f>HOME!B604</f>
        <v>6011 2352</v>
      </c>
      <c r="D34" s="82" t="str">
        <f>HOME!C604</f>
        <v>leehli.lim@msc.com</v>
      </c>
      <c r="E34" s="82"/>
      <c r="F34" s="82" t="str">
        <f>HOME!A621</f>
        <v>NOOR AFNINDAH</v>
      </c>
      <c r="G34" s="82" t="str">
        <f>HOME!B621</f>
        <v>6011 2347</v>
      </c>
      <c r="H34" s="82" t="str">
        <f>HOME!C621</f>
        <v>noor.afnindah@msc.com</v>
      </c>
      <c r="I34" s="82"/>
      <c r="J34" s="82"/>
      <c r="K34" s="82" t="str">
        <f>HOME!A636</f>
        <v>-</v>
      </c>
      <c r="L34" s="82" t="str">
        <f>HOME!B636</f>
        <v>6011 0567</v>
      </c>
      <c r="M34" s="82" t="str">
        <f>HOME!C636</f>
        <v>-</v>
      </c>
      <c r="N34" s="82"/>
      <c r="O34" s="82"/>
    </row>
    <row r="35" spans="1:15" s="29" customFormat="1" ht="15.75" customHeight="1">
      <c r="A35" s="2551"/>
      <c r="B35" s="82" t="str">
        <f>HOME!A605</f>
        <v>LIM AI PHEN</v>
      </c>
      <c r="C35" s="82" t="str">
        <f>HOME!B605</f>
        <v>6011 9646</v>
      </c>
      <c r="D35" s="82" t="str">
        <f>HOME!C605</f>
        <v>aiphen.lim@msc.com</v>
      </c>
      <c r="E35" s="82"/>
      <c r="F35" s="82" t="str">
        <f>HOME!A622</f>
        <v>NG CHING WEI</v>
      </c>
      <c r="G35" s="82" t="str">
        <f>HOME!B622</f>
        <v>6011 2404</v>
      </c>
      <c r="H35" s="82" t="str">
        <f>HOME!C622</f>
        <v>chingwei.ng@msc.com</v>
      </c>
      <c r="I35" s="82"/>
      <c r="J35" s="82"/>
      <c r="K35" s="82" t="str">
        <f>HOME!A637</f>
        <v>SHAN SHAN</v>
      </c>
      <c r="L35" s="82" t="str">
        <f>HOME!B637</f>
        <v>6011 2353</v>
      </c>
      <c r="M35" s="82" t="str">
        <f>HOME!C637</f>
        <v>shanshan.chin@msc.com</v>
      </c>
      <c r="N35" s="82"/>
      <c r="O35" s="82"/>
    </row>
    <row r="36" spans="1:15" s="29" customFormat="1" ht="15.75" customHeight="1">
      <c r="A36" s="2551"/>
      <c r="B36" s="82" t="str">
        <f>HOME!A606</f>
        <v>DARIUS ONG</v>
      </c>
      <c r="C36" s="82" t="str">
        <f>HOME!B606</f>
        <v>6011 2396</v>
      </c>
      <c r="D36" s="82" t="str">
        <f>HOME!C606</f>
        <v>darius.ong@msc.com</v>
      </c>
      <c r="E36" s="82"/>
      <c r="F36" s="82">
        <f>HOME!A623</f>
        <v>0</v>
      </c>
      <c r="G36" s="82">
        <f>HOME!B623</f>
        <v>0</v>
      </c>
      <c r="H36" s="82">
        <f>HOME!C623</f>
        <v>0</v>
      </c>
      <c r="I36" s="82"/>
      <c r="J36" s="82"/>
      <c r="K36" s="82" t="str">
        <f>HOME!A638</f>
        <v>EUNICE</v>
      </c>
      <c r="L36" s="82" t="str">
        <f>HOME!B638</f>
        <v>6011 2355</v>
      </c>
      <c r="M36" s="82" t="str">
        <f>HOME!C638</f>
        <v>eunice.chan@msc.com</v>
      </c>
      <c r="N36" s="82"/>
      <c r="O36" s="82"/>
    </row>
    <row r="37" spans="1:15" s="29" customFormat="1" ht="15.75" customHeight="1">
      <c r="A37" s="2551"/>
      <c r="B37" s="82" t="str">
        <f>HOME!A607</f>
        <v>LAWRENCE ANG (CROSS-TRADE)</v>
      </c>
      <c r="C37" s="82" t="str">
        <f>HOME!B607</f>
        <v>6011 2400</v>
      </c>
      <c r="D37" s="82" t="str">
        <f>HOME!C607</f>
        <v>lawrence.ang@msc.com</v>
      </c>
      <c r="E37" s="82"/>
      <c r="F37" s="82" t="str">
        <f>HOME!A624</f>
        <v>.</v>
      </c>
      <c r="G37" s="82" t="str">
        <f>HOME!B624</f>
        <v>.</v>
      </c>
      <c r="H37" s="82" t="str">
        <f>HOME!C624</f>
        <v>.</v>
      </c>
      <c r="I37" s="82"/>
      <c r="J37" s="82"/>
      <c r="K37" s="82" t="str">
        <f>HOME!A639</f>
        <v>HAZEL</v>
      </c>
      <c r="L37" s="82" t="str">
        <f>HOME!B639</f>
        <v>6011 2435</v>
      </c>
      <c r="M37" s="82" t="str">
        <f>HOME!C639</f>
        <v>hazel.toh@msc.com</v>
      </c>
      <c r="N37" s="82"/>
      <c r="O37" s="82"/>
    </row>
    <row r="38" spans="1:15" s="29" customFormat="1" ht="14.25">
      <c r="A38" s="2551"/>
      <c r="B38" s="82" t="str">
        <f>HOME!A608</f>
        <v>ASHTON YAN</v>
      </c>
      <c r="C38" s="82" t="str">
        <f>HOME!B608</f>
        <v>6011 2398</v>
      </c>
      <c r="D38" s="82" t="str">
        <f>HOME!C608</f>
        <v>ashton.yan@msc.com</v>
      </c>
      <c r="E38" s="82"/>
      <c r="F38" s="82"/>
      <c r="G38" s="82"/>
      <c r="H38" s="82"/>
      <c r="I38" s="82"/>
      <c r="J38" s="82"/>
      <c r="K38" s="82">
        <f>HOME!A640</f>
        <v>0</v>
      </c>
      <c r="L38" s="82">
        <f>HOME!B640</f>
        <v>0</v>
      </c>
      <c r="M38" s="82">
        <f>HOME!C640</f>
        <v>0</v>
      </c>
      <c r="N38" s="82"/>
      <c r="O38" s="82"/>
    </row>
    <row r="39" spans="1:15" s="29" customFormat="1" ht="14.25">
      <c r="A39" s="2551"/>
      <c r="B39" s="82" t="str">
        <f>HOME!A609</f>
        <v>JUN YUAN (IMP)</v>
      </c>
      <c r="C39" s="82" t="str">
        <f>HOME!B609</f>
        <v>6011 2402</v>
      </c>
      <c r="D39" s="82" t="str">
        <f>HOME!C609</f>
        <v>junyuan.kwa@msc.com</v>
      </c>
      <c r="E39" s="82"/>
      <c r="F39" s="82"/>
      <c r="G39" s="82"/>
      <c r="H39" s="82"/>
      <c r="I39" s="82"/>
      <c r="J39" s="82"/>
      <c r="K39" s="82">
        <f>HOME!A641</f>
        <v>0</v>
      </c>
      <c r="L39" s="82">
        <f>HOME!B641</f>
        <v>0</v>
      </c>
      <c r="M39" s="82">
        <f>HOME!C641</f>
        <v>0</v>
      </c>
      <c r="N39" s="82"/>
      <c r="O39" s="82"/>
    </row>
    <row r="40" spans="1:15">
      <c r="B40" s="82" t="str">
        <f>HOME!A610</f>
        <v>KARTHI</v>
      </c>
      <c r="C40" s="82" t="str">
        <f>HOME!B610</f>
        <v>6011 2397</v>
      </c>
      <c r="D40" s="82" t="str">
        <f>HOME!C610</f>
        <v>karthigayan.velu@msc.com</v>
      </c>
      <c r="E40" s="82"/>
      <c r="F40" s="82"/>
      <c r="G40" s="82"/>
      <c r="H40" s="82"/>
      <c r="I40" s="82"/>
      <c r="J40" s="2291"/>
      <c r="K40" s="82"/>
      <c r="L40" s="82"/>
      <c r="M40" s="82"/>
      <c r="N40" s="82"/>
      <c r="O40" s="82"/>
    </row>
    <row r="41" spans="1:15">
      <c r="B41" s="82">
        <f>HOME!A611</f>
        <v>0</v>
      </c>
      <c r="C41" s="82">
        <f>HOME!B611</f>
        <v>0</v>
      </c>
      <c r="D41" s="82">
        <f>HOME!C611</f>
        <v>0</v>
      </c>
      <c r="E41" s="82"/>
      <c r="F41" s="82"/>
      <c r="G41" s="82"/>
      <c r="H41" s="82"/>
      <c r="I41" s="82"/>
      <c r="J41" s="82"/>
      <c r="K41" s="82"/>
      <c r="L41" s="82"/>
      <c r="M41" s="82"/>
      <c r="N41" s="82"/>
      <c r="O41" s="82"/>
    </row>
    <row r="42" spans="1:15">
      <c r="B42" s="82" t="str">
        <f>HOME!A612</f>
        <v xml:space="preserve">MAIN LINE  </v>
      </c>
      <c r="C42" s="82" t="str">
        <f>HOME!B612</f>
        <v>6011 2424</v>
      </c>
      <c r="D42" s="82">
        <f>HOME!C612</f>
        <v>0</v>
      </c>
      <c r="E42" s="82"/>
      <c r="F42" s="82"/>
      <c r="G42" s="82"/>
      <c r="H42" s="82"/>
      <c r="I42" s="82"/>
      <c r="J42" s="82"/>
      <c r="K42" s="82"/>
      <c r="L42" s="82"/>
      <c r="M42" s="82"/>
      <c r="N42" s="82"/>
      <c r="O42" s="82"/>
    </row>
    <row r="43" spans="1:15">
      <c r="B43" s="82"/>
      <c r="C43" s="82"/>
      <c r="D43" s="82"/>
      <c r="E43" s="82"/>
      <c r="F43" s="82"/>
      <c r="G43" s="82"/>
      <c r="H43" s="82"/>
      <c r="I43" s="82"/>
      <c r="J43" s="31"/>
      <c r="K43" s="82"/>
      <c r="L43" s="82"/>
      <c r="M43" s="82"/>
      <c r="N43" s="82"/>
      <c r="O43" s="82"/>
    </row>
    <row r="44" spans="1:15">
      <c r="B44" s="82"/>
      <c r="C44" s="82"/>
      <c r="D44" s="82"/>
      <c r="E44" s="82"/>
      <c r="F44" s="82"/>
      <c r="G44" s="82"/>
      <c r="H44" s="82"/>
      <c r="I44" s="82"/>
      <c r="J44" s="31"/>
      <c r="K44" s="82"/>
      <c r="L44" s="82"/>
      <c r="M44" s="82"/>
      <c r="N44" s="82"/>
      <c r="O44" s="82"/>
    </row>
    <row r="45" spans="1:15">
      <c r="B45" s="31"/>
      <c r="C45" s="31"/>
      <c r="D45" s="31"/>
      <c r="E45" s="31"/>
      <c r="F45" s="82"/>
      <c r="G45" s="82"/>
      <c r="H45" s="82"/>
      <c r="I45" s="82"/>
      <c r="J45" s="31"/>
      <c r="K45" s="31"/>
      <c r="L45" s="31"/>
      <c r="M45" s="31"/>
      <c r="N45" s="31"/>
      <c r="O45" s="60"/>
    </row>
    <row r="46" spans="1:15">
      <c r="B46" s="60"/>
      <c r="C46" s="60"/>
      <c r="D46" s="60"/>
      <c r="E46" s="60"/>
      <c r="F46" s="60"/>
      <c r="G46" s="60"/>
      <c r="H46" s="60"/>
      <c r="I46" s="60"/>
      <c r="J46" s="60"/>
      <c r="K46" s="60"/>
      <c r="L46" s="60"/>
      <c r="M46" s="60"/>
      <c r="N46" s="60"/>
      <c r="O46" s="60"/>
    </row>
  </sheetData>
  <sheetProtection algorithmName="SHA-512" hashValue="cyw5HeBQuDAlZZ6or9TvSMFA4l8p8FbGtTX2PeCVBI42hhhM0O7brVv4CXdQeomMI0X+BYWIkbF07t3tAORA/A==" saltValue="duxVtovyVj6ZldDTCUNPmA==" spinCount="100000" sheet="1" formatCells="0"/>
  <customSheetViews>
    <customSheetView guid="{25211047-2AA7-431D-8637-AA6183637E8E}"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2"/>
      <headerFooter>
        <oddFooter>&amp;L&amp;1#&amp;"Calibri"&amp;10&amp;K000000Sensitivity: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3"/>
      <headerFooter>
        <oddFooter>&amp;L&amp;1#&amp;"Calibri"&amp;10 Sensitivity: Internal</oddFooter>
      </headerFooter>
    </customSheetView>
    <customSheetView guid="{999D0099-E3FC-46FC-839A-D58F693EE82E}" fitToPage="1" hiddenRows="1" hiddenColumns="1">
      <selection activeCell="A30" sqref="A30:XFD30"/>
      <pageMargins left="0" right="0" top="0" bottom="0" header="0" footer="0"/>
      <pageSetup paperSize="9" scale="74" orientation="landscape" r:id="rId4"/>
      <headerFooter>
        <oddFooter>&amp;L&amp;1#&amp;"Calibri"&amp;10 Sensitivity: Internal</oddFooter>
      </headerFooter>
    </customSheetView>
    <customSheetView guid="{9C701732-F58F-4708-A15C-976D1C40D46C}" fitToPage="1" hiddenColumns="1">
      <selection activeCell="A8" sqref="A8:XFD8"/>
      <pageMargins left="0" right="0" top="0" bottom="0" header="0" footer="0"/>
      <pageSetup paperSize="9" scale="70" orientation="landscape" r:id="rId5"/>
    </customSheetView>
    <customSheetView guid="{4207851A-A9C4-4C7F-A983-5888F88768C0}" fitToPage="1" hiddenColumns="1">
      <selection activeCell="B12" sqref="B12"/>
      <pageMargins left="0" right="0" top="0" bottom="0" header="0" footer="0"/>
      <pageSetup paperSize="9" scale="70" orientation="landscape" r:id="rId6"/>
    </customSheetView>
    <customSheetView guid="{1A9C4D40-FD7F-415B-AEEF-6F3B6F11E2D9}" fitToPage="1" hiddenColumns="1">
      <pageMargins left="0" right="0" top="0" bottom="0" header="0" footer="0"/>
      <pageSetup paperSize="9" scale="70" orientation="landscape" r:id="rId7"/>
    </customSheetView>
    <customSheetView guid="{160FD25C-1E8A-49AB-8AA3-887F1FFDB82C}" fitToPage="1" hiddenRows="1" hiddenColumns="1">
      <pageMargins left="0" right="0" top="0" bottom="0" header="0" footer="0"/>
      <pageSetup paperSize="9" scale="70" orientation="landscape" r:id="rId8"/>
    </customSheetView>
    <customSheetView guid="{03674205-2BF0-451F-960D-B59271ECD65B}">
      <selection activeCell="B5" sqref="B5"/>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hiddenColumns="1" state="hidden">
      <pageMargins left="0" right="0" top="0" bottom="0" header="0" footer="0"/>
      <pageSetup paperSize="9" scale="74" orientation="landscape" r:id="rId1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15"/>
      <headerFooter>
        <oddFooter>&amp;L&amp;1#&amp;"Calibri"&amp;10 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16"/>
      <headerFooter>
        <oddFooter>&amp;L&amp;1#&amp;"Calibri"&amp;10 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17"/>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18"/>
      <headerFooter>
        <oddFooter>&amp;L&amp;1#&amp;"Calibri"&amp;10&amp;K000000Sensitivity: Internal</oddFooter>
      </headerFooter>
    </customSheetView>
    <customSheetView guid="{D8AE3607-C68D-4DD7-8BE1-F63EA4A613B4}"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hyperlinks>
    <hyperlink ref="H28" display="custsvc@msca.com.sg" xr:uid="{858D5274-73F3-46F8-A961-9C7939697BB5}"/>
    <hyperlink ref="M28" display="sinexp@msca.com.sg" xr:uid="{1E03638F-32DE-488D-9217-0D49813F3C01}"/>
    <hyperlink ref="D28" display="mktg-dept@msca.com.sg" xr:uid="{EE281059-0B53-43A3-AEE8-FB676F1CA266}"/>
  </hyperlink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00B050"/>
    <pageSetUpPr fitToPage="1"/>
  </sheetPr>
  <dimension ref="B2:O79"/>
  <sheetViews>
    <sheetView zoomScale="85" zoomScaleNormal="85" workbookViewId="0">
      <pane xSplit="5" ySplit="23" topLeftCell="F24" activePane="bottomRight" state="frozen"/>
      <selection pane="topRight" activeCell="F1" sqref="F1"/>
      <selection pane="bottomLeft" activeCell="A24" sqref="A24"/>
      <selection pane="bottomRight"/>
    </sheetView>
  </sheetViews>
  <sheetFormatPr defaultColWidth="9.42578125" defaultRowHeight="12.75"/>
  <cols>
    <col min="1" max="1" width="3.5703125" customWidth="1"/>
    <col min="2" max="2" width="19.5703125" customWidth="1"/>
    <col min="3" max="3" width="10.42578125" customWidth="1"/>
    <col min="4" max="4" width="13.85546875" customWidth="1"/>
    <col min="5" max="5" width="10.5703125" customWidth="1"/>
    <col min="6" max="6" width="20.140625" customWidth="1"/>
    <col min="7" max="7" width="10.7109375" customWidth="1"/>
    <col min="8" max="8" width="9.42578125" customWidth="1"/>
    <col min="9" max="12" width="14.42578125" customWidth="1"/>
    <col min="13" max="13" width="13.42578125" customWidth="1"/>
    <col min="14" max="14" width="13.5703125" bestFit="1" customWidth="1"/>
  </cols>
  <sheetData>
    <row r="2" spans="2:14" s="37" customFormat="1" ht="15.75">
      <c r="B2" s="7" t="s">
        <v>2307</v>
      </c>
    </row>
    <row r="3" spans="2:14" s="37" customFormat="1" ht="22.5" customHeight="1">
      <c r="B3" s="7"/>
    </row>
    <row r="4" spans="2:14" s="61" customFormat="1">
      <c r="B4" s="66"/>
      <c r="C4" s="66"/>
      <c r="D4" s="9" t="s">
        <v>4765</v>
      </c>
      <c r="E4" s="66"/>
      <c r="F4" s="66"/>
      <c r="G4" s="66"/>
      <c r="H4" s="66"/>
      <c r="I4" s="66"/>
      <c r="J4" s="66"/>
    </row>
    <row r="5" spans="2:14" s="61" customFormat="1" ht="12" thickBot="1">
      <c r="B5" s="84"/>
      <c r="C5" s="84"/>
      <c r="D5" s="84"/>
      <c r="E5" s="84"/>
      <c r="F5" s="84"/>
      <c r="G5" s="84"/>
      <c r="H5" s="84"/>
      <c r="I5" s="1053"/>
      <c r="J5" s="66"/>
    </row>
    <row r="6" spans="2:14" s="71" customFormat="1" ht="24" hidden="1" thickTop="1">
      <c r="B6" s="1932"/>
      <c r="C6" s="1933"/>
      <c r="D6" s="1934" t="s">
        <v>2015</v>
      </c>
      <c r="E6" s="1935" t="s">
        <v>218</v>
      </c>
      <c r="F6" s="2151" t="s">
        <v>4766</v>
      </c>
      <c r="G6" s="2152" t="s">
        <v>2018</v>
      </c>
      <c r="H6" s="1955" t="s">
        <v>4767</v>
      </c>
      <c r="I6" s="2811" t="s">
        <v>732</v>
      </c>
      <c r="J6" s="2811" t="s">
        <v>310</v>
      </c>
      <c r="K6" s="2811" t="s">
        <v>259</v>
      </c>
      <c r="L6" s="2811" t="s">
        <v>1102</v>
      </c>
      <c r="M6" s="2811" t="s">
        <v>538</v>
      </c>
      <c r="N6" s="2816" t="s">
        <v>4768</v>
      </c>
    </row>
    <row r="7" spans="2:14" s="71" customFormat="1" ht="12" hidden="1" thickBot="1">
      <c r="B7" s="2420" t="s">
        <v>4381</v>
      </c>
      <c r="C7" s="1940" t="s">
        <v>3884</v>
      </c>
      <c r="D7" s="1941" t="s">
        <v>3138</v>
      </c>
      <c r="E7" s="1942"/>
      <c r="F7" s="2149"/>
      <c r="G7" s="2040"/>
      <c r="H7" s="2150" t="s">
        <v>3583</v>
      </c>
      <c r="I7" s="2150" t="s">
        <v>3651</v>
      </c>
      <c r="J7" s="2150" t="s">
        <v>3792</v>
      </c>
      <c r="K7" s="2150" t="s">
        <v>4769</v>
      </c>
      <c r="L7" s="2150" t="s">
        <v>4013</v>
      </c>
      <c r="M7" s="2150" t="s">
        <v>4770</v>
      </c>
    </row>
    <row r="8" spans="2:14" ht="13.5" hidden="1" thickTop="1">
      <c r="B8" s="2313" t="s">
        <v>1430</v>
      </c>
      <c r="C8" s="1092" t="s">
        <v>4491</v>
      </c>
      <c r="D8" s="1092">
        <v>45469</v>
      </c>
      <c r="E8" s="1931" t="s">
        <v>2190</v>
      </c>
      <c r="F8" s="2541" t="s">
        <v>4078</v>
      </c>
      <c r="G8" s="1306" t="s">
        <v>4771</v>
      </c>
      <c r="H8" s="1088">
        <v>45494</v>
      </c>
      <c r="I8" s="1953" t="s">
        <v>2190</v>
      </c>
      <c r="J8" s="1088">
        <v>45518</v>
      </c>
      <c r="K8" s="1088">
        <v>45522</v>
      </c>
      <c r="L8" s="1088">
        <v>45531</v>
      </c>
      <c r="M8" s="1088">
        <v>45535</v>
      </c>
    </row>
    <row r="9" spans="2:14" ht="13.5" hidden="1" thickBot="1">
      <c r="B9" s="1354"/>
      <c r="C9" s="1355"/>
      <c r="D9" s="1355"/>
      <c r="E9" s="1920"/>
      <c r="F9" s="2320"/>
      <c r="G9" s="2319"/>
      <c r="H9" s="2075"/>
      <c r="I9" s="2075"/>
      <c r="J9" s="2075"/>
      <c r="K9" s="2075"/>
      <c r="L9" s="2075"/>
      <c r="M9" s="2075"/>
    </row>
    <row r="10" spans="2:14" ht="24.75" hidden="1" thickTop="1">
      <c r="B10" s="1932"/>
      <c r="C10" s="3374"/>
      <c r="D10" s="3375" t="s">
        <v>2015</v>
      </c>
      <c r="E10" s="3376" t="s">
        <v>218</v>
      </c>
      <c r="F10" s="3377" t="s">
        <v>4766</v>
      </c>
      <c r="G10" s="3378" t="s">
        <v>2018</v>
      </c>
      <c r="H10" s="3379" t="s">
        <v>4767</v>
      </c>
      <c r="I10" s="3380" t="s">
        <v>1393</v>
      </c>
      <c r="J10" s="3380" t="s">
        <v>310</v>
      </c>
      <c r="K10" s="3380" t="s">
        <v>259</v>
      </c>
      <c r="L10" s="3380" t="s">
        <v>1102</v>
      </c>
      <c r="M10" s="3380" t="s">
        <v>1197</v>
      </c>
    </row>
    <row r="11" spans="2:14" ht="24" hidden="1" thickBot="1">
      <c r="B11" s="2420" t="s">
        <v>4526</v>
      </c>
      <c r="C11" s="3381" t="s">
        <v>3884</v>
      </c>
      <c r="D11" s="3382" t="s">
        <v>3138</v>
      </c>
      <c r="E11" s="3383"/>
      <c r="F11" s="3384"/>
      <c r="G11" s="3385"/>
      <c r="H11" s="3386" t="s">
        <v>3583</v>
      </c>
      <c r="I11" s="3387" t="s">
        <v>3651</v>
      </c>
      <c r="J11" s="3387" t="s">
        <v>3792</v>
      </c>
      <c r="K11" s="3387" t="s">
        <v>4769</v>
      </c>
      <c r="L11" s="3387" t="s">
        <v>4013</v>
      </c>
      <c r="M11" s="3387" t="s">
        <v>4770</v>
      </c>
      <c r="N11" s="2816" t="s">
        <v>4768</v>
      </c>
    </row>
    <row r="12" spans="2:14" ht="13.5" hidden="1" thickTop="1">
      <c r="B12" s="1091" t="s">
        <v>2186</v>
      </c>
      <c r="C12" s="1092" t="s">
        <v>4772</v>
      </c>
      <c r="D12" s="1092">
        <v>45507</v>
      </c>
      <c r="E12" s="1278">
        <v>45518</v>
      </c>
      <c r="F12" s="2470" t="s">
        <v>2182</v>
      </c>
      <c r="G12" s="1306" t="s">
        <v>4773</v>
      </c>
      <c r="H12" s="1405">
        <v>45534</v>
      </c>
      <c r="I12" s="1405">
        <v>45554</v>
      </c>
      <c r="J12" s="1405">
        <v>45557</v>
      </c>
      <c r="K12" s="1405">
        <v>45563</v>
      </c>
      <c r="L12" s="1405">
        <v>45574</v>
      </c>
      <c r="M12" s="1405">
        <v>45578</v>
      </c>
    </row>
    <row r="13" spans="2:14" ht="13.5" hidden="1" thickBot="1">
      <c r="B13" s="1354"/>
      <c r="C13" s="1355"/>
      <c r="D13" s="1355"/>
      <c r="E13" s="1920"/>
      <c r="F13" s="2320"/>
      <c r="G13" s="2319"/>
      <c r="H13" s="2075"/>
      <c r="I13" s="2075"/>
      <c r="J13" s="2075"/>
      <c r="K13" s="2075"/>
      <c r="L13" s="2075"/>
      <c r="M13" s="2075"/>
    </row>
    <row r="14" spans="2:14" ht="13.5" hidden="1" thickTop="1">
      <c r="B14" s="1091" t="s">
        <v>2214</v>
      </c>
      <c r="C14" s="1092" t="s">
        <v>2240</v>
      </c>
      <c r="D14" s="1092">
        <v>45512</v>
      </c>
      <c r="E14" s="1278">
        <v>45523</v>
      </c>
      <c r="F14" s="2100" t="s">
        <v>4774</v>
      </c>
      <c r="G14" s="1306" t="s">
        <v>4775</v>
      </c>
      <c r="H14" s="1088">
        <v>45536</v>
      </c>
      <c r="I14" s="1088">
        <v>45556</v>
      </c>
      <c r="J14" s="1088">
        <v>45559</v>
      </c>
      <c r="K14" s="1088">
        <v>45565</v>
      </c>
      <c r="L14" s="1088">
        <v>45576</v>
      </c>
      <c r="M14" s="1088">
        <v>45580</v>
      </c>
    </row>
    <row r="15" spans="2:14" ht="13.5" hidden="1" thickBot="1">
      <c r="B15" s="1354"/>
      <c r="C15" s="1355"/>
      <c r="D15" s="1355"/>
      <c r="E15" s="1920"/>
      <c r="F15" s="2320"/>
      <c r="G15" s="2319"/>
      <c r="H15" s="2075"/>
      <c r="I15" s="3134"/>
      <c r="J15" s="2075"/>
      <c r="K15" s="2075"/>
      <c r="L15" s="2075"/>
      <c r="M15" s="2075"/>
    </row>
    <row r="16" spans="2:14" ht="29.25" hidden="1" customHeight="1" thickTop="1">
      <c r="B16" s="1932"/>
      <c r="C16" s="3374"/>
      <c r="D16" s="3375" t="s">
        <v>2015</v>
      </c>
      <c r="E16" s="3376" t="s">
        <v>218</v>
      </c>
      <c r="F16" s="3377" t="s">
        <v>4766</v>
      </c>
      <c r="G16" s="3378" t="s">
        <v>2018</v>
      </c>
      <c r="H16" s="3379" t="s">
        <v>4767</v>
      </c>
      <c r="I16" s="3469" t="s">
        <v>1393</v>
      </c>
      <c r="J16" s="3380" t="s">
        <v>310</v>
      </c>
      <c r="K16" s="3469" t="s">
        <v>259</v>
      </c>
      <c r="L16" s="3380" t="s">
        <v>1102</v>
      </c>
      <c r="M16" s="3380" t="s">
        <v>1197</v>
      </c>
      <c r="N16" s="3380" t="s">
        <v>1127</v>
      </c>
    </row>
    <row r="17" spans="2:15" ht="24" hidden="1" thickBot="1">
      <c r="B17" s="2420" t="s">
        <v>4526</v>
      </c>
      <c r="C17" s="3381" t="s">
        <v>3884</v>
      </c>
      <c r="D17" s="3382" t="s">
        <v>3138</v>
      </c>
      <c r="E17" s="3383"/>
      <c r="F17" s="3384"/>
      <c r="G17" s="3385"/>
      <c r="H17" s="3386" t="s">
        <v>3583</v>
      </c>
      <c r="I17" s="3387" t="s">
        <v>3651</v>
      </c>
      <c r="J17" s="3387" t="s">
        <v>3792</v>
      </c>
      <c r="K17" s="3387" t="s">
        <v>4769</v>
      </c>
      <c r="L17" s="3387" t="s">
        <v>4013</v>
      </c>
      <c r="M17" s="3387" t="s">
        <v>4770</v>
      </c>
      <c r="N17" s="3387" t="s">
        <v>3260</v>
      </c>
      <c r="O17" s="2816" t="s">
        <v>4768</v>
      </c>
    </row>
    <row r="18" spans="2:15" ht="13.5" hidden="1" thickTop="1">
      <c r="B18" s="3275" t="s">
        <v>2122</v>
      </c>
      <c r="C18" s="3276" t="s">
        <v>4776</v>
      </c>
      <c r="D18" s="3352">
        <v>45532</v>
      </c>
      <c r="E18" s="3294">
        <v>45543</v>
      </c>
      <c r="F18" s="3298" t="s">
        <v>3733</v>
      </c>
      <c r="G18" s="3371" t="s">
        <v>4777</v>
      </c>
      <c r="H18" s="3301">
        <v>45555</v>
      </c>
      <c r="I18" s="3301">
        <v>45575</v>
      </c>
      <c r="J18" s="3301">
        <v>45578</v>
      </c>
      <c r="K18" s="3459">
        <v>45584</v>
      </c>
      <c r="L18" s="3301">
        <v>45595</v>
      </c>
      <c r="M18" s="3301">
        <v>45599</v>
      </c>
      <c r="N18" s="3301">
        <v>45606</v>
      </c>
    </row>
    <row r="19" spans="2:15" ht="13.5" hidden="1" thickBot="1">
      <c r="B19" s="3302"/>
      <c r="C19" s="3296"/>
      <c r="D19" s="3296"/>
      <c r="E19" s="2091"/>
      <c r="F19" s="3358"/>
      <c r="G19" s="3372"/>
      <c r="H19" s="3373"/>
      <c r="I19" s="3134" t="s">
        <v>4778</v>
      </c>
      <c r="J19" s="3373"/>
      <c r="K19" s="3460"/>
      <c r="L19" s="3373"/>
      <c r="M19" s="3373"/>
      <c r="N19" s="3373"/>
    </row>
    <row r="20" spans="2:15" ht="29.25" customHeight="1" thickTop="1">
      <c r="B20" s="1932"/>
      <c r="C20" s="3374"/>
      <c r="D20" s="3375" t="s">
        <v>2015</v>
      </c>
      <c r="E20" s="3376" t="s">
        <v>218</v>
      </c>
      <c r="F20" s="3377" t="s">
        <v>4766</v>
      </c>
      <c r="G20" s="3378" t="s">
        <v>2018</v>
      </c>
      <c r="H20" s="3379" t="s">
        <v>4767</v>
      </c>
      <c r="I20" s="3380" t="s">
        <v>310</v>
      </c>
      <c r="J20" s="3380" t="s">
        <v>1197</v>
      </c>
      <c r="K20" s="3457" t="s">
        <v>1102</v>
      </c>
      <c r="L20" s="3465"/>
      <c r="M20" s="3461"/>
      <c r="N20" s="3461"/>
    </row>
    <row r="21" spans="2:15" ht="24" thickBot="1">
      <c r="B21" s="2420" t="s">
        <v>4526</v>
      </c>
      <c r="C21" s="3381" t="s">
        <v>3884</v>
      </c>
      <c r="D21" s="3382" t="s">
        <v>3138</v>
      </c>
      <c r="E21" s="3383"/>
      <c r="F21" s="3384"/>
      <c r="G21" s="3385"/>
      <c r="H21" s="3386" t="s">
        <v>3583</v>
      </c>
      <c r="I21" s="3387" t="s">
        <v>4779</v>
      </c>
      <c r="J21" s="3387" t="s">
        <v>3257</v>
      </c>
      <c r="K21" s="3458" t="s">
        <v>4485</v>
      </c>
      <c r="L21" s="2816" t="s">
        <v>4768</v>
      </c>
      <c r="M21" s="3462"/>
      <c r="N21" s="3462"/>
    </row>
    <row r="22" spans="2:15" ht="13.5" hidden="1" thickTop="1">
      <c r="B22" s="3275" t="s">
        <v>4410</v>
      </c>
      <c r="C22" s="3276" t="s">
        <v>4780</v>
      </c>
      <c r="D22" s="3352">
        <v>45539</v>
      </c>
      <c r="E22" s="3294">
        <v>45552</v>
      </c>
      <c r="F22" s="3295" t="s">
        <v>2182</v>
      </c>
      <c r="G22" s="3371" t="s">
        <v>4781</v>
      </c>
      <c r="H22" s="3282">
        <v>45557</v>
      </c>
      <c r="I22" s="3282">
        <v>45579</v>
      </c>
      <c r="J22" s="3282">
        <v>45594</v>
      </c>
      <c r="K22" s="3623">
        <v>45597</v>
      </c>
      <c r="L22" s="3398"/>
      <c r="M22" s="3463"/>
      <c r="N22" s="3463"/>
    </row>
    <row r="23" spans="2:15" ht="13.5" hidden="1" thickBot="1">
      <c r="B23" s="3302"/>
      <c r="C23" s="3296"/>
      <c r="D23" s="3296"/>
      <c r="E23" s="2091"/>
      <c r="F23" s="3358"/>
      <c r="G23" s="3372"/>
      <c r="H23" s="3373">
        <v>45584</v>
      </c>
      <c r="I23" s="3467"/>
      <c r="J23" s="3373"/>
      <c r="K23" s="3460"/>
      <c r="L23" s="3466"/>
      <c r="M23" s="3464"/>
      <c r="N23" s="3464"/>
    </row>
    <row r="24" spans="2:15" ht="13.5" thickTop="1">
      <c r="B24" s="3275" t="s">
        <v>2186</v>
      </c>
      <c r="C24" s="3276" t="s">
        <v>2258</v>
      </c>
      <c r="D24" s="3276">
        <v>45550</v>
      </c>
      <c r="E24" s="3294">
        <v>45561</v>
      </c>
      <c r="F24" s="3298" t="s">
        <v>4782</v>
      </c>
      <c r="G24" s="3371" t="s">
        <v>4783</v>
      </c>
      <c r="H24" s="3297" t="s">
        <v>2190</v>
      </c>
      <c r="I24" s="3301">
        <v>45592</v>
      </c>
      <c r="J24" s="3301">
        <v>45593</v>
      </c>
      <c r="K24" s="3459">
        <v>45599</v>
      </c>
      <c r="L24" s="3398"/>
      <c r="M24" s="3463"/>
      <c r="N24" s="3463"/>
    </row>
    <row r="25" spans="2:15" ht="13.5" thickBot="1">
      <c r="B25" s="3302"/>
      <c r="C25" s="3296"/>
      <c r="D25" s="3296"/>
      <c r="E25" s="2091"/>
      <c r="F25" s="3358"/>
      <c r="G25" s="3372"/>
      <c r="H25" s="3373"/>
      <c r="I25" s="3884" t="s">
        <v>4784</v>
      </c>
      <c r="J25" s="3373"/>
      <c r="K25" s="3460"/>
      <c r="L25" s="3466"/>
      <c r="M25" s="3464"/>
      <c r="N25" s="3464"/>
    </row>
    <row r="26" spans="2:15" ht="13.5" thickTop="1">
      <c r="B26" s="3275" t="s">
        <v>2262</v>
      </c>
      <c r="C26" s="3276" t="s">
        <v>2263</v>
      </c>
      <c r="D26" s="3352">
        <v>45558</v>
      </c>
      <c r="E26" s="3294">
        <f>D26+11</f>
        <v>45569</v>
      </c>
      <c r="F26" s="3298" t="s">
        <v>4782</v>
      </c>
      <c r="G26" s="3371" t="s">
        <v>4783</v>
      </c>
      <c r="H26" s="3297" t="s">
        <v>2190</v>
      </c>
      <c r="I26" s="3301">
        <v>45592</v>
      </c>
      <c r="J26" s="3301">
        <v>45593</v>
      </c>
      <c r="K26" s="3459">
        <v>45599</v>
      </c>
      <c r="L26" s="3398"/>
      <c r="M26" s="3463"/>
      <c r="N26" s="3463"/>
    </row>
    <row r="27" spans="2:15" ht="13.5" thickBot="1">
      <c r="B27" s="3302"/>
      <c r="C27" s="3296"/>
      <c r="D27" s="3296"/>
      <c r="E27" s="2091"/>
      <c r="F27" s="3358"/>
      <c r="G27" s="3372"/>
      <c r="H27" s="3373"/>
      <c r="I27" s="3884" t="s">
        <v>4784</v>
      </c>
      <c r="J27" s="3373"/>
      <c r="K27" s="3460"/>
      <c r="L27" s="3466"/>
      <c r="M27" s="3464"/>
      <c r="N27" s="3464"/>
    </row>
    <row r="28" spans="2:15" ht="13.5" thickTop="1">
      <c r="B28" s="3275" t="s">
        <v>2109</v>
      </c>
      <c r="C28" s="3276" t="s">
        <v>4402</v>
      </c>
      <c r="D28" s="3276">
        <v>45563</v>
      </c>
      <c r="E28" s="3294">
        <f>D28+11+3</f>
        <v>45577</v>
      </c>
      <c r="F28" s="3295" t="s">
        <v>2182</v>
      </c>
      <c r="G28" s="3371" t="s">
        <v>4785</v>
      </c>
      <c r="H28" s="3282" t="e">
        <f>H26+7</f>
        <v>#VALUE!</v>
      </c>
      <c r="I28" s="3282" t="e">
        <f>H28+22</f>
        <v>#VALUE!</v>
      </c>
      <c r="J28" s="3282" t="e">
        <f>H28+23</f>
        <v>#VALUE!</v>
      </c>
      <c r="K28" s="3623" t="e">
        <f>H28+29</f>
        <v>#VALUE!</v>
      </c>
      <c r="L28" s="3398"/>
      <c r="M28" s="3463"/>
      <c r="N28" s="3463"/>
    </row>
    <row r="29" spans="2:15" ht="13.5" thickBot="1">
      <c r="B29" s="3311"/>
      <c r="C29" s="3296"/>
      <c r="D29" s="3296"/>
      <c r="E29" s="2091"/>
      <c r="F29" s="3358"/>
      <c r="G29" s="3372"/>
      <c r="H29" s="3373"/>
      <c r="I29" s="3134"/>
      <c r="J29" s="3373"/>
      <c r="K29" s="3460"/>
      <c r="L29" s="3466"/>
      <c r="M29" s="3464"/>
      <c r="N29" s="3464"/>
    </row>
    <row r="30" spans="2:15" ht="24.75" thickTop="1">
      <c r="B30" s="1932"/>
      <c r="C30" s="3374"/>
      <c r="D30" s="3375" t="s">
        <v>2015</v>
      </c>
      <c r="E30" s="3376" t="s">
        <v>218</v>
      </c>
      <c r="F30" s="3377" t="s">
        <v>4766</v>
      </c>
      <c r="G30" s="3378" t="s">
        <v>2018</v>
      </c>
      <c r="H30" s="3379" t="s">
        <v>4767</v>
      </c>
      <c r="I30" s="3380" t="s">
        <v>259</v>
      </c>
      <c r="J30" s="3380" t="s">
        <v>310</v>
      </c>
      <c r="K30" s="3457" t="s">
        <v>1197</v>
      </c>
      <c r="L30" s="3380" t="s">
        <v>1102</v>
      </c>
      <c r="M30" s="3464"/>
      <c r="N30" s="3464"/>
    </row>
    <row r="31" spans="2:15" ht="13.5" thickBot="1">
      <c r="B31" s="2420" t="s">
        <v>4526</v>
      </c>
      <c r="C31" s="3381" t="s">
        <v>3884</v>
      </c>
      <c r="D31" s="3382" t="s">
        <v>3138</v>
      </c>
      <c r="E31" s="3383"/>
      <c r="F31" s="3384"/>
      <c r="G31" s="3385"/>
      <c r="H31" s="3386" t="s">
        <v>3583</v>
      </c>
      <c r="I31" s="3387" t="s">
        <v>4786</v>
      </c>
      <c r="J31" s="3387" t="s">
        <v>4484</v>
      </c>
      <c r="K31" s="3458" t="s">
        <v>4787</v>
      </c>
      <c r="L31" s="3387" t="s">
        <v>4788</v>
      </c>
      <c r="M31" s="3464"/>
      <c r="N31" s="3464"/>
    </row>
    <row r="32" spans="2:15" ht="13.5" thickTop="1">
      <c r="B32" s="3885" t="s">
        <v>2248</v>
      </c>
      <c r="C32" s="3874" t="s">
        <v>4404</v>
      </c>
      <c r="D32" s="3874">
        <v>45567</v>
      </c>
      <c r="E32" s="3297" t="s">
        <v>2190</v>
      </c>
      <c r="F32" s="3298" t="s">
        <v>4789</v>
      </c>
      <c r="G32" s="3371" t="s">
        <v>4790</v>
      </c>
      <c r="H32" s="3301">
        <v>45585</v>
      </c>
      <c r="I32" s="3301">
        <f>H32+25</f>
        <v>45610</v>
      </c>
      <c r="J32" s="3301">
        <f>H32+22+7</f>
        <v>45614</v>
      </c>
      <c r="K32" s="3459">
        <f>H32+23+21</f>
        <v>45629</v>
      </c>
      <c r="L32" s="3301">
        <f>H32+29+19</f>
        <v>45633</v>
      </c>
      <c r="M32" s="3463"/>
      <c r="N32" s="3463"/>
    </row>
    <row r="33" spans="2:14" ht="13.5" thickBot="1">
      <c r="B33" s="3302" t="s">
        <v>2109</v>
      </c>
      <c r="C33" s="3296" t="s">
        <v>4407</v>
      </c>
      <c r="D33" s="3296">
        <v>45569</v>
      </c>
      <c r="E33" s="2091">
        <v>45577</v>
      </c>
      <c r="F33" s="3358"/>
      <c r="G33" s="3372"/>
      <c r="H33" s="3373"/>
      <c r="I33" s="3883"/>
      <c r="J33" s="3883"/>
      <c r="K33" s="3460"/>
      <c r="L33" s="3373"/>
      <c r="M33" s="3464"/>
      <c r="N33" s="3464"/>
    </row>
    <row r="34" spans="2:14" ht="13.5" thickTop="1">
      <c r="B34" s="3275" t="s">
        <v>2122</v>
      </c>
      <c r="C34" s="3276" t="s">
        <v>2268</v>
      </c>
      <c r="D34" s="3276">
        <v>45578</v>
      </c>
      <c r="E34" s="3294">
        <f>D34+11+2</f>
        <v>45591</v>
      </c>
      <c r="F34" s="3436" t="s">
        <v>4791</v>
      </c>
      <c r="G34" s="3371" t="s">
        <v>4792</v>
      </c>
      <c r="H34" s="3301">
        <f>H32+7</f>
        <v>45592</v>
      </c>
      <c r="I34" s="3301">
        <f>H34+25</f>
        <v>45617</v>
      </c>
      <c r="J34" s="3301">
        <f>H34+22+7</f>
        <v>45621</v>
      </c>
      <c r="K34" s="3459">
        <f>H34+23+21</f>
        <v>45636</v>
      </c>
      <c r="L34" s="3301">
        <f>H34+29+19</f>
        <v>45640</v>
      </c>
      <c r="M34" s="3463"/>
      <c r="N34" s="3463"/>
    </row>
    <row r="35" spans="2:14" ht="13.5" thickBot="1">
      <c r="B35" s="3311"/>
      <c r="C35" s="3296"/>
      <c r="D35" s="3296"/>
      <c r="E35" s="2091"/>
      <c r="F35" s="3358"/>
      <c r="G35" s="3372"/>
      <c r="H35" s="3373"/>
      <c r="I35" s="3883"/>
      <c r="J35" s="3883"/>
      <c r="K35" s="3460"/>
      <c r="L35" s="3373"/>
      <c r="M35" s="3464"/>
      <c r="N35" s="3464"/>
    </row>
    <row r="36" spans="2:14" ht="13.5" thickTop="1">
      <c r="B36" s="3873" t="s">
        <v>4410</v>
      </c>
      <c r="C36" s="3874" t="s">
        <v>2272</v>
      </c>
      <c r="D36" s="3874">
        <f>D34+7</f>
        <v>45585</v>
      </c>
      <c r="E36" s="3297" t="s">
        <v>2190</v>
      </c>
      <c r="F36" s="3436" t="s">
        <v>4021</v>
      </c>
      <c r="G36" s="3371" t="s">
        <v>4793</v>
      </c>
      <c r="H36" s="3301">
        <f>H34+7</f>
        <v>45599</v>
      </c>
      <c r="I36" s="3301">
        <f>H36+25</f>
        <v>45624</v>
      </c>
      <c r="J36" s="3301">
        <f>H36+22+7</f>
        <v>45628</v>
      </c>
      <c r="K36" s="3459">
        <f>H36+23+21</f>
        <v>45643</v>
      </c>
      <c r="L36" s="3301">
        <f>H36+29+19</f>
        <v>45647</v>
      </c>
      <c r="M36" s="3463"/>
      <c r="N36" s="3463"/>
    </row>
    <row r="37" spans="2:14" ht="13.5" thickBot="1">
      <c r="B37" s="3302"/>
      <c r="C37" s="3296"/>
      <c r="D37" s="3296"/>
      <c r="E37" s="2091"/>
      <c r="F37" s="3358"/>
      <c r="G37" s="3372"/>
      <c r="H37" s="3373"/>
      <c r="I37" s="3922"/>
      <c r="J37" s="3883"/>
      <c r="K37" s="3460"/>
      <c r="L37" s="3373"/>
      <c r="M37" s="3463"/>
      <c r="N37" s="3464"/>
    </row>
    <row r="38" spans="2:14" ht="13.5" thickTop="1">
      <c r="B38" s="3275" t="s">
        <v>2751</v>
      </c>
      <c r="C38" s="3276" t="s">
        <v>4413</v>
      </c>
      <c r="D38" s="3276">
        <v>45588</v>
      </c>
      <c r="E38" s="3294">
        <f>D38+11</f>
        <v>45599</v>
      </c>
      <c r="F38" s="3298" t="s">
        <v>4794</v>
      </c>
      <c r="G38" s="3371" t="s">
        <v>4795</v>
      </c>
      <c r="H38" s="3301">
        <f>H36+7</f>
        <v>45606</v>
      </c>
      <c r="I38" s="3301">
        <f>H38+25</f>
        <v>45631</v>
      </c>
      <c r="J38" s="3301">
        <f>H38+22+7</f>
        <v>45635</v>
      </c>
      <c r="K38" s="3459">
        <f>H38+23+21</f>
        <v>45650</v>
      </c>
      <c r="L38" s="3301">
        <f>H38+29+19</f>
        <v>45654</v>
      </c>
      <c r="M38" s="3463"/>
      <c r="N38" s="3463"/>
    </row>
    <row r="39" spans="2:14" ht="13.5" thickBot="1">
      <c r="B39" s="3302"/>
      <c r="C39" s="3296"/>
      <c r="D39" s="3296"/>
      <c r="E39" s="2091"/>
      <c r="F39" s="3358"/>
      <c r="G39" s="3372"/>
      <c r="H39" s="3373"/>
      <c r="I39" s="3923"/>
      <c r="J39" s="3904"/>
      <c r="K39" s="3460"/>
      <c r="L39" s="3373"/>
      <c r="M39" s="3464"/>
      <c r="N39" s="3464"/>
    </row>
    <row r="40" spans="2:14" ht="13.5" thickTop="1">
      <c r="B40" s="3275" t="s">
        <v>4414</v>
      </c>
      <c r="C40" s="3276" t="s">
        <v>4415</v>
      </c>
      <c r="D40" s="3276">
        <v>45595</v>
      </c>
      <c r="E40" s="3294">
        <f>D40+11</f>
        <v>45606</v>
      </c>
      <c r="F40" s="3298" t="s">
        <v>4447</v>
      </c>
      <c r="G40" s="3371" t="s">
        <v>4796</v>
      </c>
      <c r="H40" s="3301">
        <f>H38+7</f>
        <v>45613</v>
      </c>
      <c r="I40" s="3301">
        <f>H40+22</f>
        <v>45635</v>
      </c>
      <c r="J40" s="3301">
        <f>I40+22</f>
        <v>45657</v>
      </c>
      <c r="K40" s="3459">
        <f>I40+23</f>
        <v>45658</v>
      </c>
      <c r="L40" s="3301">
        <f>I40+29</f>
        <v>45664</v>
      </c>
      <c r="M40" s="3463"/>
      <c r="N40" s="3463"/>
    </row>
    <row r="41" spans="2:14" ht="13.5" thickBot="1">
      <c r="B41" s="3302"/>
      <c r="C41" s="3296"/>
      <c r="D41" s="3296"/>
      <c r="E41" s="2091"/>
      <c r="F41" s="3358"/>
      <c r="G41" s="3372"/>
      <c r="H41" s="3373"/>
      <c r="I41" s="3924"/>
      <c r="J41" s="3373"/>
      <c r="K41" s="3460"/>
      <c r="L41" s="3373"/>
      <c r="M41" s="3464"/>
      <c r="N41" s="3464"/>
    </row>
    <row r="42" spans="2:14" ht="13.5" thickTop="1">
      <c r="B42" s="3275" t="s">
        <v>2262</v>
      </c>
      <c r="C42" s="3276" t="s">
        <v>4418</v>
      </c>
      <c r="D42" s="3276">
        <f>D40+7</f>
        <v>45602</v>
      </c>
      <c r="E42" s="3294">
        <f>D42+11</f>
        <v>45613</v>
      </c>
      <c r="F42" s="3298" t="s">
        <v>4797</v>
      </c>
      <c r="G42" s="3371" t="s">
        <v>4798</v>
      </c>
      <c r="H42" s="3301">
        <f>H40+7</f>
        <v>45620</v>
      </c>
      <c r="I42" s="3301">
        <f>H42+22</f>
        <v>45642</v>
      </c>
      <c r="J42" s="3301">
        <f>I42+22</f>
        <v>45664</v>
      </c>
      <c r="K42" s="3459">
        <f>I42+23</f>
        <v>45665</v>
      </c>
      <c r="L42" s="3301">
        <f>I42+29</f>
        <v>45671</v>
      </c>
      <c r="M42" s="3464"/>
      <c r="N42" s="3464"/>
    </row>
    <row r="43" spans="2:14" ht="13.5" thickBot="1">
      <c r="B43" s="3302"/>
      <c r="C43" s="3296"/>
      <c r="D43" s="3296"/>
      <c r="E43" s="2091"/>
      <c r="F43" s="3358"/>
      <c r="G43" s="3372"/>
      <c r="H43" s="3373"/>
      <c r="I43" s="3924"/>
      <c r="J43" s="3373"/>
      <c r="K43" s="3460"/>
      <c r="L43" s="3373"/>
      <c r="M43" s="3464"/>
      <c r="N43" s="3464"/>
    </row>
    <row r="44" spans="2:14" ht="13.5" thickTop="1">
      <c r="B44" s="3275" t="s">
        <v>2109</v>
      </c>
      <c r="C44" s="3276" t="s">
        <v>4421</v>
      </c>
      <c r="D44" s="3276">
        <f>D42+7</f>
        <v>45609</v>
      </c>
      <c r="E44" s="3294">
        <f>D44+11</f>
        <v>45620</v>
      </c>
      <c r="F44" s="3298" t="s">
        <v>4799</v>
      </c>
      <c r="G44" s="3371" t="s">
        <v>4800</v>
      </c>
      <c r="H44" s="3301">
        <f>H42+7</f>
        <v>45627</v>
      </c>
      <c r="I44" s="3301">
        <f>H44+22</f>
        <v>45649</v>
      </c>
      <c r="J44" s="3301">
        <f>I44+22</f>
        <v>45671</v>
      </c>
      <c r="K44" s="3459">
        <f>I44+23</f>
        <v>45672</v>
      </c>
      <c r="L44" s="3301">
        <f>I44+29</f>
        <v>45678</v>
      </c>
      <c r="M44" s="3464"/>
      <c r="N44" s="3464"/>
    </row>
    <row r="45" spans="2:14" ht="13.5" thickBot="1">
      <c r="B45" s="3302"/>
      <c r="C45" s="3296"/>
      <c r="D45" s="3296"/>
      <c r="E45" s="2091"/>
      <c r="F45" s="3358"/>
      <c r="G45" s="3372"/>
      <c r="H45" s="3373"/>
      <c r="I45" s="3373"/>
      <c r="J45" s="3373"/>
      <c r="K45" s="3460"/>
      <c r="L45" s="3373"/>
      <c r="M45" s="3464"/>
      <c r="N45" s="3464"/>
    </row>
    <row r="46" spans="2:14" ht="13.5" thickTop="1">
      <c r="B46" s="3275" t="s">
        <v>4424</v>
      </c>
      <c r="C46" s="3276" t="s">
        <v>4425</v>
      </c>
      <c r="D46" s="3276">
        <f>D44+7</f>
        <v>45616</v>
      </c>
      <c r="E46" s="3294">
        <f>D46+11</f>
        <v>45627</v>
      </c>
      <c r="F46" s="3298" t="s">
        <v>3279</v>
      </c>
      <c r="G46" s="3371" t="s">
        <v>4801</v>
      </c>
      <c r="H46" s="3301">
        <f>H44+7</f>
        <v>45634</v>
      </c>
      <c r="I46" s="3301">
        <f>H46+22</f>
        <v>45656</v>
      </c>
      <c r="J46" s="3301">
        <f>I46+22</f>
        <v>45678</v>
      </c>
      <c r="K46" s="3459">
        <f>I46+23</f>
        <v>45679</v>
      </c>
      <c r="L46" s="3301">
        <f>I46+29</f>
        <v>45685</v>
      </c>
      <c r="M46" s="3464"/>
      <c r="N46" s="3464"/>
    </row>
    <row r="47" spans="2:14" ht="13.5" thickBot="1">
      <c r="B47" s="3302"/>
      <c r="C47" s="3296"/>
      <c r="D47" s="3296"/>
      <c r="E47" s="2091"/>
      <c r="F47" s="3358"/>
      <c r="G47" s="3372"/>
      <c r="H47" s="3373"/>
      <c r="I47" s="3373"/>
      <c r="J47" s="3373"/>
      <c r="K47" s="3460"/>
      <c r="L47" s="3373"/>
      <c r="M47" s="3464"/>
      <c r="N47" s="3464"/>
    </row>
    <row r="48" spans="2:14" ht="13.5" thickTop="1">
      <c r="B48" s="3275" t="s">
        <v>2122</v>
      </c>
      <c r="C48" s="3276" t="s">
        <v>4427</v>
      </c>
      <c r="D48" s="3276">
        <f>D46+7</f>
        <v>45623</v>
      </c>
      <c r="E48" s="3294">
        <f>D48+11</f>
        <v>45634</v>
      </c>
      <c r="F48" s="3298" t="s">
        <v>4802</v>
      </c>
      <c r="G48" s="3371" t="s">
        <v>4803</v>
      </c>
      <c r="H48" s="3301">
        <f>H46+7</f>
        <v>45641</v>
      </c>
      <c r="I48" s="3301">
        <f>H48+22</f>
        <v>45663</v>
      </c>
      <c r="J48" s="3301">
        <f>I48+22</f>
        <v>45685</v>
      </c>
      <c r="K48" s="3459">
        <f>I48+23</f>
        <v>45686</v>
      </c>
      <c r="L48" s="3301">
        <f>I48+29</f>
        <v>45692</v>
      </c>
      <c r="M48" s="3464"/>
      <c r="N48" s="3464"/>
    </row>
    <row r="49" spans="2:14" ht="13.5" thickBot="1">
      <c r="B49" s="3302"/>
      <c r="C49" s="3296"/>
      <c r="D49" s="3296"/>
      <c r="E49" s="2091"/>
      <c r="F49" s="3358"/>
      <c r="G49" s="3372"/>
      <c r="H49" s="3373"/>
      <c r="I49" s="3373"/>
      <c r="J49" s="3373"/>
      <c r="K49" s="3460"/>
      <c r="L49" s="3373"/>
      <c r="M49" s="3464"/>
      <c r="N49" s="3464"/>
    </row>
    <row r="50" spans="2:14" ht="13.5" thickTop="1">
      <c r="B50" s="3275" t="s">
        <v>2186</v>
      </c>
      <c r="C50" s="3276" t="s">
        <v>4430</v>
      </c>
      <c r="D50" s="3276">
        <f>D48+7</f>
        <v>45630</v>
      </c>
      <c r="E50" s="3294">
        <f>D50+11</f>
        <v>45641</v>
      </c>
      <c r="F50" s="3298" t="s">
        <v>4804</v>
      </c>
      <c r="G50" s="3371" t="s">
        <v>4805</v>
      </c>
      <c r="H50" s="3301">
        <f>H48+7</f>
        <v>45648</v>
      </c>
      <c r="I50" s="3301">
        <f>H50+22</f>
        <v>45670</v>
      </c>
      <c r="J50" s="3301">
        <f>I50+22</f>
        <v>45692</v>
      </c>
      <c r="K50" s="3459">
        <f>I50+23</f>
        <v>45693</v>
      </c>
      <c r="L50" s="3301">
        <f>I50+29</f>
        <v>45699</v>
      </c>
      <c r="M50" s="3464"/>
      <c r="N50" s="3464"/>
    </row>
    <row r="51" spans="2:14" ht="13.5" thickBot="1">
      <c r="B51" s="3302"/>
      <c r="C51" s="3296"/>
      <c r="D51" s="3296"/>
      <c r="E51" s="2091"/>
      <c r="F51" s="3358"/>
      <c r="G51" s="3372"/>
      <c r="H51" s="3373"/>
      <c r="I51" s="3373"/>
      <c r="J51" s="3373"/>
      <c r="K51" s="3460"/>
      <c r="L51" s="3373"/>
      <c r="M51" s="3464"/>
      <c r="N51" s="3464"/>
    </row>
    <row r="52" spans="2:14" ht="13.5" thickTop="1">
      <c r="B52" s="3275" t="s">
        <v>4414</v>
      </c>
      <c r="C52" s="3276" t="s">
        <v>4432</v>
      </c>
      <c r="D52" s="3276">
        <f>D50+7</f>
        <v>45637</v>
      </c>
      <c r="E52" s="3294">
        <f>D52+11</f>
        <v>45648</v>
      </c>
      <c r="F52" s="3298" t="s">
        <v>4782</v>
      </c>
      <c r="G52" s="3371" t="s">
        <v>4806</v>
      </c>
      <c r="H52" s="3301">
        <f>H50+7</f>
        <v>45655</v>
      </c>
      <c r="I52" s="3301">
        <f>H52+22</f>
        <v>45677</v>
      </c>
      <c r="J52" s="3301">
        <f>I52+22</f>
        <v>45699</v>
      </c>
      <c r="K52" s="3459">
        <f>I52+23</f>
        <v>45700</v>
      </c>
      <c r="L52" s="3301">
        <f>I52+29</f>
        <v>45706</v>
      </c>
      <c r="M52" s="3464"/>
      <c r="N52" s="3464"/>
    </row>
    <row r="53" spans="2:14" ht="13.5" thickBot="1">
      <c r="B53" s="3302"/>
      <c r="C53" s="3296"/>
      <c r="D53" s="3296"/>
      <c r="E53" s="2091"/>
      <c r="F53" s="3358"/>
      <c r="G53" s="3372"/>
      <c r="H53" s="3373"/>
      <c r="I53" s="3373"/>
      <c r="J53" s="3373"/>
      <c r="K53" s="3460"/>
      <c r="L53" s="3373"/>
      <c r="M53" s="3464"/>
      <c r="N53" s="3464"/>
    </row>
    <row r="54" spans="2:14" ht="13.5" thickTop="1">
      <c r="B54" s="3275" t="s">
        <v>2262</v>
      </c>
      <c r="C54" s="3276" t="s">
        <v>4434</v>
      </c>
      <c r="D54" s="3276">
        <f>D52+7</f>
        <v>45644</v>
      </c>
      <c r="E54" s="3294">
        <f>D54+11</f>
        <v>45655</v>
      </c>
      <c r="F54" s="3298" t="s">
        <v>1430</v>
      </c>
      <c r="G54" s="3371" t="s">
        <v>4807</v>
      </c>
      <c r="H54" s="3301">
        <f>H52+7</f>
        <v>45662</v>
      </c>
      <c r="I54" s="3301">
        <f>H54+22</f>
        <v>45684</v>
      </c>
      <c r="J54" s="3301">
        <f>I54+22</f>
        <v>45706</v>
      </c>
      <c r="K54" s="3459">
        <f>I54+23</f>
        <v>45707</v>
      </c>
      <c r="L54" s="3301">
        <f>I54+29</f>
        <v>45713</v>
      </c>
      <c r="M54" s="3464"/>
      <c r="N54" s="3464"/>
    </row>
    <row r="55" spans="2:14" ht="13.5" thickBot="1">
      <c r="B55" s="3302"/>
      <c r="C55" s="3296"/>
      <c r="D55" s="3296"/>
      <c r="E55" s="2091"/>
      <c r="F55" s="3358"/>
      <c r="G55" s="3372"/>
      <c r="H55" s="3373"/>
      <c r="I55" s="3373"/>
      <c r="J55" s="3373"/>
      <c r="K55" s="3460"/>
      <c r="L55" s="3373"/>
      <c r="M55" s="3464"/>
      <c r="N55" s="3464"/>
    </row>
    <row r="56" spans="2:14" ht="13.5" thickTop="1">
      <c r="B56" s="3275" t="s">
        <v>2109</v>
      </c>
      <c r="C56" s="3276" t="s">
        <v>4436</v>
      </c>
      <c r="D56" s="3276">
        <f>D54+7</f>
        <v>45651</v>
      </c>
      <c r="E56" s="3294">
        <f>D56+11</f>
        <v>45662</v>
      </c>
      <c r="F56" s="3298" t="s">
        <v>1430</v>
      </c>
      <c r="G56" s="3371" t="s">
        <v>4808</v>
      </c>
      <c r="H56" s="3301">
        <f>H54+7</f>
        <v>45669</v>
      </c>
      <c r="I56" s="3301">
        <f>H56+22</f>
        <v>45691</v>
      </c>
      <c r="J56" s="3301">
        <f>I56+22</f>
        <v>45713</v>
      </c>
      <c r="K56" s="3459">
        <f>I56+23</f>
        <v>45714</v>
      </c>
      <c r="L56" s="3301">
        <f>I56+29</f>
        <v>45720</v>
      </c>
      <c r="M56" s="3464"/>
      <c r="N56" s="3464"/>
    </row>
    <row r="57" spans="2:14" ht="13.5" thickBot="1">
      <c r="B57" s="3302"/>
      <c r="C57" s="3296"/>
      <c r="D57" s="3296"/>
      <c r="E57" s="2091"/>
      <c r="F57" s="3358"/>
      <c r="G57" s="3372"/>
      <c r="H57" s="3373"/>
      <c r="I57" s="3373"/>
      <c r="J57" s="3373"/>
      <c r="K57" s="3460"/>
      <c r="L57" s="3373"/>
      <c r="M57" s="3464"/>
      <c r="N57" s="3464"/>
    </row>
    <row r="58" spans="2:14" ht="13.5" thickTop="1">
      <c r="B58" s="3275" t="s">
        <v>4424</v>
      </c>
      <c r="C58" s="3276" t="s">
        <v>4438</v>
      </c>
      <c r="D58" s="3276">
        <v>45658</v>
      </c>
      <c r="E58" s="3294">
        <f>D58+11</f>
        <v>45669</v>
      </c>
      <c r="F58" s="3298" t="s">
        <v>1430</v>
      </c>
      <c r="G58" s="3371" t="s">
        <v>4809</v>
      </c>
      <c r="H58" s="3301">
        <f>H56+7</f>
        <v>45676</v>
      </c>
      <c r="I58" s="3301">
        <f>H58+22</f>
        <v>45698</v>
      </c>
      <c r="J58" s="3301">
        <f>I58+22</f>
        <v>45720</v>
      </c>
      <c r="K58" s="3459">
        <f>I58+23</f>
        <v>45721</v>
      </c>
      <c r="L58" s="3301">
        <f>I58+29</f>
        <v>45727</v>
      </c>
      <c r="M58" s="3464"/>
      <c r="N58" s="3464"/>
    </row>
    <row r="59" spans="2:14" ht="13.5" thickBot="1">
      <c r="B59" s="3302"/>
      <c r="C59" s="3296"/>
      <c r="D59" s="3296"/>
      <c r="E59" s="2091"/>
      <c r="F59" s="3358"/>
      <c r="G59" s="3372"/>
      <c r="H59" s="3373"/>
      <c r="I59" s="3373"/>
      <c r="J59" s="3373"/>
      <c r="K59" s="3460"/>
      <c r="L59" s="3373"/>
      <c r="M59" s="3464"/>
      <c r="N59" s="3464"/>
    </row>
    <row r="60" spans="2:14" s="71" customFormat="1" ht="19.5" thickTop="1">
      <c r="B60" s="2065" t="s">
        <v>2303</v>
      </c>
      <c r="C60" s="2065"/>
      <c r="D60" s="2065"/>
      <c r="E60" s="2065"/>
      <c r="F60" s="2065"/>
      <c r="G60" s="2065"/>
      <c r="H60" s="2065"/>
      <c r="I60" s="2065"/>
      <c r="J60" s="2065"/>
      <c r="K60" s="2065"/>
      <c r="L60" s="2066"/>
      <c r="M60" s="1945"/>
    </row>
    <row r="61" spans="2:14" s="70" customFormat="1" ht="11.25">
      <c r="B61" s="279"/>
      <c r="E61" s="280"/>
      <c r="F61" s="71"/>
      <c r="G61" s="71"/>
      <c r="H61" s="71"/>
      <c r="K61" s="71"/>
      <c r="L61" s="71"/>
      <c r="M61" s="71"/>
    </row>
    <row r="62" spans="2:14" s="70" customFormat="1">
      <c r="B62" s="279" t="s">
        <v>1920</v>
      </c>
      <c r="D62" t="s">
        <v>2304</v>
      </c>
      <c r="E62" s="280"/>
      <c r="F62" s="71" t="s">
        <v>1958</v>
      </c>
      <c r="G62" s="71"/>
      <c r="H62" s="71"/>
      <c r="K62" s="71" t="s">
        <v>1982</v>
      </c>
      <c r="L62" s="71"/>
      <c r="M62" s="71"/>
    </row>
    <row r="63" spans="2:14" s="70" customFormat="1">
      <c r="B63" s="82" t="s">
        <v>1921</v>
      </c>
      <c r="D63" s="275" t="s">
        <v>2305</v>
      </c>
      <c r="E63" s="71"/>
      <c r="F63" s="70" t="s">
        <v>2306</v>
      </c>
      <c r="I63" s="83" t="s">
        <v>1960</v>
      </c>
      <c r="K63" s="70" t="s">
        <v>1984</v>
      </c>
      <c r="M63" s="81" t="s">
        <v>1985</v>
      </c>
    </row>
    <row r="64" spans="2:14" s="61" customFormat="1" ht="11.25">
      <c r="B64" s="82"/>
      <c r="C64" s="70"/>
      <c r="D64" s="83"/>
      <c r="E64" s="71"/>
      <c r="F64" s="70"/>
      <c r="G64" s="70"/>
      <c r="H64" s="70"/>
      <c r="I64" s="83"/>
      <c r="J64" s="70"/>
      <c r="K64" s="70"/>
      <c r="L64" s="70"/>
      <c r="M64" s="81"/>
    </row>
    <row r="65" spans="2:13" s="61" customFormat="1" ht="11.25">
      <c r="B65" s="80" t="str">
        <f>HOME!A600</f>
        <v>ZANT CHONG</v>
      </c>
      <c r="C65" s="80" t="str">
        <f>HOME!B600</f>
        <v>6011 2429</v>
      </c>
      <c r="D65" s="65" t="str">
        <f>HOME!C600</f>
        <v>zant.chong@msc.com</v>
      </c>
      <c r="E65" s="80"/>
      <c r="F65" s="732" t="str">
        <f>HOME!A617</f>
        <v>ROBERT CHIA</v>
      </c>
      <c r="G65" s="732" t="str">
        <f>HOME!B617</f>
        <v>6011 0564</v>
      </c>
      <c r="H65" s="733" t="str">
        <f>HOME!C617</f>
        <v>robert.chia@msc.com</v>
      </c>
      <c r="I65" s="732"/>
      <c r="K65" s="80" t="str">
        <f>HOME!A$632</f>
        <v>RAYNAR ANG</v>
      </c>
      <c r="L65" s="80" t="str">
        <f>HOME!B$632</f>
        <v>6011 2358</v>
      </c>
      <c r="M65" s="65" t="str">
        <f>HOME!C$632</f>
        <v>raynar.ang@msc.com</v>
      </c>
    </row>
    <row r="66" spans="2:13" s="61" customFormat="1" ht="11.25">
      <c r="B66" s="80" t="str">
        <f>HOME!A601</f>
        <v>PHOEBE HUANG</v>
      </c>
      <c r="C66" s="80" t="str">
        <f>HOME!B601</f>
        <v>6011 0562</v>
      </c>
      <c r="D66" s="65" t="str">
        <f>HOME!C601</f>
        <v>phoebe.huang@msc.com</v>
      </c>
      <c r="F66" s="732" t="str">
        <f>HOME!A618</f>
        <v>S. Y. LIEW</v>
      </c>
      <c r="G66" s="732" t="str">
        <f>HOME!B618</f>
        <v>6011 2348</v>
      </c>
      <c r="H66" s="733" t="str">
        <f>HOME!C618</f>
        <v>seoyi.liew@msc.com</v>
      </c>
      <c r="I66" s="732"/>
      <c r="K66" s="80" t="str">
        <f>HOME!A$634</f>
        <v>DEWI</v>
      </c>
      <c r="L66" s="80" t="str">
        <f>HOME!B$634</f>
        <v>6011 2354</v>
      </c>
      <c r="M66" s="65" t="str">
        <f>HOME!C$634</f>
        <v>dewi.ratnah@msc.com</v>
      </c>
    </row>
    <row r="67" spans="2:13" s="61" customFormat="1" ht="11.25">
      <c r="B67" s="80" t="str">
        <f>HOME!A602</f>
        <v>SHERWIN LIM</v>
      </c>
      <c r="C67" s="80" t="str">
        <f>HOME!B602</f>
        <v>6011 2395</v>
      </c>
      <c r="D67" s="65" t="str">
        <f>HOME!C602</f>
        <v>sherwin.lim@msc.com</v>
      </c>
      <c r="F67" s="732" t="str">
        <f>HOME!A619</f>
        <v>SHARON KOH</v>
      </c>
      <c r="G67" s="732" t="str">
        <f>HOME!B619</f>
        <v>6011 2349</v>
      </c>
      <c r="H67" s="733" t="str">
        <f>HOME!C619</f>
        <v>sharon.koh@msc.com</v>
      </c>
      <c r="I67" s="732"/>
      <c r="K67" s="80" t="str">
        <f>HOME!A$637</f>
        <v>SHAN SHAN</v>
      </c>
      <c r="L67" s="80" t="str">
        <f>HOME!B$637</f>
        <v>6011 2353</v>
      </c>
      <c r="M67" s="65" t="str">
        <f>HOME!C$637</f>
        <v>shanshan.chin@msc.com</v>
      </c>
    </row>
    <row r="68" spans="2:13" s="61" customFormat="1" ht="11.25">
      <c r="B68" s="80" t="str">
        <f>HOME!A603</f>
        <v>NATALIE LEW</v>
      </c>
      <c r="C68" s="80" t="str">
        <f>HOME!B603</f>
        <v>6011 2399</v>
      </c>
      <c r="D68" s="65" t="str">
        <f>HOME!C603</f>
        <v>natalie.lew@msc.com</v>
      </c>
      <c r="F68" s="732" t="str">
        <f>HOME!A620</f>
        <v>ANGELIA LAU</v>
      </c>
      <c r="G68" s="732" t="str">
        <f>HOME!B620</f>
        <v>6011 2346</v>
      </c>
      <c r="H68" s="733" t="str">
        <f>HOME!C620</f>
        <v>angelia.lau@msc.com</v>
      </c>
      <c r="I68" s="732"/>
      <c r="K68" s="80" t="str">
        <f>HOME!A$638</f>
        <v>EUNICE</v>
      </c>
      <c r="L68" s="80" t="str">
        <f>HOME!B$638</f>
        <v>6011 2355</v>
      </c>
      <c r="M68" s="65" t="str">
        <f>HOME!C$638</f>
        <v>eunice.chan@msc.com</v>
      </c>
    </row>
    <row r="69" spans="2:13" s="61" customFormat="1" ht="11.25">
      <c r="B69" s="80" t="str">
        <f>HOME!A604</f>
        <v xml:space="preserve">LIM LEE HLI </v>
      </c>
      <c r="C69" s="80" t="str">
        <f>HOME!B604</f>
        <v>6011 2352</v>
      </c>
      <c r="D69" s="65" t="str">
        <f>HOME!C604</f>
        <v>leehli.lim@msc.com</v>
      </c>
      <c r="F69" s="732" t="str">
        <f>HOME!A621</f>
        <v>NOOR AFNINDAH</v>
      </c>
      <c r="G69" s="732" t="str">
        <f>HOME!B621</f>
        <v>6011 2347</v>
      </c>
      <c r="H69" s="733" t="str">
        <f>HOME!C621</f>
        <v>noor.afnindah@msc.com</v>
      </c>
      <c r="I69" s="732"/>
      <c r="K69" s="80" t="str">
        <f>HOME!A$633</f>
        <v>KAI SIANG</v>
      </c>
      <c r="L69" s="80" t="str">
        <f>HOME!B$633</f>
        <v>6011 2356</v>
      </c>
      <c r="M69" s="65" t="str">
        <f>HOME!C$633</f>
        <v>kaisiang.lim@msc.com</v>
      </c>
    </row>
    <row r="70" spans="2:13" s="61" customFormat="1" ht="11.25">
      <c r="B70" s="80" t="str">
        <f>HOME!A605</f>
        <v>LIM AI PHEN</v>
      </c>
      <c r="C70" s="80" t="str">
        <f>HOME!B605</f>
        <v>6011 9646</v>
      </c>
      <c r="D70" s="65" t="str">
        <f>HOME!C605</f>
        <v>aiphen.lim@msc.com</v>
      </c>
      <c r="F70" s="732" t="str">
        <f>HOME!A622</f>
        <v>NG CHING WEI</v>
      </c>
      <c r="G70" s="732" t="str">
        <f>HOME!B622</f>
        <v>6011 2404</v>
      </c>
      <c r="H70" s="733" t="str">
        <f>HOME!C622</f>
        <v>chingwei.ng@msc.com</v>
      </c>
      <c r="I70" s="732"/>
      <c r="K70" s="80" t="str">
        <f>HOME!A$635</f>
        <v>YU TING</v>
      </c>
      <c r="L70" s="80" t="str">
        <f>HOME!B$635</f>
        <v>6011 2359</v>
      </c>
      <c r="M70" s="65" t="str">
        <f>HOME!C$635</f>
        <v>yuting.luo@msc.com</v>
      </c>
    </row>
    <row r="71" spans="2:13" s="61" customFormat="1" ht="11.25">
      <c r="B71" s="80" t="str">
        <f>HOME!A606</f>
        <v>DARIUS ONG</v>
      </c>
      <c r="C71" s="80" t="str">
        <f>HOME!B606</f>
        <v>6011 2396</v>
      </c>
      <c r="D71" s="65" t="str">
        <f>HOME!C606</f>
        <v>darius.ong@msc.com</v>
      </c>
      <c r="F71" s="732">
        <f>HOME!A623</f>
        <v>0</v>
      </c>
      <c r="G71" s="732">
        <f>HOME!B623</f>
        <v>0</v>
      </c>
      <c r="H71" s="733">
        <f>HOME!C623</f>
        <v>0</v>
      </c>
      <c r="I71" s="732"/>
      <c r="K71" s="80" t="str">
        <f>HOME!A$639</f>
        <v>HAZEL</v>
      </c>
      <c r="L71" s="80" t="str">
        <f>HOME!B$639</f>
        <v>6011 2435</v>
      </c>
      <c r="M71" s="65" t="str">
        <f>HOME!C$639</f>
        <v>hazel.toh@msc.com</v>
      </c>
    </row>
    <row r="72" spans="2:13" s="61" customFormat="1" ht="11.25">
      <c r="B72" s="80" t="str">
        <f>HOME!A607</f>
        <v>LAWRENCE ANG (CROSS-TRADE)</v>
      </c>
      <c r="C72" s="80" t="str">
        <f>HOME!B607</f>
        <v>6011 2400</v>
      </c>
      <c r="D72" s="65" t="str">
        <f>HOME!C607</f>
        <v>lawrence.ang@msc.com</v>
      </c>
      <c r="F72" s="732" t="str">
        <f>HOME!A624</f>
        <v>.</v>
      </c>
      <c r="G72" s="732" t="str">
        <f>HOME!B624</f>
        <v>.</v>
      </c>
      <c r="H72" s="733" t="str">
        <f>HOME!C624</f>
        <v>.</v>
      </c>
      <c r="I72" s="732"/>
      <c r="K72" s="80" t="str">
        <f>HOME!A$636</f>
        <v>-</v>
      </c>
      <c r="L72" s="80" t="str">
        <f>HOME!B$636</f>
        <v>6011 0567</v>
      </c>
      <c r="M72" s="65" t="str">
        <f>HOME!C$636</f>
        <v>-</v>
      </c>
    </row>
    <row r="73" spans="2:13" s="61" customFormat="1" ht="11.25">
      <c r="B73" s="80" t="str">
        <f>HOME!A608</f>
        <v>ASHTON YAN</v>
      </c>
      <c r="C73" s="80" t="str">
        <f>HOME!B608</f>
        <v>6011 2398</v>
      </c>
      <c r="D73" s="65" t="str">
        <f>HOME!C608</f>
        <v>ashton.yan@msc.com</v>
      </c>
      <c r="F73" s="732">
        <f>HOME!A625</f>
        <v>0</v>
      </c>
      <c r="G73" s="732">
        <f>HOME!B625</f>
        <v>0</v>
      </c>
      <c r="H73" s="733">
        <f>HOME!C625</f>
        <v>0</v>
      </c>
      <c r="I73" s="732"/>
      <c r="K73" s="80"/>
    </row>
    <row r="74" spans="2:13" s="61" customFormat="1" ht="11.25">
      <c r="B74" s="80" t="str">
        <f>HOME!A609</f>
        <v>JUN YUAN (IMP)</v>
      </c>
      <c r="C74" s="80" t="str">
        <f>HOME!B609</f>
        <v>6011 2402</v>
      </c>
      <c r="D74" s="65" t="str">
        <f>HOME!C609</f>
        <v>junyuan.kwa@msc.com</v>
      </c>
      <c r="G74" s="84"/>
      <c r="H74" s="65"/>
      <c r="I74" s="81"/>
    </row>
    <row r="75" spans="2:13" s="61" customFormat="1" ht="11.25">
      <c r="B75" s="80" t="str">
        <f>HOME!A610</f>
        <v>KARTHI</v>
      </c>
      <c r="C75" s="80" t="str">
        <f>HOME!B610</f>
        <v>6011 2397</v>
      </c>
      <c r="D75" s="65" t="str">
        <f>HOME!C610</f>
        <v>karthigayan.velu@msc.com</v>
      </c>
      <c r="G75" s="84"/>
      <c r="H75" s="84"/>
      <c r="I75" s="84"/>
      <c r="J75" s="81"/>
    </row>
    <row r="76" spans="2:13">
      <c r="B76" s="80">
        <f>HOME!A611</f>
        <v>0</v>
      </c>
      <c r="C76" s="80">
        <f>HOME!B611</f>
        <v>0</v>
      </c>
      <c r="D76" s="65">
        <f>HOME!C611</f>
        <v>0</v>
      </c>
    </row>
    <row r="77" spans="2:13">
      <c r="B77" s="80" t="str">
        <f>HOME!A612</f>
        <v xml:space="preserve">MAIN LINE  </v>
      </c>
      <c r="C77" s="80" t="str">
        <f>HOME!B612</f>
        <v>6011 2424</v>
      </c>
      <c r="D77" s="65">
        <f>HOME!C612</f>
        <v>0</v>
      </c>
    </row>
    <row r="78" spans="2:13">
      <c r="B78" s="80">
        <f>HOME!A613</f>
        <v>0</v>
      </c>
      <c r="C78" s="80">
        <f>HOME!B613</f>
        <v>0</v>
      </c>
      <c r="D78" s="65">
        <f>HOME!C613</f>
        <v>0</v>
      </c>
    </row>
    <row r="79" spans="2:13">
      <c r="B79" s="80" t="str">
        <f>HOME!A614</f>
        <v xml:space="preserve">BOOKING : </v>
      </c>
      <c r="C79" s="80">
        <f>HOME!B614</f>
        <v>0</v>
      </c>
      <c r="D79" s="65">
        <f>HOME!C614</f>
        <v>0</v>
      </c>
    </row>
  </sheetData>
  <sheetProtection algorithmName="SHA-512" hashValue="tk2Acw3yq1HO/ApEP5wt4X4dPXw0KTeM4AVl9g11KrVMzFVIn3WFRfXR7BVoko5U4iXoRuAkjCyEF4yud9PelA==" saltValue="A0Sm3cc0Ma6CY4o6uc8Z5A==" spinCount="100000" sheet="1" formatCells="0"/>
  <customSheetViews>
    <customSheetView guid="{25211047-2AA7-431D-8637-AA6183637E8E}"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2"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F11" sqref="F11"/>
      <pageMargins left="0" right="0" top="0" bottom="0" header="0" footer="0"/>
      <pageSetup paperSize="9" scale="82" orientation="landscape" r:id="rId5"/>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6"/>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7"/>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9"/>
      <headerFooter>
        <oddFooter>&amp;RLast update : &amp;D   &amp;T</oddFooter>
      </headerFooter>
    </customSheetView>
    <customSheetView guid="{D36430BB-1304-416E-AC9B-64341E38D53B}" fitToPage="1" hiddenRows="1">
      <pageMargins left="0" right="0" top="0" bottom="0" header="0" footer="0"/>
      <pageSetup paperSize="9" scale="82" orientation="landscape" r:id="rId10"/>
      <headerFooter>
        <oddFooter>&amp;RLast update : &amp;D   &amp;T</oddFooter>
      </headerFooter>
    </customSheetView>
    <customSheetView guid="{16EA4947-C328-4911-A966-8572790A84A9}" fitToPage="1" hiddenRows="1">
      <pageMargins left="0" right="0" top="0" bottom="0" header="0" footer="0"/>
      <pageSetup paperSize="9" scale="82" orientation="landscape" r:id="rId11"/>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12"/>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2" orientation="landscape" r:id="rId14"/>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I63" display="custsvc@msca.com.sg" xr:uid="{00000000-0004-0000-2900-000000000000}"/>
    <hyperlink ref="M63" display="sinexp@msca.com.sg" xr:uid="{00000000-0004-0000-2900-000001000000}"/>
    <hyperlink ref="D63" display="mktg-dept@msca.com.sg" xr:uid="{0E39CF75-F77C-4658-98CC-0E5475C07F28}"/>
  </hyperlinks>
  <pageMargins left="0.19685039370078741" right="0.35433070866141736" top="0.74803149606299213" bottom="0.47244094488188981" header="0.31496062992125984" footer="0.31496062992125984"/>
  <pageSetup paperSize="9" scale="55" orientation="landscape" r:id="rId17"/>
  <headerFooter>
    <oddFooter>&amp;L_x000D_&amp;1#&amp;"Calibri"&amp;10&amp;K000000 Sensitivity: Internal&amp;RLast update : &amp;D   &amp;T&amp;</oddFooter>
  </headerFooter>
  <drawing r:id="rId18"/>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00B050"/>
    <pageSetUpPr fitToPage="1"/>
  </sheetPr>
  <dimension ref="A2:HV89"/>
  <sheetViews>
    <sheetView zoomScale="80" zoomScaleNormal="80" workbookViewId="0">
      <pane xSplit="5" ySplit="10" topLeftCell="F11" activePane="bottomRight" state="frozen"/>
      <selection pane="topRight" activeCell="F1" sqref="F1"/>
      <selection pane="bottomLeft" activeCell="A11" sqref="A11"/>
      <selection pane="bottomRight" activeCell="B33" sqref="B33:D33"/>
    </sheetView>
  </sheetViews>
  <sheetFormatPr defaultColWidth="9.42578125" defaultRowHeight="12.75"/>
  <cols>
    <col min="1" max="1" width="4.5703125" style="4" customWidth="1"/>
    <col min="2" max="2" width="17.28515625" style="5" customWidth="1"/>
    <col min="3" max="3" width="10.28515625" style="5" customWidth="1"/>
    <col min="4" max="5" width="12.5703125" style="5" customWidth="1"/>
    <col min="6" max="6" width="20.85546875" style="5" customWidth="1"/>
    <col min="7" max="7" width="8" style="5" customWidth="1"/>
    <col min="8" max="8" width="10.85546875" style="5" customWidth="1"/>
    <col min="9" max="9" width="11.42578125" style="5" customWidth="1"/>
    <col min="10" max="10" width="13.85546875" style="5" customWidth="1"/>
    <col min="11" max="11" width="12.5703125" style="5" customWidth="1"/>
    <col min="12" max="13" width="15.8554687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47" t="s">
        <v>2307</v>
      </c>
      <c r="C2" s="45"/>
    </row>
    <row r="3" spans="1:230" ht="11.25" customHeight="1">
      <c r="C3" s="46"/>
      <c r="F3" s="46"/>
      <c r="G3" s="46"/>
      <c r="H3" s="46"/>
      <c r="I3" s="46"/>
      <c r="J3" s="46"/>
      <c r="K3" s="37"/>
      <c r="L3" s="37"/>
    </row>
    <row r="4" spans="1:230" ht="21.75" customHeight="1">
      <c r="A4" s="10"/>
      <c r="C4" s="47"/>
      <c r="E4" s="46"/>
      <c r="F4" s="9" t="s">
        <v>4810</v>
      </c>
      <c r="G4" s="47"/>
      <c r="H4" s="47"/>
      <c r="I4" s="47"/>
      <c r="J4" s="47"/>
      <c r="K4" s="37"/>
      <c r="L4" s="37"/>
    </row>
    <row r="5" spans="1:230" s="14" customFormat="1" ht="11.25" customHeight="1">
      <c r="A5" s="112"/>
      <c r="B5" s="5"/>
      <c r="C5" s="5"/>
      <c r="D5" s="5"/>
      <c r="E5" s="46"/>
      <c r="F5" s="46"/>
      <c r="G5" s="46"/>
      <c r="H5" s="46"/>
      <c r="I5" s="46"/>
      <c r="J5" s="46"/>
      <c r="K5" s="46"/>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customHeight="1" thickBot="1">
      <c r="A6" s="103"/>
      <c r="B6" s="1796" t="s">
        <v>4811</v>
      </c>
      <c r="C6" s="61"/>
      <c r="D6" s="61"/>
      <c r="E6" s="61"/>
      <c r="F6" s="61"/>
      <c r="G6" s="61"/>
      <c r="H6" s="61"/>
      <c r="I6" s="66"/>
      <c r="J6" s="66"/>
      <c r="K6" s="66"/>
      <c r="L6" s="66"/>
      <c r="M6" s="61"/>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4.75" thickTop="1">
      <c r="A7" s="103"/>
      <c r="B7" s="3388"/>
      <c r="C7" s="3374"/>
      <c r="D7" s="3375" t="s">
        <v>2015</v>
      </c>
      <c r="E7" s="3389" t="s">
        <v>3770</v>
      </c>
      <c r="F7" s="3390" t="s">
        <v>4812</v>
      </c>
      <c r="G7" s="3390" t="s">
        <v>4481</v>
      </c>
      <c r="H7" s="3391" t="s">
        <v>218</v>
      </c>
      <c r="I7" s="3391" t="s">
        <v>598</v>
      </c>
      <c r="J7" s="3391" t="s">
        <v>264</v>
      </c>
      <c r="K7" s="3392" t="s">
        <v>1133</v>
      </c>
      <c r="L7" s="3379" t="s">
        <v>859</v>
      </c>
      <c r="M7" s="2816" t="s">
        <v>4768</v>
      </c>
      <c r="N7" s="1954"/>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row>
    <row r="8" spans="1:230" s="14" customFormat="1" ht="12.75" customHeight="1" thickBot="1">
      <c r="A8" s="103"/>
      <c r="B8" s="3368" t="s">
        <v>4526</v>
      </c>
      <c r="C8" s="3381" t="s">
        <v>3884</v>
      </c>
      <c r="D8" s="3382" t="s">
        <v>3138</v>
      </c>
      <c r="E8" s="3349" t="s">
        <v>4813</v>
      </c>
      <c r="F8" s="3344"/>
      <c r="G8" s="3344"/>
      <c r="H8" s="3350" t="s">
        <v>3583</v>
      </c>
      <c r="I8" s="3350" t="s">
        <v>4779</v>
      </c>
      <c r="J8" s="3350" t="s">
        <v>4484</v>
      </c>
      <c r="K8" s="3393" t="s">
        <v>4012</v>
      </c>
      <c r="L8" s="3350" t="s">
        <v>4814</v>
      </c>
      <c r="M8" s="1956"/>
      <c r="N8" s="1954"/>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row>
    <row r="9" spans="1:230" s="14" customFormat="1" ht="12.75" hidden="1" customHeight="1" thickTop="1">
      <c r="A9" s="103"/>
      <c r="B9" s="3351" t="s">
        <v>2214</v>
      </c>
      <c r="C9" s="3352" t="s">
        <v>4385</v>
      </c>
      <c r="D9" s="3277">
        <v>45329</v>
      </c>
      <c r="E9" s="2458">
        <v>45339</v>
      </c>
      <c r="F9" s="3353" t="s">
        <v>2182</v>
      </c>
      <c r="G9" s="3282" t="s">
        <v>4815</v>
      </c>
      <c r="H9" s="3282">
        <v>45346</v>
      </c>
      <c r="I9" s="3354">
        <v>45368</v>
      </c>
      <c r="J9" s="3354">
        <v>45372</v>
      </c>
      <c r="K9" s="3394">
        <v>45374</v>
      </c>
      <c r="L9" s="3354">
        <v>45378</v>
      </c>
      <c r="M9" s="1413"/>
      <c r="N9" s="1952"/>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2.75" hidden="1" customHeight="1" thickBot="1">
      <c r="A10" s="103"/>
      <c r="B10" s="3283" t="s">
        <v>4387</v>
      </c>
      <c r="C10" s="3284" t="s">
        <v>4388</v>
      </c>
      <c r="D10" s="3285">
        <v>45328</v>
      </c>
      <c r="E10" s="3286">
        <v>45338</v>
      </c>
      <c r="F10" s="3395"/>
      <c r="G10" s="3289"/>
      <c r="H10" s="3289"/>
      <c r="I10" s="3289"/>
      <c r="J10" s="3289"/>
      <c r="K10" s="3396"/>
      <c r="L10" s="3289"/>
      <c r="M10" s="1413"/>
      <c r="N10" s="1952"/>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2.75" customHeight="1" thickTop="1">
      <c r="A11" s="103"/>
      <c r="B11" s="3275" t="s">
        <v>2186</v>
      </c>
      <c r="C11" s="3276" t="s">
        <v>2258</v>
      </c>
      <c r="D11" s="3276">
        <v>45550</v>
      </c>
      <c r="E11" s="3294">
        <v>45561</v>
      </c>
      <c r="F11" s="3298" t="s">
        <v>4816</v>
      </c>
      <c r="G11" s="3301" t="s">
        <v>4817</v>
      </c>
      <c r="H11" s="3301">
        <v>45569</v>
      </c>
      <c r="I11" s="3397">
        <v>45591</v>
      </c>
      <c r="J11" s="3397">
        <v>45595</v>
      </c>
      <c r="K11" s="3398">
        <v>45597</v>
      </c>
      <c r="L11" s="3397">
        <v>45601</v>
      </c>
      <c r="M11" s="1413"/>
      <c r="N11" s="1952"/>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row>
    <row r="12" spans="1:230" s="14" customFormat="1" ht="12.75" customHeight="1" thickBot="1">
      <c r="A12" s="103"/>
      <c r="B12" s="3302"/>
      <c r="C12" s="3296"/>
      <c r="D12" s="3296"/>
      <c r="E12" s="2091"/>
      <c r="F12" s="3358"/>
      <c r="G12" s="3290"/>
      <c r="H12" s="3289"/>
      <c r="I12" s="3289"/>
      <c r="J12" s="3289"/>
      <c r="K12" s="3396"/>
      <c r="L12" s="3289"/>
      <c r="M12" s="1413"/>
      <c r="N12" s="1952"/>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row>
    <row r="13" spans="1:230" s="14" customFormat="1" ht="12.75" customHeight="1" thickTop="1">
      <c r="A13" s="103"/>
      <c r="B13" s="3275" t="s">
        <v>2262</v>
      </c>
      <c r="C13" s="3276" t="s">
        <v>2263</v>
      </c>
      <c r="D13" s="3352">
        <v>45558</v>
      </c>
      <c r="E13" s="3294">
        <f>D13+11</f>
        <v>45569</v>
      </c>
      <c r="F13" s="3295" t="s">
        <v>2182</v>
      </c>
      <c r="G13" s="3301" t="s">
        <v>4818</v>
      </c>
      <c r="H13" s="3282">
        <f>H11+7</f>
        <v>45576</v>
      </c>
      <c r="I13" s="3354">
        <f>H13+22</f>
        <v>45598</v>
      </c>
      <c r="J13" s="3354">
        <f>H13+26</f>
        <v>45602</v>
      </c>
      <c r="K13" s="3394">
        <f>H13+28</f>
        <v>45604</v>
      </c>
      <c r="L13" s="3354">
        <f>H13+32</f>
        <v>45608</v>
      </c>
      <c r="M13" s="1413"/>
      <c r="N13" s="1952"/>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2.75" customHeight="1" thickBot="1">
      <c r="A14" s="103"/>
      <c r="B14" s="3302"/>
      <c r="C14" s="3296"/>
      <c r="D14" s="3296"/>
      <c r="E14" s="2091"/>
      <c r="F14" s="3629" t="s">
        <v>4819</v>
      </c>
      <c r="G14" s="3289"/>
      <c r="H14" s="3289"/>
      <c r="I14" s="3289"/>
      <c r="J14" s="3289"/>
      <c r="K14" s="3396"/>
      <c r="L14" s="3289"/>
      <c r="M14" s="1413"/>
      <c r="N14" s="1952"/>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12.75" customHeight="1" thickTop="1">
      <c r="A15" s="103"/>
      <c r="B15" s="3275" t="s">
        <v>2109</v>
      </c>
      <c r="C15" s="3276" t="s">
        <v>4402</v>
      </c>
      <c r="D15" s="3276">
        <v>45563</v>
      </c>
      <c r="E15" s="3294">
        <f>D15+11+3</f>
        <v>45577</v>
      </c>
      <c r="F15" s="3298" t="s">
        <v>4819</v>
      </c>
      <c r="G15" s="3301" t="s">
        <v>4818</v>
      </c>
      <c r="H15" s="3301">
        <f>H13+7</f>
        <v>45583</v>
      </c>
      <c r="I15" s="3397">
        <f>H15+22</f>
        <v>45605</v>
      </c>
      <c r="J15" s="3397">
        <f>H15+26</f>
        <v>45609</v>
      </c>
      <c r="K15" s="3398">
        <f>H15+28</f>
        <v>45611</v>
      </c>
      <c r="L15" s="3397">
        <f>H15+32</f>
        <v>45615</v>
      </c>
      <c r="M15" s="1413"/>
      <c r="N15" s="1952"/>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12.75" customHeight="1" thickBot="1">
      <c r="A16" s="103"/>
      <c r="B16" s="3311"/>
      <c r="C16" s="3296"/>
      <c r="D16" s="3296"/>
      <c r="E16" s="2091"/>
      <c r="F16" s="3358"/>
      <c r="G16" s="3290"/>
      <c r="H16" s="3289"/>
      <c r="I16" s="3289"/>
      <c r="J16" s="3289"/>
      <c r="K16" s="3396"/>
      <c r="L16" s="3289"/>
      <c r="M16" s="1413"/>
      <c r="N16" s="1952"/>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12.75" customHeight="1" thickTop="1">
      <c r="A17" s="103"/>
      <c r="B17" s="3885" t="s">
        <v>2248</v>
      </c>
      <c r="C17" s="3874" t="s">
        <v>4404</v>
      </c>
      <c r="D17" s="3874">
        <v>45567</v>
      </c>
      <c r="E17" s="3297" t="s">
        <v>2190</v>
      </c>
      <c r="F17" s="3298" t="s">
        <v>4820</v>
      </c>
      <c r="G17" s="3301" t="s">
        <v>4821</v>
      </c>
      <c r="H17" s="3301">
        <f>H15+7</f>
        <v>45590</v>
      </c>
      <c r="I17" s="3397">
        <f>H17+22</f>
        <v>45612</v>
      </c>
      <c r="J17" s="3397">
        <f>H17+26</f>
        <v>45616</v>
      </c>
      <c r="K17" s="3398">
        <f>H17+28</f>
        <v>45618</v>
      </c>
      <c r="L17" s="3397">
        <f>H17+32</f>
        <v>45622</v>
      </c>
      <c r="M17" s="1413"/>
      <c r="N17" s="1952"/>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2.75" customHeight="1" thickBot="1">
      <c r="A18" s="103"/>
      <c r="B18" s="3302" t="s">
        <v>2109</v>
      </c>
      <c r="C18" s="3296" t="s">
        <v>4407</v>
      </c>
      <c r="D18" s="3296">
        <v>45569</v>
      </c>
      <c r="E18" s="2091">
        <v>45577</v>
      </c>
      <c r="F18" s="3358"/>
      <c r="G18" s="3290"/>
      <c r="H18" s="3289"/>
      <c r="I18" s="3289"/>
      <c r="J18" s="3289"/>
      <c r="K18" s="3396"/>
      <c r="L18" s="3289"/>
      <c r="M18" s="1413"/>
      <c r="N18" s="1952"/>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2.75" customHeight="1" thickTop="1">
      <c r="A19" s="103"/>
      <c r="B19" s="3275" t="s">
        <v>2122</v>
      </c>
      <c r="C19" s="3276" t="s">
        <v>2268</v>
      </c>
      <c r="D19" s="3276">
        <v>45578</v>
      </c>
      <c r="E19" s="3294">
        <f>D19+11+2</f>
        <v>45591</v>
      </c>
      <c r="F19" s="3298" t="s">
        <v>4822</v>
      </c>
      <c r="G19" s="3301" t="s">
        <v>4823</v>
      </c>
      <c r="H19" s="3301">
        <f>H17+7</f>
        <v>45597</v>
      </c>
      <c r="I19" s="3397">
        <f>H19+22</f>
        <v>45619</v>
      </c>
      <c r="J19" s="3397">
        <f>H19+26</f>
        <v>45623</v>
      </c>
      <c r="K19" s="3398">
        <f>H19+28</f>
        <v>45625</v>
      </c>
      <c r="L19" s="3397">
        <f>H19+32</f>
        <v>45629</v>
      </c>
      <c r="M19" s="1413"/>
      <c r="N19" s="1952"/>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2.75" customHeight="1" thickBot="1">
      <c r="A20" s="103"/>
      <c r="B20" s="3311"/>
      <c r="C20" s="3296"/>
      <c r="D20" s="3296"/>
      <c r="E20" s="2091"/>
      <c r="F20" s="3358"/>
      <c r="G20" s="3290"/>
      <c r="H20" s="3289"/>
      <c r="I20" s="3289"/>
      <c r="J20" s="3289"/>
      <c r="K20" s="3396"/>
      <c r="L20" s="3289"/>
      <c r="M20" s="1413"/>
      <c r="N20" s="1952"/>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2.75" customHeight="1" thickTop="1">
      <c r="A21" s="103"/>
      <c r="B21" s="3873" t="s">
        <v>4410</v>
      </c>
      <c r="C21" s="3874" t="s">
        <v>2272</v>
      </c>
      <c r="D21" s="3874">
        <f>D19+7</f>
        <v>45585</v>
      </c>
      <c r="E21" s="3297" t="s">
        <v>2190</v>
      </c>
      <c r="F21" s="3298" t="s">
        <v>4824</v>
      </c>
      <c r="G21" s="3301" t="s">
        <v>4821</v>
      </c>
      <c r="H21" s="3301">
        <f>H19+7</f>
        <v>45604</v>
      </c>
      <c r="I21" s="3397">
        <f>H21+22</f>
        <v>45626</v>
      </c>
      <c r="J21" s="3397">
        <f>H21+26</f>
        <v>45630</v>
      </c>
      <c r="K21" s="3398">
        <f>H21+28</f>
        <v>45632</v>
      </c>
      <c r="L21" s="3397">
        <f>H21+32</f>
        <v>45636</v>
      </c>
      <c r="M21" s="1413"/>
      <c r="N21" s="1952"/>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2.75" customHeight="1" thickBot="1">
      <c r="A22" s="103"/>
      <c r="B22" s="3302" t="s">
        <v>2751</v>
      </c>
      <c r="C22" s="3296" t="s">
        <v>4413</v>
      </c>
      <c r="D22" s="3296">
        <v>45588</v>
      </c>
      <c r="E22" s="2091">
        <v>45599</v>
      </c>
      <c r="F22" s="3358"/>
      <c r="G22" s="3290"/>
      <c r="H22" s="3289"/>
      <c r="I22" s="3289"/>
      <c r="J22" s="3289"/>
      <c r="K22" s="3396"/>
      <c r="L22" s="3289"/>
      <c r="M22" s="1413"/>
      <c r="N22" s="1952"/>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2.75" customHeight="1" thickTop="1">
      <c r="A23" s="103"/>
      <c r="B23" s="3275" t="s">
        <v>4414</v>
      </c>
      <c r="C23" s="3276" t="s">
        <v>4415</v>
      </c>
      <c r="D23" s="3276">
        <v>45595</v>
      </c>
      <c r="E23" s="3294">
        <f>D23+11</f>
        <v>45606</v>
      </c>
      <c r="F23" s="3298" t="s">
        <v>4825</v>
      </c>
      <c r="G23" s="3301" t="s">
        <v>4823</v>
      </c>
      <c r="H23" s="3301">
        <f>H21+7</f>
        <v>45611</v>
      </c>
      <c r="I23" s="3397">
        <f>H23+22</f>
        <v>45633</v>
      </c>
      <c r="J23" s="3397">
        <f>H23+26</f>
        <v>45637</v>
      </c>
      <c r="K23" s="3398">
        <f>H23+28</f>
        <v>45639</v>
      </c>
      <c r="L23" s="3397">
        <f>H23+32</f>
        <v>45643</v>
      </c>
      <c r="M23" s="1413"/>
      <c r="N23" s="1952"/>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2.75" customHeight="1" thickBot="1">
      <c r="A24" s="103"/>
      <c r="B24" s="3302"/>
      <c r="C24" s="3296"/>
      <c r="D24" s="3296"/>
      <c r="E24" s="2091"/>
      <c r="F24" s="3358"/>
      <c r="G24" s="3290"/>
      <c r="H24" s="3289"/>
      <c r="I24" s="3289"/>
      <c r="J24" s="3289"/>
      <c r="K24" s="3396"/>
      <c r="L24" s="3289"/>
      <c r="M24" s="1413"/>
      <c r="N24" s="1952"/>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12.75" customHeight="1" thickTop="1">
      <c r="A25" s="103"/>
      <c r="B25" s="3275" t="s">
        <v>2262</v>
      </c>
      <c r="C25" s="3276" t="s">
        <v>4418</v>
      </c>
      <c r="D25" s="3276">
        <f>D23+7</f>
        <v>45602</v>
      </c>
      <c r="E25" s="3294">
        <f>D25+11</f>
        <v>45613</v>
      </c>
      <c r="F25" s="3298" t="s">
        <v>4826</v>
      </c>
      <c r="G25" s="3301" t="s">
        <v>4827</v>
      </c>
      <c r="H25" s="3301">
        <f>H23+7</f>
        <v>45618</v>
      </c>
      <c r="I25" s="3397">
        <f>H25+22</f>
        <v>45640</v>
      </c>
      <c r="J25" s="3397">
        <f>H25+26</f>
        <v>45644</v>
      </c>
      <c r="K25" s="3398">
        <f>H25+28</f>
        <v>45646</v>
      </c>
      <c r="L25" s="3397">
        <f>H25+32</f>
        <v>45650</v>
      </c>
      <c r="M25" s="1413"/>
      <c r="N25" s="1952"/>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12.75" customHeight="1" thickBot="1">
      <c r="A26" s="103"/>
      <c r="B26" s="3302"/>
      <c r="C26" s="3296"/>
      <c r="D26" s="3296"/>
      <c r="E26" s="2091"/>
      <c r="F26" s="3358"/>
      <c r="G26" s="3290"/>
      <c r="H26" s="1089"/>
      <c r="I26" s="1089"/>
      <c r="J26" s="1089"/>
      <c r="K26" s="1957"/>
      <c r="L26" s="1089"/>
      <c r="M26" s="1413"/>
      <c r="N26" s="1952"/>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12.75" customHeight="1" thickTop="1">
      <c r="A27" s="103"/>
      <c r="B27" s="3275" t="s">
        <v>2109</v>
      </c>
      <c r="C27" s="3276" t="s">
        <v>4421</v>
      </c>
      <c r="D27" s="3276">
        <f>D25+7</f>
        <v>45609</v>
      </c>
      <c r="E27" s="3294">
        <f>D27+11</f>
        <v>45620</v>
      </c>
      <c r="F27" s="3298" t="s">
        <v>4828</v>
      </c>
      <c r="G27" s="3301" t="s">
        <v>4829</v>
      </c>
      <c r="H27" s="3301">
        <f>H25+7</f>
        <v>45625</v>
      </c>
      <c r="I27" s="3397">
        <f>H27+22</f>
        <v>45647</v>
      </c>
      <c r="J27" s="3397">
        <f>H27+26</f>
        <v>45651</v>
      </c>
      <c r="K27" s="3398">
        <f>H27+28</f>
        <v>45653</v>
      </c>
      <c r="L27" s="3397">
        <f>H27+32</f>
        <v>45657</v>
      </c>
      <c r="M27" s="1413"/>
      <c r="N27" s="1952"/>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2.75" customHeight="1" thickBot="1">
      <c r="A28" s="103"/>
      <c r="B28" s="3302"/>
      <c r="C28" s="3296"/>
      <c r="D28" s="3296"/>
      <c r="E28" s="2091"/>
      <c r="F28" s="2320"/>
      <c r="G28" s="1196"/>
      <c r="H28" s="1089"/>
      <c r="I28" s="1089"/>
      <c r="J28" s="1089"/>
      <c r="K28" s="1957"/>
      <c r="L28" s="1089"/>
      <c r="M28" s="1413"/>
      <c r="N28" s="1952"/>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12.75" customHeight="1" thickTop="1">
      <c r="A29" s="103"/>
      <c r="B29" s="3275" t="s">
        <v>4424</v>
      </c>
      <c r="C29" s="3276" t="s">
        <v>4425</v>
      </c>
      <c r="D29" s="3276">
        <f>D27+7</f>
        <v>45616</v>
      </c>
      <c r="E29" s="3294">
        <f>D29+11</f>
        <v>45627</v>
      </c>
      <c r="F29" s="3298" t="s">
        <v>4830</v>
      </c>
      <c r="G29" s="3301" t="s">
        <v>4829</v>
      </c>
      <c r="H29" s="3301">
        <f>H27+7</f>
        <v>45632</v>
      </c>
      <c r="I29" s="3397">
        <f>H29+22</f>
        <v>45654</v>
      </c>
      <c r="J29" s="3397">
        <f>H29+26</f>
        <v>45658</v>
      </c>
      <c r="K29" s="3398">
        <f>H29+28</f>
        <v>45660</v>
      </c>
      <c r="L29" s="3397">
        <f>H29+32</f>
        <v>45664</v>
      </c>
      <c r="M29" s="1413"/>
      <c r="N29" s="1952"/>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2.75" customHeight="1" thickBot="1">
      <c r="A30" s="103"/>
      <c r="B30" s="3302"/>
      <c r="C30" s="3296"/>
      <c r="D30" s="3296"/>
      <c r="E30" s="2091"/>
      <c r="F30" s="2320"/>
      <c r="G30" s="1196"/>
      <c r="H30" s="1089"/>
      <c r="I30" s="1089"/>
      <c r="J30" s="1089"/>
      <c r="K30" s="1957"/>
      <c r="L30" s="1089"/>
      <c r="M30" s="1413"/>
      <c r="N30" s="1952"/>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2.75" customHeight="1" thickTop="1">
      <c r="A31" s="103"/>
      <c r="B31" s="3275" t="s">
        <v>2122</v>
      </c>
      <c r="C31" s="3276" t="s">
        <v>4427</v>
      </c>
      <c r="D31" s="3276">
        <f>D29+7</f>
        <v>45623</v>
      </c>
      <c r="E31" s="3294">
        <f>D31+11</f>
        <v>45634</v>
      </c>
      <c r="F31" s="3298" t="s">
        <v>4831</v>
      </c>
      <c r="G31" s="3301" t="s">
        <v>4818</v>
      </c>
      <c r="H31" s="3301">
        <f>H29+7</f>
        <v>45639</v>
      </c>
      <c r="I31" s="3397">
        <f>H31+22</f>
        <v>45661</v>
      </c>
      <c r="J31" s="3397">
        <f>H31+26</f>
        <v>45665</v>
      </c>
      <c r="K31" s="3398">
        <f>H31+28</f>
        <v>45667</v>
      </c>
      <c r="L31" s="3397">
        <f>H31+32</f>
        <v>45671</v>
      </c>
      <c r="M31" s="1413"/>
      <c r="N31" s="1952"/>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2.75" customHeight="1" thickBot="1">
      <c r="A32" s="103"/>
      <c r="B32" s="3302"/>
      <c r="C32" s="3296"/>
      <c r="D32" s="3296"/>
      <c r="E32" s="2091"/>
      <c r="F32" s="2320"/>
      <c r="G32" s="1196"/>
      <c r="H32" s="1089"/>
      <c r="I32" s="1089"/>
      <c r="J32" s="1089"/>
      <c r="K32" s="1957"/>
      <c r="L32" s="1089"/>
      <c r="M32" s="1413"/>
      <c r="N32" s="1952"/>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2.75" customHeight="1" thickTop="1">
      <c r="A33" s="103"/>
      <c r="B33" s="3275" t="s">
        <v>2186</v>
      </c>
      <c r="C33" s="3276" t="s">
        <v>4430</v>
      </c>
      <c r="D33" s="3276">
        <f>D31+7</f>
        <v>45630</v>
      </c>
      <c r="E33" s="3294">
        <f>D33+11</f>
        <v>45641</v>
      </c>
      <c r="F33" s="3298" t="s">
        <v>4832</v>
      </c>
      <c r="G33" s="3301" t="s">
        <v>4823</v>
      </c>
      <c r="H33" s="3301">
        <f>H31+7</f>
        <v>45646</v>
      </c>
      <c r="I33" s="3397">
        <f>H33+22</f>
        <v>45668</v>
      </c>
      <c r="J33" s="3397">
        <f>H33+26</f>
        <v>45672</v>
      </c>
      <c r="K33" s="3398">
        <f>H33+28</f>
        <v>45674</v>
      </c>
      <c r="L33" s="3397">
        <f>H33+32</f>
        <v>45678</v>
      </c>
      <c r="M33" s="1413"/>
      <c r="N33" s="1952"/>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2.75" customHeight="1" thickBot="1">
      <c r="A34" s="103"/>
      <c r="B34" s="3302"/>
      <c r="C34" s="3296"/>
      <c r="D34" s="3296"/>
      <c r="E34" s="2091"/>
      <c r="F34" s="2320"/>
      <c r="G34" s="1196"/>
      <c r="H34" s="1089"/>
      <c r="I34" s="1089"/>
      <c r="J34" s="1089"/>
      <c r="K34" s="1957"/>
      <c r="L34" s="1089"/>
      <c r="M34" s="1413"/>
      <c r="N34" s="1952"/>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2.75" customHeight="1" thickTop="1">
      <c r="A35" s="103"/>
      <c r="B35" s="3275" t="s">
        <v>4414</v>
      </c>
      <c r="C35" s="3276" t="s">
        <v>4432</v>
      </c>
      <c r="D35" s="3276">
        <f>D33+7</f>
        <v>45637</v>
      </c>
      <c r="E35" s="3294">
        <f>D35+11</f>
        <v>45648</v>
      </c>
      <c r="F35" s="3298" t="s">
        <v>4833</v>
      </c>
      <c r="G35" s="3301" t="s">
        <v>4834</v>
      </c>
      <c r="H35" s="3301">
        <f>H33+7</f>
        <v>45653</v>
      </c>
      <c r="I35" s="3397">
        <f>H35+22</f>
        <v>45675</v>
      </c>
      <c r="J35" s="3397">
        <f>H35+26</f>
        <v>45679</v>
      </c>
      <c r="K35" s="3398">
        <f>H35+28</f>
        <v>45681</v>
      </c>
      <c r="L35" s="3397">
        <f>H35+32</f>
        <v>45685</v>
      </c>
      <c r="M35" s="1413"/>
      <c r="N35" s="1952"/>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2.75" customHeight="1" thickBot="1">
      <c r="A36" s="103"/>
      <c r="B36" s="3302"/>
      <c r="C36" s="3296"/>
      <c r="D36" s="3296"/>
      <c r="E36" s="2091"/>
      <c r="F36" s="2320"/>
      <c r="G36" s="1196"/>
      <c r="H36" s="1089"/>
      <c r="I36" s="1089"/>
      <c r="J36" s="1089"/>
      <c r="K36" s="1957"/>
      <c r="L36" s="1089"/>
      <c r="M36" s="1413"/>
      <c r="N36" s="1952"/>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2.75" customHeight="1" thickTop="1">
      <c r="A37" s="103"/>
      <c r="B37" s="3275" t="s">
        <v>2262</v>
      </c>
      <c r="C37" s="3276" t="s">
        <v>4434</v>
      </c>
      <c r="D37" s="3276">
        <f>D35+7</f>
        <v>45644</v>
      </c>
      <c r="E37" s="3294">
        <f>D37+11</f>
        <v>45655</v>
      </c>
      <c r="F37" s="3298" t="s">
        <v>4816</v>
      </c>
      <c r="G37" s="3301" t="s">
        <v>4821</v>
      </c>
      <c r="H37" s="3301">
        <f>H35+7</f>
        <v>45660</v>
      </c>
      <c r="I37" s="3397">
        <f>H37+22</f>
        <v>45682</v>
      </c>
      <c r="J37" s="3397">
        <f>H37+26</f>
        <v>45686</v>
      </c>
      <c r="K37" s="3398">
        <f>H37+28</f>
        <v>45688</v>
      </c>
      <c r="L37" s="3397">
        <f>H37+32</f>
        <v>45692</v>
      </c>
      <c r="M37" s="1413"/>
      <c r="N37" s="1952"/>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2.75" customHeight="1" thickBot="1">
      <c r="A38" s="103"/>
      <c r="B38" s="3302"/>
      <c r="C38" s="3296"/>
      <c r="D38" s="3296"/>
      <c r="E38" s="2091"/>
      <c r="F38" s="2320"/>
      <c r="G38" s="1196"/>
      <c r="H38" s="1089"/>
      <c r="I38" s="1089"/>
      <c r="J38" s="1089"/>
      <c r="K38" s="1957"/>
      <c r="L38" s="1089"/>
      <c r="M38" s="1413"/>
      <c r="N38" s="1952"/>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2.75" customHeight="1" thickTop="1">
      <c r="A39" s="103"/>
      <c r="B39" s="3275" t="s">
        <v>2109</v>
      </c>
      <c r="C39" s="3276" t="s">
        <v>4436</v>
      </c>
      <c r="D39" s="3276">
        <f>D37+7</f>
        <v>45651</v>
      </c>
      <c r="E39" s="3294">
        <f>D39+11</f>
        <v>45662</v>
      </c>
      <c r="F39" s="3298" t="s">
        <v>4819</v>
      </c>
      <c r="G39" s="3301" t="s">
        <v>4827</v>
      </c>
      <c r="H39" s="3301">
        <f>H37+7</f>
        <v>45667</v>
      </c>
      <c r="I39" s="3397">
        <f>H39+22</f>
        <v>45689</v>
      </c>
      <c r="J39" s="3397">
        <f>H39+26</f>
        <v>45693</v>
      </c>
      <c r="K39" s="3398">
        <f>H39+28</f>
        <v>45695</v>
      </c>
      <c r="L39" s="3397">
        <f>H39+32</f>
        <v>45699</v>
      </c>
      <c r="M39" s="1413"/>
      <c r="N39" s="1952"/>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2.75" customHeight="1" thickBot="1">
      <c r="A40" s="103"/>
      <c r="B40" s="3302"/>
      <c r="C40" s="3296"/>
      <c r="D40" s="3296"/>
      <c r="E40" s="2091"/>
      <c r="F40" s="3358"/>
      <c r="G40" s="1196"/>
      <c r="H40" s="1089"/>
      <c r="I40" s="1089"/>
      <c r="J40" s="1089"/>
      <c r="K40" s="1957"/>
      <c r="L40" s="1089"/>
      <c r="M40" s="1413"/>
      <c r="N40" s="1952"/>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2.75" customHeight="1" thickTop="1">
      <c r="A41" s="103"/>
      <c r="B41" s="3275" t="s">
        <v>4424</v>
      </c>
      <c r="C41" s="3276" t="s">
        <v>4438</v>
      </c>
      <c r="D41" s="3276">
        <v>45658</v>
      </c>
      <c r="E41" s="3294">
        <f>D41+11</f>
        <v>45669</v>
      </c>
      <c r="F41" s="3298" t="s">
        <v>4820</v>
      </c>
      <c r="G41" s="3301" t="s">
        <v>4818</v>
      </c>
      <c r="H41" s="3301">
        <f>H39+7</f>
        <v>45674</v>
      </c>
      <c r="I41" s="3397">
        <f>H41+22</f>
        <v>45696</v>
      </c>
      <c r="J41" s="3397">
        <f>H41+26</f>
        <v>45700</v>
      </c>
      <c r="K41" s="3398">
        <f>H41+28</f>
        <v>45702</v>
      </c>
      <c r="L41" s="3397">
        <f>H41+32</f>
        <v>45706</v>
      </c>
      <c r="M41" s="1413"/>
      <c r="N41" s="1952"/>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2.75" customHeight="1" thickBot="1">
      <c r="A42" s="103"/>
      <c r="B42" s="3302"/>
      <c r="C42" s="3296"/>
      <c r="D42" s="3296"/>
      <c r="E42" s="2091"/>
      <c r="F42" s="2320"/>
      <c r="G42" s="1196"/>
      <c r="H42" s="1089"/>
      <c r="I42" s="1089"/>
      <c r="J42" s="1089"/>
      <c r="K42" s="1957"/>
      <c r="L42" s="1089"/>
      <c r="M42" s="1413"/>
      <c r="N42" s="1952"/>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7.25" customHeight="1" thickTop="1">
      <c r="A43" s="103"/>
      <c r="B43" s="2065" t="s">
        <v>2303</v>
      </c>
      <c r="C43" s="2065"/>
      <c r="D43" s="2065"/>
      <c r="E43" s="2065"/>
      <c r="F43" s="2065"/>
      <c r="G43" s="2065"/>
      <c r="H43" s="2065"/>
      <c r="I43" s="2065"/>
      <c r="J43" s="2065"/>
      <c r="K43" s="2066"/>
      <c r="L43" s="1928"/>
      <c r="M43" s="1928"/>
      <c r="N43" s="1952"/>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6.5" customHeight="1">
      <c r="A44" s="103"/>
      <c r="B44" s="78"/>
      <c r="C44" s="61"/>
      <c r="D44" s="61"/>
      <c r="E44" s="61"/>
      <c r="F44" s="61"/>
      <c r="G44" s="61"/>
      <c r="H44" s="61"/>
      <c r="I44" s="61"/>
      <c r="J44" s="61"/>
      <c r="K44" s="61"/>
      <c r="L44" s="61"/>
      <c r="M44" s="61"/>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30" customFormat="1" ht="14.25">
      <c r="A45" s="25"/>
      <c r="B45" s="279" t="s">
        <v>1920</v>
      </c>
      <c r="C45" s="70"/>
      <c r="D45" s="70"/>
      <c r="E45" s="280"/>
      <c r="F45" s="71" t="s">
        <v>1958</v>
      </c>
      <c r="G45" s="71"/>
      <c r="H45" s="279"/>
      <c r="I45" s="70"/>
      <c r="J45" s="1831" t="s">
        <v>1982</v>
      </c>
      <c r="K45" s="279"/>
      <c r="L45" s="71"/>
      <c r="M45" s="70"/>
    </row>
    <row r="46" spans="1:230" s="30" customFormat="1" ht="14.25">
      <c r="A46" s="25"/>
      <c r="B46" s="82" t="s">
        <v>1921</v>
      </c>
      <c r="C46" s="70"/>
      <c r="D46" s="83" t="s">
        <v>2305</v>
      </c>
      <c r="E46" s="71"/>
      <c r="F46" s="70" t="s">
        <v>2306</v>
      </c>
      <c r="G46" s="70"/>
      <c r="H46" s="341" t="s">
        <v>1960</v>
      </c>
      <c r="I46" s="70"/>
      <c r="J46" s="1834" t="s">
        <v>1984</v>
      </c>
      <c r="K46" s="70"/>
      <c r="L46" s="300" t="s">
        <v>1985</v>
      </c>
      <c r="M46" s="70"/>
    </row>
    <row r="47" spans="1:230" s="29" customFormat="1" ht="14.25">
      <c r="A47" s="25"/>
      <c r="B47" s="70"/>
      <c r="C47" s="70"/>
      <c r="D47" s="83"/>
      <c r="E47" s="71"/>
      <c r="F47" s="70"/>
      <c r="G47" s="70"/>
      <c r="H47" s="300"/>
      <c r="I47" s="61"/>
      <c r="J47" s="1835"/>
      <c r="K47" s="82"/>
      <c r="L47" s="300"/>
      <c r="M47" s="61"/>
    </row>
    <row r="48" spans="1:230" s="29" customFormat="1" ht="14.25">
      <c r="A48" s="35"/>
      <c r="B48" s="80" t="str">
        <f>HOME!A$600</f>
        <v>ZANT CHONG</v>
      </c>
      <c r="C48" s="80" t="str">
        <f>HOME!B$600</f>
        <v>6011 2429</v>
      </c>
      <c r="D48" s="61" t="str">
        <f>HOME!C$600</f>
        <v>zant.chong@msc.com</v>
      </c>
      <c r="E48" s="61"/>
      <c r="F48" s="732" t="str">
        <f>HOME!A$617</f>
        <v>ROBERT CHIA</v>
      </c>
      <c r="G48" s="732" t="str">
        <f>HOME!B$617</f>
        <v>6011 0564</v>
      </c>
      <c r="H48" s="733" t="str">
        <f>HOME!C$617</f>
        <v>robert.chia@msc.com</v>
      </c>
      <c r="I48" s="61"/>
      <c r="J48" s="732" t="str">
        <f>HOME!A$632</f>
        <v>RAYNAR ANG</v>
      </c>
      <c r="K48" s="80" t="str">
        <f>HOME!B$632</f>
        <v>6011 2358</v>
      </c>
      <c r="L48" s="65" t="str">
        <f>HOME!C$632</f>
        <v>raynar.ang@msc.com</v>
      </c>
      <c r="M48" s="61"/>
    </row>
    <row r="49" spans="1:13" s="29" customFormat="1" ht="14.25">
      <c r="A49" s="25"/>
      <c r="B49" s="80" t="str">
        <f>HOME!A$601</f>
        <v>PHOEBE HUANG</v>
      </c>
      <c r="C49" s="80" t="str">
        <f>HOME!B$601</f>
        <v>6011 0562</v>
      </c>
      <c r="D49" s="61" t="str">
        <f>HOME!C$601</f>
        <v>phoebe.huang@msc.com</v>
      </c>
      <c r="E49" s="61"/>
      <c r="F49" s="732" t="str">
        <f>HOME!A$618</f>
        <v>S. Y. LIEW</v>
      </c>
      <c r="G49" s="732" t="str">
        <f>HOME!B$618</f>
        <v>6011 2348</v>
      </c>
      <c r="H49" s="733" t="str">
        <f>HOME!C$618</f>
        <v>seoyi.liew@msc.com</v>
      </c>
      <c r="I49" s="61"/>
      <c r="J49" s="732" t="str">
        <f>HOME!A$634</f>
        <v>DEWI</v>
      </c>
      <c r="K49" s="80" t="str">
        <f>HOME!B$634</f>
        <v>6011 2354</v>
      </c>
      <c r="L49" s="65" t="str">
        <f>HOME!C$634</f>
        <v>dewi.ratnah@msc.com</v>
      </c>
      <c r="M49" s="61"/>
    </row>
    <row r="50" spans="1:13" s="29" customFormat="1" ht="14.25">
      <c r="A50" s="25"/>
      <c r="B50" s="80" t="str">
        <f>HOME!A$602</f>
        <v>SHERWIN LIM</v>
      </c>
      <c r="C50" s="80" t="str">
        <f>HOME!B$602</f>
        <v>6011 2395</v>
      </c>
      <c r="D50" s="61" t="str">
        <f>HOME!C$602</f>
        <v>sherwin.lim@msc.com</v>
      </c>
      <c r="E50" s="61"/>
      <c r="F50" s="732" t="str">
        <f>HOME!A$619</f>
        <v>SHARON KOH</v>
      </c>
      <c r="G50" s="732" t="str">
        <f>HOME!B$619</f>
        <v>6011 2349</v>
      </c>
      <c r="H50" s="733" t="str">
        <f>HOME!C$619</f>
        <v>sharon.koh@msc.com</v>
      </c>
      <c r="I50" s="61"/>
      <c r="J50" s="732" t="str">
        <f>HOME!A$637</f>
        <v>SHAN SHAN</v>
      </c>
      <c r="K50" s="80" t="str">
        <f>HOME!B$637</f>
        <v>6011 2353</v>
      </c>
      <c r="L50" s="65" t="str">
        <f>HOME!C$637</f>
        <v>shanshan.chin@msc.com</v>
      </c>
      <c r="M50" s="61"/>
    </row>
    <row r="51" spans="1:13" s="29" customFormat="1" ht="14.25">
      <c r="A51" s="25"/>
      <c r="B51" s="80" t="str">
        <f>HOME!A$603</f>
        <v>NATALIE LEW</v>
      </c>
      <c r="C51" s="80" t="str">
        <f>HOME!B$603</f>
        <v>6011 2399</v>
      </c>
      <c r="D51" s="61" t="str">
        <f>HOME!C$603</f>
        <v>natalie.lew@msc.com</v>
      </c>
      <c r="E51" s="61"/>
      <c r="F51" s="732" t="str">
        <f>HOME!A$620</f>
        <v>ANGELIA LAU</v>
      </c>
      <c r="G51" s="732" t="str">
        <f>HOME!B$620</f>
        <v>6011 2346</v>
      </c>
      <c r="H51" s="733" t="str">
        <f>HOME!C$620</f>
        <v>angelia.lau@msc.com</v>
      </c>
      <c r="I51" s="61"/>
      <c r="J51" s="732" t="str">
        <f>HOME!A$638</f>
        <v>EUNICE</v>
      </c>
      <c r="K51" s="80" t="str">
        <f>HOME!B$638</f>
        <v>6011 2355</v>
      </c>
      <c r="L51" s="65" t="str">
        <f>HOME!C$638</f>
        <v>eunice.chan@msc.com</v>
      </c>
      <c r="M51" s="61"/>
    </row>
    <row r="52" spans="1:13" s="29" customFormat="1" ht="14.25">
      <c r="A52" s="25"/>
      <c r="B52" s="80" t="str">
        <f>HOME!A$604</f>
        <v xml:space="preserve">LIM LEE HLI </v>
      </c>
      <c r="C52" s="80" t="str">
        <f>HOME!B$604</f>
        <v>6011 2352</v>
      </c>
      <c r="D52" s="61" t="str">
        <f>HOME!C$604</f>
        <v>leehli.lim@msc.com</v>
      </c>
      <c r="E52" s="61"/>
      <c r="F52" s="732" t="str">
        <f>HOME!A$621</f>
        <v>NOOR AFNINDAH</v>
      </c>
      <c r="G52" s="732" t="str">
        <f>HOME!B$621</f>
        <v>6011 2347</v>
      </c>
      <c r="H52" s="733" t="str">
        <f>HOME!C$621</f>
        <v>noor.afnindah@msc.com</v>
      </c>
      <c r="I52" s="61"/>
      <c r="J52" s="732" t="str">
        <f>HOME!A$633</f>
        <v>KAI SIANG</v>
      </c>
      <c r="K52" s="80" t="str">
        <f>HOME!B$633</f>
        <v>6011 2356</v>
      </c>
      <c r="L52" s="65" t="str">
        <f>HOME!C$633</f>
        <v>kaisiang.lim@msc.com</v>
      </c>
      <c r="M52" s="61"/>
    </row>
    <row r="53" spans="1:13" s="29" customFormat="1" ht="14.25">
      <c r="A53" s="25"/>
      <c r="B53" s="80" t="str">
        <f>HOME!A$605</f>
        <v>LIM AI PHEN</v>
      </c>
      <c r="C53" s="80" t="str">
        <f>HOME!B$605</f>
        <v>6011 9646</v>
      </c>
      <c r="D53" s="61" t="str">
        <f>HOME!C$605</f>
        <v>aiphen.lim@msc.com</v>
      </c>
      <c r="E53" s="61"/>
      <c r="F53" s="732" t="str">
        <f>HOME!A$622</f>
        <v>NG CHING WEI</v>
      </c>
      <c r="G53" s="732" t="str">
        <f>HOME!B$622</f>
        <v>6011 2404</v>
      </c>
      <c r="H53" s="733" t="str">
        <f>HOME!C$622</f>
        <v>chingwei.ng@msc.com</v>
      </c>
      <c r="I53" s="61"/>
      <c r="J53" s="732" t="str">
        <f>HOME!A$635</f>
        <v>YU TING</v>
      </c>
      <c r="K53" s="80" t="str">
        <f>HOME!B$635</f>
        <v>6011 2359</v>
      </c>
      <c r="L53" s="65" t="str">
        <f>HOME!C$635</f>
        <v>yuting.luo@msc.com</v>
      </c>
      <c r="M53" s="61"/>
    </row>
    <row r="54" spans="1:13" s="29" customFormat="1" ht="14.25">
      <c r="A54" s="25"/>
      <c r="B54" s="80" t="str">
        <f>HOME!A606</f>
        <v>DARIUS ONG</v>
      </c>
      <c r="C54" s="80" t="str">
        <f>HOME!B606</f>
        <v>6011 2396</v>
      </c>
      <c r="D54" s="61" t="str">
        <f>HOME!C606</f>
        <v>darius.ong@msc.com</v>
      </c>
      <c r="E54" s="61"/>
      <c r="F54" s="732">
        <f>HOME!A$623</f>
        <v>0</v>
      </c>
      <c r="G54" s="732">
        <f>HOME!B$623</f>
        <v>0</v>
      </c>
      <c r="H54" s="733">
        <f>HOME!C$623</f>
        <v>0</v>
      </c>
      <c r="I54" s="61"/>
      <c r="J54" s="732" t="str">
        <f>HOME!A$639</f>
        <v>HAZEL</v>
      </c>
      <c r="K54" s="80" t="str">
        <f>HOME!B$639</f>
        <v>6011 2435</v>
      </c>
      <c r="L54" s="65" t="str">
        <f>HOME!C$639</f>
        <v>hazel.toh@msc.com</v>
      </c>
      <c r="M54" s="61"/>
    </row>
    <row r="55" spans="1:13" s="29" customFormat="1" ht="14.25">
      <c r="A55" s="25"/>
      <c r="B55" s="80" t="str">
        <f>HOME!A607</f>
        <v>LAWRENCE ANG (CROSS-TRADE)</v>
      </c>
      <c r="C55" s="80" t="str">
        <f>HOME!B607</f>
        <v>6011 2400</v>
      </c>
      <c r="D55" s="61" t="str">
        <f>HOME!C607</f>
        <v>lawrence.ang@msc.com</v>
      </c>
      <c r="E55" s="61"/>
      <c r="F55" s="80" t="str">
        <f>HOME!A$624</f>
        <v>.</v>
      </c>
      <c r="G55" s="80" t="str">
        <f>HOME!B$624</f>
        <v>.</v>
      </c>
      <c r="H55" s="733" t="str">
        <f>HOME!C$624</f>
        <v>.</v>
      </c>
      <c r="I55" s="61"/>
      <c r="J55" s="732" t="str">
        <f>HOME!A$636</f>
        <v>-</v>
      </c>
      <c r="K55" s="80" t="str">
        <f>HOME!B$636</f>
        <v>6011 0567</v>
      </c>
      <c r="L55" s="65" t="str">
        <f>HOME!C$636</f>
        <v>-</v>
      </c>
      <c r="M55" s="61"/>
    </row>
    <row r="56" spans="1:13" s="29" customFormat="1" ht="14.25">
      <c r="A56" s="25"/>
      <c r="B56" s="80" t="str">
        <f>HOME!A608</f>
        <v>ASHTON YAN</v>
      </c>
      <c r="C56" s="80" t="str">
        <f>HOME!B608</f>
        <v>6011 2398</v>
      </c>
      <c r="D56" s="61" t="str">
        <f>HOME!C608</f>
        <v>ashton.yan@msc.com</v>
      </c>
      <c r="E56" s="61"/>
      <c r="F56" s="61"/>
      <c r="G56" s="61"/>
      <c r="H56" s="61"/>
      <c r="I56" s="61"/>
      <c r="J56" s="61"/>
      <c r="K56" s="733"/>
      <c r="L56" s="61"/>
      <c r="M56" s="61"/>
    </row>
    <row r="57" spans="1:13">
      <c r="B57" s="80" t="str">
        <f>HOME!A609</f>
        <v>JUN YUAN (IMP)</v>
      </c>
      <c r="C57" s="80" t="str">
        <f>HOME!B609</f>
        <v>6011 2402</v>
      </c>
      <c r="D57" s="61" t="str">
        <f>HOME!C609</f>
        <v>junyuan.kwa@msc.com</v>
      </c>
      <c r="E57" s="61"/>
      <c r="F57" s="61"/>
      <c r="G57" s="61"/>
      <c r="H57" s="61"/>
      <c r="I57" s="61"/>
      <c r="J57" s="61"/>
      <c r="K57" s="733"/>
      <c r="L57" s="61"/>
      <c r="M57" s="61"/>
    </row>
    <row r="58" spans="1:13">
      <c r="A58" s="5"/>
      <c r="B58" s="80" t="str">
        <f>HOME!A610</f>
        <v>KARTHI</v>
      </c>
      <c r="C58" s="80" t="str">
        <f>HOME!B610</f>
        <v>6011 2397</v>
      </c>
      <c r="D58" s="61" t="str">
        <f>HOME!C610</f>
        <v>karthigayan.velu@msc.com</v>
      </c>
      <c r="E58" s="61"/>
      <c r="F58" s="61"/>
      <c r="G58" s="61"/>
      <c r="H58" s="65"/>
      <c r="I58" s="61"/>
      <c r="J58" s="61"/>
      <c r="K58" s="61"/>
      <c r="L58" s="65"/>
      <c r="M58" s="61"/>
    </row>
    <row r="59" spans="1:13">
      <c r="A59" s="5"/>
      <c r="B59" s="80">
        <f>HOME!A611</f>
        <v>0</v>
      </c>
      <c r="C59" s="80">
        <f>HOME!B611</f>
        <v>0</v>
      </c>
      <c r="D59" s="61">
        <f>HOME!C611</f>
        <v>0</v>
      </c>
      <c r="E59" s="61"/>
      <c r="F59" s="61"/>
      <c r="G59" s="61"/>
      <c r="H59" s="61"/>
      <c r="I59" s="61"/>
      <c r="J59" s="61"/>
      <c r="K59" s="61"/>
      <c r="L59" s="61"/>
      <c r="M59" s="61"/>
    </row>
    <row r="60" spans="1:13">
      <c r="B60" s="80" t="str">
        <f>HOME!A612</f>
        <v xml:space="preserve">MAIN LINE  </v>
      </c>
      <c r="C60" s="80" t="str">
        <f>HOME!B612</f>
        <v>6011 2424</v>
      </c>
      <c r="D60" s="61">
        <f>HOME!C612</f>
        <v>0</v>
      </c>
      <c r="E60" s="61"/>
      <c r="F60" s="61"/>
      <c r="G60" s="61"/>
      <c r="H60" s="61"/>
      <c r="I60" s="61"/>
      <c r="J60" s="61"/>
      <c r="K60" s="61"/>
      <c r="L60" s="61"/>
      <c r="M60" s="61"/>
    </row>
    <row r="61" spans="1:13">
      <c r="B61" s="80">
        <f>HOME!A613</f>
        <v>0</v>
      </c>
      <c r="C61" s="80">
        <f>HOME!B613</f>
        <v>0</v>
      </c>
      <c r="D61" s="80">
        <f>HOME!C613</f>
        <v>0</v>
      </c>
      <c r="E61" s="61"/>
      <c r="F61" s="61"/>
      <c r="G61" s="61"/>
      <c r="H61" s="61"/>
      <c r="I61" s="61"/>
      <c r="J61" s="61"/>
      <c r="K61" s="61"/>
      <c r="L61" s="61"/>
      <c r="M61" s="61"/>
    </row>
    <row r="62" spans="1:13">
      <c r="B62" s="61"/>
      <c r="C62" s="61"/>
      <c r="D62" s="61"/>
      <c r="E62" s="61"/>
      <c r="F62" s="61"/>
      <c r="G62" s="61"/>
      <c r="H62" s="61"/>
      <c r="I62" s="61"/>
      <c r="J62" s="61"/>
      <c r="K62" s="61"/>
      <c r="L62" s="61"/>
      <c r="M62" s="61"/>
    </row>
    <row r="63" spans="1:13">
      <c r="B63" s="61"/>
      <c r="C63" s="61"/>
      <c r="D63" s="61"/>
      <c r="E63" s="61"/>
      <c r="F63" s="61"/>
      <c r="G63" s="61"/>
      <c r="H63" s="61"/>
      <c r="I63" s="61"/>
      <c r="J63" s="61"/>
      <c r="K63" s="61"/>
      <c r="L63" s="61"/>
      <c r="M63" s="61"/>
    </row>
    <row r="64" spans="1:13">
      <c r="B64" s="61"/>
      <c r="C64" s="61"/>
      <c r="D64" s="61"/>
      <c r="E64" s="61"/>
      <c r="F64" s="61"/>
      <c r="G64" s="61"/>
      <c r="H64" s="61"/>
      <c r="I64" s="61"/>
      <c r="J64" s="61"/>
      <c r="K64" s="61"/>
      <c r="L64" s="61"/>
      <c r="M64" s="61"/>
    </row>
    <row r="65" spans="2:13">
      <c r="B65" s="61"/>
      <c r="C65" s="61"/>
      <c r="D65" s="61"/>
      <c r="E65" s="61"/>
      <c r="F65" s="61"/>
      <c r="G65" s="61"/>
      <c r="H65" s="61"/>
      <c r="I65" s="61"/>
      <c r="J65" s="61"/>
      <c r="K65" s="61"/>
      <c r="L65" s="61"/>
      <c r="M65" s="61"/>
    </row>
    <row r="66" spans="2:13">
      <c r="B66" s="61"/>
      <c r="C66" s="61"/>
      <c r="D66" s="61"/>
      <c r="E66" s="61"/>
      <c r="F66" s="61"/>
      <c r="G66" s="61"/>
      <c r="H66" s="61"/>
      <c r="I66" s="61"/>
      <c r="J66" s="61"/>
      <c r="K66" s="61"/>
      <c r="L66" s="61"/>
      <c r="M66" s="61"/>
    </row>
    <row r="67" spans="2:13">
      <c r="B67" s="61"/>
      <c r="C67" s="61"/>
      <c r="D67" s="61"/>
      <c r="E67" s="61"/>
      <c r="F67" s="61"/>
      <c r="G67" s="61"/>
      <c r="H67" s="61"/>
      <c r="I67" s="61"/>
      <c r="J67" s="61"/>
      <c r="K67" s="61"/>
      <c r="L67" s="61"/>
      <c r="M67" s="61"/>
    </row>
    <row r="68" spans="2:13">
      <c r="B68" s="61"/>
      <c r="C68" s="61"/>
      <c r="D68" s="61"/>
      <c r="E68" s="61"/>
      <c r="F68" s="61"/>
      <c r="G68" s="61"/>
      <c r="H68" s="61"/>
      <c r="I68" s="61"/>
      <c r="J68" s="61"/>
      <c r="K68" s="61"/>
      <c r="L68" s="61"/>
      <c r="M68" s="61"/>
    </row>
    <row r="69" spans="2:13">
      <c r="B69" s="61"/>
      <c r="C69" s="61"/>
      <c r="D69" s="61"/>
      <c r="E69" s="61"/>
      <c r="F69" s="61"/>
      <c r="G69" s="61"/>
      <c r="H69" s="61"/>
      <c r="I69" s="61"/>
      <c r="J69" s="61"/>
      <c r="K69" s="61"/>
      <c r="L69" s="61"/>
      <c r="M69" s="61"/>
    </row>
    <row r="70" spans="2:13">
      <c r="B70" s="61"/>
      <c r="C70" s="61"/>
      <c r="D70" s="61"/>
      <c r="E70" s="61"/>
      <c r="F70" s="61"/>
      <c r="G70" s="61"/>
      <c r="H70" s="61"/>
      <c r="I70" s="61"/>
      <c r="J70" s="61"/>
      <c r="K70" s="61"/>
      <c r="L70" s="61"/>
      <c r="M70" s="61"/>
    </row>
    <row r="71" spans="2:13">
      <c r="B71" s="61"/>
      <c r="C71" s="61"/>
      <c r="D71" s="61"/>
      <c r="E71" s="61"/>
      <c r="F71" s="61"/>
      <c r="G71" s="61"/>
      <c r="H71" s="61"/>
      <c r="I71" s="61"/>
      <c r="J71" s="61"/>
      <c r="K71" s="61"/>
      <c r="L71" s="61"/>
      <c r="M71" s="61"/>
    </row>
    <row r="72" spans="2:13">
      <c r="B72" s="61"/>
      <c r="C72" s="61"/>
      <c r="D72" s="61"/>
      <c r="E72" s="61"/>
      <c r="F72" s="61"/>
      <c r="G72" s="61"/>
      <c r="H72" s="61"/>
      <c r="I72" s="61"/>
      <c r="J72" s="61"/>
      <c r="K72" s="61"/>
      <c r="L72" s="61"/>
      <c r="M72" s="61"/>
    </row>
    <row r="73" spans="2:13">
      <c r="B73" s="61"/>
      <c r="C73" s="61"/>
      <c r="D73" s="61"/>
      <c r="E73" s="61"/>
      <c r="F73" s="61"/>
      <c r="G73" s="61"/>
      <c r="H73" s="61"/>
      <c r="I73" s="61"/>
      <c r="J73" s="61"/>
      <c r="K73" s="61"/>
      <c r="L73" s="61"/>
      <c r="M73" s="61"/>
    </row>
    <row r="74" spans="2:13">
      <c r="B74" s="61"/>
      <c r="C74" s="61"/>
      <c r="D74" s="61"/>
      <c r="E74" s="61"/>
      <c r="F74" s="61"/>
      <c r="G74" s="61"/>
      <c r="H74" s="61"/>
      <c r="I74" s="61"/>
      <c r="J74" s="61"/>
      <c r="K74" s="61"/>
      <c r="L74" s="61"/>
      <c r="M74" s="61"/>
    </row>
    <row r="75" spans="2:13">
      <c r="B75" s="61"/>
      <c r="C75" s="61"/>
      <c r="D75" s="61"/>
      <c r="E75" s="61"/>
      <c r="F75" s="61"/>
      <c r="G75" s="61"/>
      <c r="H75" s="61"/>
      <c r="I75" s="61"/>
      <c r="J75" s="61"/>
      <c r="K75" s="61"/>
      <c r="L75" s="61"/>
      <c r="M75" s="61"/>
    </row>
    <row r="76" spans="2:13">
      <c r="B76" s="61"/>
      <c r="C76" s="61"/>
      <c r="D76" s="61"/>
      <c r="E76" s="61"/>
      <c r="F76" s="61"/>
      <c r="G76" s="61"/>
      <c r="H76" s="61"/>
      <c r="I76" s="61"/>
      <c r="J76" s="61"/>
      <c r="K76" s="61"/>
      <c r="L76" s="61"/>
      <c r="M76" s="61"/>
    </row>
    <row r="77" spans="2:13">
      <c r="B77" s="61"/>
      <c r="C77" s="61"/>
      <c r="D77" s="61"/>
      <c r="E77" s="61"/>
      <c r="F77" s="61"/>
      <c r="G77" s="61"/>
      <c r="H77" s="61"/>
      <c r="I77" s="61"/>
      <c r="J77" s="61"/>
      <c r="K77" s="61"/>
      <c r="L77" s="61"/>
      <c r="M77" s="61"/>
    </row>
    <row r="78" spans="2:13">
      <c r="B78" s="61"/>
      <c r="C78" s="61"/>
      <c r="D78" s="61"/>
      <c r="E78" s="61"/>
      <c r="F78" s="61"/>
      <c r="G78" s="61"/>
      <c r="H78" s="61"/>
      <c r="I78" s="61"/>
      <c r="J78" s="61"/>
      <c r="K78" s="61"/>
      <c r="L78" s="61"/>
      <c r="M78" s="61"/>
    </row>
    <row r="79" spans="2:13">
      <c r="B79" s="61"/>
      <c r="C79" s="61"/>
      <c r="D79" s="61"/>
      <c r="E79" s="61"/>
      <c r="F79" s="61"/>
      <c r="G79" s="61"/>
      <c r="H79" s="61"/>
      <c r="I79" s="61"/>
      <c r="J79" s="61"/>
      <c r="K79" s="61"/>
      <c r="L79" s="61"/>
      <c r="M79" s="61"/>
    </row>
    <row r="80" spans="2:13">
      <c r="B80" s="61"/>
      <c r="C80" s="61"/>
      <c r="D80" s="61"/>
      <c r="E80" s="61"/>
      <c r="F80" s="61"/>
      <c r="G80" s="61"/>
      <c r="H80" s="61"/>
      <c r="I80" s="61"/>
      <c r="J80" s="61"/>
      <c r="K80" s="61"/>
      <c r="L80" s="61"/>
      <c r="M80" s="61"/>
    </row>
    <row r="81" spans="2:13">
      <c r="B81" s="61"/>
      <c r="C81" s="61"/>
      <c r="D81" s="61"/>
      <c r="E81" s="61"/>
      <c r="F81" s="61"/>
      <c r="G81" s="61"/>
      <c r="H81" s="61"/>
      <c r="I81" s="61"/>
      <c r="J81" s="61"/>
      <c r="K81" s="61"/>
      <c r="L81" s="61"/>
      <c r="M81" s="61"/>
    </row>
    <row r="82" spans="2:13">
      <c r="B82" s="61"/>
      <c r="C82" s="61"/>
      <c r="D82" s="61"/>
      <c r="E82" s="61"/>
      <c r="F82" s="61"/>
      <c r="G82" s="61"/>
      <c r="H82" s="61"/>
      <c r="I82" s="61"/>
      <c r="J82" s="61"/>
      <c r="K82" s="61"/>
      <c r="L82" s="61"/>
      <c r="M82" s="61"/>
    </row>
    <row r="83" spans="2:13">
      <c r="B83" s="61"/>
      <c r="C83" s="61"/>
      <c r="D83" s="61"/>
      <c r="E83" s="61"/>
      <c r="F83" s="61"/>
      <c r="G83" s="61"/>
      <c r="H83" s="61"/>
      <c r="I83" s="61"/>
      <c r="J83" s="61"/>
      <c r="K83" s="61"/>
      <c r="L83" s="61"/>
      <c r="M83" s="61"/>
    </row>
    <row r="84" spans="2:13">
      <c r="B84" s="61"/>
      <c r="C84" s="61"/>
      <c r="D84" s="61"/>
      <c r="E84" s="61"/>
      <c r="F84" s="61"/>
      <c r="G84" s="61"/>
      <c r="H84" s="61"/>
      <c r="I84" s="61"/>
      <c r="J84" s="61"/>
      <c r="K84" s="61"/>
      <c r="L84" s="61"/>
      <c r="M84" s="61"/>
    </row>
    <row r="85" spans="2:13">
      <c r="B85" s="61"/>
      <c r="C85" s="61"/>
      <c r="D85" s="61"/>
      <c r="E85" s="61"/>
      <c r="F85" s="61"/>
      <c r="G85" s="61"/>
      <c r="H85" s="61"/>
      <c r="I85" s="61"/>
      <c r="J85" s="61"/>
      <c r="K85" s="61"/>
      <c r="L85" s="61"/>
      <c r="M85" s="61"/>
    </row>
    <row r="86" spans="2:13">
      <c r="B86" s="61"/>
      <c r="C86" s="61"/>
      <c r="D86" s="61"/>
      <c r="E86" s="61"/>
      <c r="F86" s="61"/>
      <c r="G86" s="61"/>
      <c r="H86" s="61"/>
      <c r="I86" s="61"/>
      <c r="J86" s="61"/>
      <c r="K86" s="61"/>
      <c r="L86" s="61"/>
      <c r="M86" s="61"/>
    </row>
    <row r="87" spans="2:13">
      <c r="B87" s="61"/>
      <c r="C87" s="61"/>
      <c r="D87" s="61"/>
      <c r="E87" s="61"/>
      <c r="F87" s="61"/>
      <c r="G87" s="61"/>
      <c r="H87" s="61"/>
      <c r="I87" s="61"/>
      <c r="J87" s="61"/>
      <c r="K87" s="61"/>
      <c r="L87" s="61"/>
      <c r="M87" s="61"/>
    </row>
    <row r="88" spans="2:13">
      <c r="B88" s="61"/>
      <c r="C88" s="61"/>
      <c r="D88" s="61"/>
      <c r="E88" s="61"/>
      <c r="F88" s="61"/>
      <c r="G88" s="61"/>
      <c r="H88" s="61"/>
      <c r="I88" s="61"/>
      <c r="J88" s="61"/>
      <c r="K88" s="61"/>
      <c r="L88" s="61"/>
      <c r="M88" s="61"/>
    </row>
    <row r="89" spans="2:13">
      <c r="B89" s="61"/>
      <c r="C89" s="61"/>
      <c r="D89" s="61"/>
      <c r="E89" s="61"/>
      <c r="F89" s="61"/>
      <c r="G89" s="61"/>
      <c r="H89" s="61"/>
      <c r="I89" s="61"/>
      <c r="J89" s="61"/>
      <c r="K89" s="61"/>
      <c r="L89" s="61"/>
      <c r="M89" s="61"/>
    </row>
  </sheetData>
  <sheetProtection algorithmName="SHA-512" hashValue="lqll96hmpzVhzmZlSYekRMqp+UCrZsbNF+ZCB5ZUifea2gCKYG9sLaRsxABiBwoqow2KH52xST0UtLdenJFu3w==" saltValue="vYYOR7Fz0rx6rmsQrSWs8w==" spinCount="100000" sheet="1" formatCells="0"/>
  <customSheetViews>
    <customSheetView guid="{25211047-2AA7-431D-8637-AA6183637E8E}"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2"/>
      <headerFooter>
        <oddFooter>&amp;L&amp;1#&amp;"Calibri"&amp;10&amp;K000000Sensitivity: Internal</oddFooter>
      </headerFooter>
    </customSheetView>
    <customSheetView guid="{82E65AA3-5988-4ED4-A56D-19D1BA591355}" scale="85" fitToPage="1">
      <selection activeCell="H23" sqref="H23"/>
      <pageMargins left="0" right="0" top="0" bottom="0" header="0" footer="0"/>
      <pageSetup paperSize="9" scale="49" orientation="landscape" r:id="rId3"/>
      <headerFooter>
        <oddFooter>&amp;L&amp;1#&amp;"Calibri"&amp;10 Sensitivity: Internal</oddFooter>
      </headerFooter>
    </customSheetView>
    <customSheetView guid="{999D0099-E3FC-46FC-839A-D58F693EE82E}" scale="85" fitToPage="1">
      <selection activeCell="A9" sqref="A9:XFD9"/>
      <pageMargins left="0" right="0" top="0" bottom="0" header="0" footer="0"/>
      <pageSetup paperSize="9" scale="49" orientation="landscape" r:id="rId4"/>
      <headerFooter>
        <oddFooter>&amp;L&amp;1#&amp;"Calibri"&amp;10 Sensitivity: Internal</oddFooter>
      </headerFooter>
    </customSheetView>
    <customSheetView guid="{9C701732-F58F-4708-A15C-976D1C40D46C}" scale="85" fitToPage="1">
      <selection activeCell="B31" sqref="B31"/>
      <pageMargins left="0" right="0" top="0" bottom="0" header="0" footer="0"/>
      <pageSetup paperSize="9" scale="49" orientation="landscape" r:id="rId5"/>
    </customSheetView>
    <customSheetView guid="{4207851A-A9C4-4C7F-A983-5888F88768C0}" scale="85" fitToPage="1">
      <selection activeCell="A8" sqref="A8:XFD8"/>
      <pageMargins left="0" right="0" top="0" bottom="0" header="0" footer="0"/>
      <pageSetup paperSize="9" scale="49" orientation="landscape" r:id="rId6"/>
    </customSheetView>
    <customSheetView guid="{1A9C4D40-FD7F-415B-AEEF-6F3B6F11E2D9}" scale="85" fitToPage="1">
      <selection activeCell="K2" sqref="K2"/>
      <pageMargins left="0" right="0" top="0" bottom="0" header="0" footer="0"/>
      <pageSetup paperSize="9" scale="49" orientation="landscape" r:id="rId7"/>
    </customSheetView>
    <customSheetView guid="{160FD25C-1E8A-49AB-8AA3-887F1FFDB82C}" scale="85" fitToPage="1" topLeftCell="A13">
      <selection activeCell="L6" sqref="L6"/>
      <pageMargins left="0" right="0" top="0" bottom="0" header="0" footer="0"/>
      <pageSetup paperSize="9" scale="49" orientation="landscape" r:id="rId8"/>
    </customSheetView>
    <customSheetView guid="{03674205-2BF0-451F-960D-B59271ECD65B}" scale="85" fitToPage="1" topLeftCell="A9">
      <selection activeCell="B5" sqref="B5"/>
      <pageMargins left="0" right="0" top="0" bottom="0" header="0" footer="0"/>
      <pageSetup paperSize="9" scale="49" orientation="landscape" r:id="rId9"/>
    </customSheetView>
    <customSheetView guid="{D36430BB-1304-416E-AC9B-64341E38D53B}" scale="55" fitToPage="1">
      <selection activeCell="A41" sqref="A41:XFD45"/>
      <pageMargins left="0" right="0" top="0" bottom="0" header="0" footer="0"/>
      <pageSetup paperSize="9" scale="48" orientation="landscape" r:id="rId10"/>
    </customSheetView>
    <customSheetView guid="{A1DFBD3A-7D67-4D0B-A768-38A02D65809C}" scale="55" fitToPage="1">
      <selection activeCell="D16" sqref="D16"/>
      <pageMargins left="0" right="0" top="0" bottom="0" header="0" footer="0"/>
      <pageSetup paperSize="9" scale="48" orientation="landscape" r:id="rId11"/>
    </customSheetView>
    <customSheetView guid="{8F6257B3-44F8-495E-975F-715EC7CBE577}" scale="70" fitToPage="1" topLeftCell="D1">
      <selection activeCell="K26" sqref="K26"/>
      <pageMargins left="0" right="0" top="0" bottom="0" header="0" footer="0"/>
      <pageSetup paperSize="9" scale="41" orientation="landscape" r:id="rId12"/>
    </customSheetView>
    <customSheetView guid="{4E666960-F75E-4DEC-AA08-CB80C5246F2D}" scale="55" fitToPage="1">
      <selection activeCell="I18" sqref="I18"/>
      <pageMargins left="0" right="0" top="0" bottom="0" header="0" footer="0"/>
      <pageSetup paperSize="9" scale="48" orientation="landscape" r:id="rId13"/>
    </customSheetView>
    <customSheetView guid="{DF664468-2591-4537-A401-E39E9401FA18}" scale="55" fitToPage="1">
      <selection activeCell="B19" sqref="B19"/>
      <pageMargins left="0" right="0" top="0" bottom="0" header="0" footer="0"/>
      <pageSetup paperSize="9" scale="48" orientation="landscape" r:id="rId14"/>
    </customSheetView>
    <customSheetView guid="{16EA4947-C328-4911-A966-8572790A84A9}" scale="85" fitToPage="1">
      <selection activeCell="A31" sqref="A31:XFD32"/>
      <pageMargins left="0" right="0" top="0" bottom="0" header="0" footer="0"/>
      <pageSetup paperSize="9" scale="49" orientation="landscape" r:id="rId15"/>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16"/>
      <headerFooter>
        <oddFooter>&amp;L&amp;1#&amp;"Calibri"&amp;10 Sensitivity: Internal</oddFooter>
      </headerFooter>
    </customSheetView>
    <customSheetView guid="{834388B3-D1C0-4496-81CB-D8907F6C94B1}" scale="85" fitToPage="1">
      <selection activeCell="G43" sqref="G43"/>
      <pageMargins left="0" right="0" top="0" bottom="0" header="0" footer="0"/>
      <pageSetup paperSize="9" scale="49" orientation="landscape" r:id="rId17"/>
      <headerFooter>
        <oddFooter>&amp;L&amp;1#&amp;"Calibri"&amp;10 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18"/>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19"/>
      <headerFooter>
        <oddFooter>&amp;L&amp;1#&amp;"Calibri"&amp;10&amp;K000000Sensitivity: Internal</oddFooter>
      </headerFooter>
    </customSheetView>
    <customSheetView guid="{D8AE3607-C68D-4DD7-8BE1-F63EA4A613B4}"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D46" display="mktg-dept@msca.com.sg" xr:uid="{00000000-0004-0000-2300-000000000000}"/>
    <hyperlink ref="I46" xr:uid="{00000000-0004-0000-2300-000001000000}"/>
    <hyperlink ref="F9" r:id="rId21" xr:uid="{6FEC3E11-04A2-42FD-B88D-050D35392034}"/>
  </hyperlinks>
  <pageMargins left="0.70866141732283472" right="0.70866141732283472" top="0.74803149606299213" bottom="0.74803149606299213" header="0.31496062992125984" footer="0.31496062992125984"/>
  <pageSetup paperSize="9" scale="53" orientation="landscape" r:id="rId22"/>
  <headerFooter>
    <oddFooter>&amp;L_x000D_&amp;1#&amp;"Calibri"&amp;10&amp;K000000 Sensitivity: Internal</oddFooter>
  </headerFooter>
  <drawing r:id="rId2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M246"/>
  <sheetViews>
    <sheetView zoomScale="85" zoomScaleNormal="85" workbookViewId="0">
      <selection activeCell="E192" sqref="E192"/>
    </sheetView>
  </sheetViews>
  <sheetFormatPr defaultColWidth="9.42578125" defaultRowHeight="12.75"/>
  <cols>
    <col min="1" max="1" width="14.140625" style="295" customWidth="1"/>
    <col min="2" max="2" width="7" style="295" customWidth="1"/>
    <col min="3" max="3" width="25" style="121" customWidth="1"/>
    <col min="4" max="4" width="12.5703125" style="121" customWidth="1"/>
    <col min="5" max="10" width="15.42578125" style="121" customWidth="1"/>
    <col min="11" max="11" width="17.7109375" style="121" customWidth="1"/>
    <col min="12" max="12" width="13" style="121" customWidth="1"/>
    <col min="13" max="13" width="22.5703125" style="121" customWidth="1"/>
    <col min="14" max="14" width="14.42578125" style="121" bestFit="1" customWidth="1"/>
    <col min="15" max="16384" width="9.42578125" style="121"/>
  </cols>
  <sheetData>
    <row r="1" spans="1:13" s="5" customFormat="1" ht="6" customHeight="1">
      <c r="A1" s="289"/>
      <c r="B1" s="289"/>
      <c r="C1" s="29"/>
      <c r="D1" s="29"/>
      <c r="E1" s="29"/>
      <c r="F1" s="29"/>
      <c r="G1" s="29"/>
      <c r="H1" s="29"/>
      <c r="I1" s="29"/>
      <c r="J1" s="29"/>
      <c r="K1" s="218"/>
      <c r="L1" s="29"/>
      <c r="M1" s="29"/>
    </row>
    <row r="2" spans="1:13" s="6" customFormat="1" ht="33">
      <c r="A2" s="638"/>
      <c r="B2" s="638"/>
      <c r="C2" s="453" t="s">
        <v>2307</v>
      </c>
      <c r="D2" s="197"/>
      <c r="E2" s="197"/>
      <c r="F2" s="197"/>
      <c r="G2" s="197"/>
      <c r="H2" s="197"/>
      <c r="I2" s="197"/>
      <c r="J2" s="197"/>
      <c r="K2" s="209"/>
      <c r="L2" s="119"/>
      <c r="M2" s="29"/>
    </row>
    <row r="3" spans="1:13" customFormat="1" ht="15.75">
      <c r="A3" s="291"/>
      <c r="B3" s="291"/>
      <c r="C3" s="120"/>
      <c r="D3" s="120"/>
      <c r="E3" s="7"/>
      <c r="F3" s="121"/>
      <c r="G3" s="7"/>
      <c r="H3" s="120"/>
      <c r="I3" s="120"/>
      <c r="J3" s="120"/>
      <c r="K3" s="1003"/>
      <c r="L3" s="122"/>
      <c r="M3" s="123"/>
    </row>
    <row r="4" spans="1:13" s="124" customFormat="1" ht="15.75">
      <c r="A4" s="292"/>
      <c r="B4" s="292"/>
      <c r="C4" s="59"/>
      <c r="D4" s="59"/>
      <c r="E4" s="198" t="s">
        <v>4835</v>
      </c>
      <c r="F4" s="125"/>
      <c r="G4" s="125"/>
      <c r="H4" s="125"/>
      <c r="I4" s="125"/>
      <c r="J4" s="125"/>
      <c r="K4" s="239"/>
      <c r="L4" s="125"/>
      <c r="M4" s="125"/>
    </row>
    <row r="5" spans="1:13" ht="15.75" customHeight="1">
      <c r="A5" s="293"/>
      <c r="B5" s="293"/>
      <c r="C5" s="126"/>
      <c r="D5" s="126"/>
      <c r="E5" s="126"/>
      <c r="F5" s="126"/>
      <c r="G5" s="126"/>
      <c r="H5" s="126"/>
      <c r="I5" s="127"/>
      <c r="J5" s="126"/>
      <c r="K5" s="203"/>
      <c r="L5" s="126"/>
    </row>
    <row r="6" spans="1:13" s="30" customFormat="1" ht="28.5" hidden="1" customHeight="1">
      <c r="A6" s="294"/>
      <c r="B6" s="294"/>
      <c r="C6" s="202"/>
      <c r="D6" s="203"/>
      <c r="E6" s="367" t="s">
        <v>4836</v>
      </c>
      <c r="F6" s="367" t="s">
        <v>4837</v>
      </c>
      <c r="G6" s="367" t="s">
        <v>4838</v>
      </c>
      <c r="H6" s="204" t="s">
        <v>1133</v>
      </c>
      <c r="I6" s="367" t="s">
        <v>4839</v>
      </c>
      <c r="J6" s="204" t="s">
        <v>380</v>
      </c>
      <c r="K6" s="139"/>
      <c r="L6" s="128"/>
      <c r="M6" s="128"/>
    </row>
    <row r="7" spans="1:13" s="30" customFormat="1" ht="18" hidden="1" customHeight="1">
      <c r="A7" s="294"/>
      <c r="B7" s="294"/>
      <c r="C7" s="203"/>
      <c r="D7" s="205" t="s">
        <v>4556</v>
      </c>
      <c r="E7" s="206"/>
      <c r="F7" s="204" t="s">
        <v>3303</v>
      </c>
      <c r="G7" s="204" t="s">
        <v>3525</v>
      </c>
      <c r="H7" s="204" t="s">
        <v>3526</v>
      </c>
      <c r="I7" s="204" t="s">
        <v>4840</v>
      </c>
      <c r="J7" s="204" t="s">
        <v>3727</v>
      </c>
      <c r="K7" s="139"/>
      <c r="L7" s="128"/>
      <c r="M7" s="128"/>
    </row>
    <row r="8" spans="1:13" s="30" customFormat="1" ht="17.25" hidden="1" customHeight="1">
      <c r="A8" s="294"/>
      <c r="B8" s="294"/>
      <c r="C8" s="542" t="s">
        <v>4841</v>
      </c>
      <c r="D8" s="486" t="s">
        <v>2399</v>
      </c>
      <c r="E8" s="544">
        <v>44113</v>
      </c>
      <c r="F8" s="544">
        <f t="shared" ref="F8:F11" si="0">E8+25</f>
        <v>44138</v>
      </c>
      <c r="G8" s="544">
        <f t="shared" ref="G8:G11" si="1">E8+29</f>
        <v>44142</v>
      </c>
      <c r="H8" s="544">
        <f t="shared" ref="H8:H11" si="2">E8+31</f>
        <v>44144</v>
      </c>
      <c r="I8" s="544">
        <f t="shared" ref="I8:I11" si="3">E8+33</f>
        <v>44146</v>
      </c>
      <c r="J8" s="544">
        <f t="shared" ref="J8:J11" si="4">E8+35</f>
        <v>44148</v>
      </c>
      <c r="K8" s="139" t="s">
        <v>4842</v>
      </c>
      <c r="L8" s="128"/>
      <c r="M8" s="128"/>
    </row>
    <row r="9" spans="1:13" s="30" customFormat="1" ht="17.25" hidden="1" customHeight="1">
      <c r="A9" s="294"/>
      <c r="B9" s="294"/>
      <c r="C9" s="542" t="s">
        <v>4843</v>
      </c>
      <c r="D9" s="486" t="s">
        <v>2401</v>
      </c>
      <c r="E9" s="544">
        <v>44119</v>
      </c>
      <c r="F9" s="544">
        <f t="shared" si="0"/>
        <v>44144</v>
      </c>
      <c r="G9" s="544">
        <f t="shared" si="1"/>
        <v>44148</v>
      </c>
      <c r="H9" s="544">
        <f t="shared" si="2"/>
        <v>44150</v>
      </c>
      <c r="I9" s="544">
        <f t="shared" si="3"/>
        <v>44152</v>
      </c>
      <c r="J9" s="544">
        <f t="shared" si="4"/>
        <v>44154</v>
      </c>
      <c r="K9" s="139" t="s">
        <v>4844</v>
      </c>
      <c r="L9" s="128"/>
      <c r="M9" s="128"/>
    </row>
    <row r="10" spans="1:13" s="30" customFormat="1" ht="17.25" hidden="1" customHeight="1">
      <c r="A10" s="294"/>
      <c r="B10" s="294"/>
      <c r="C10" s="542" t="s">
        <v>3663</v>
      </c>
      <c r="D10" s="486" t="s">
        <v>4162</v>
      </c>
      <c r="E10" s="544">
        <v>44127</v>
      </c>
      <c r="F10" s="544">
        <f t="shared" si="0"/>
        <v>44152</v>
      </c>
      <c r="G10" s="544">
        <f t="shared" si="1"/>
        <v>44156</v>
      </c>
      <c r="H10" s="544">
        <f t="shared" si="2"/>
        <v>44158</v>
      </c>
      <c r="I10" s="544">
        <f t="shared" si="3"/>
        <v>44160</v>
      </c>
      <c r="J10" s="544">
        <f t="shared" si="4"/>
        <v>44162</v>
      </c>
      <c r="K10" s="139" t="s">
        <v>4845</v>
      </c>
      <c r="L10" s="128"/>
      <c r="M10" s="128"/>
    </row>
    <row r="11" spans="1:13" s="30" customFormat="1" ht="17.25" hidden="1" customHeight="1">
      <c r="A11" s="294"/>
      <c r="B11" s="294"/>
      <c r="C11" s="542" t="s">
        <v>4846</v>
      </c>
      <c r="D11" s="486" t="s">
        <v>4163</v>
      </c>
      <c r="E11" s="544">
        <v>44133</v>
      </c>
      <c r="F11" s="544">
        <f t="shared" si="0"/>
        <v>44158</v>
      </c>
      <c r="G11" s="544">
        <f t="shared" si="1"/>
        <v>44162</v>
      </c>
      <c r="H11" s="544">
        <f t="shared" si="2"/>
        <v>44164</v>
      </c>
      <c r="I11" s="544">
        <f t="shared" si="3"/>
        <v>44166</v>
      </c>
      <c r="J11" s="544">
        <f t="shared" si="4"/>
        <v>44168</v>
      </c>
      <c r="K11" s="139" t="s">
        <v>4847</v>
      </c>
      <c r="L11" s="128"/>
      <c r="M11" s="128"/>
    </row>
    <row r="12" spans="1:13" s="30" customFormat="1" ht="17.25" hidden="1" customHeight="1">
      <c r="A12" s="294"/>
      <c r="B12" s="294"/>
      <c r="C12" s="217" t="s">
        <v>4848</v>
      </c>
      <c r="D12" s="533" t="s">
        <v>4164</v>
      </c>
      <c r="E12" s="672">
        <v>44147</v>
      </c>
      <c r="F12" s="672">
        <f t="shared" ref="F12:F13" si="5">E12+25</f>
        <v>44172</v>
      </c>
      <c r="G12" s="672">
        <f t="shared" ref="G12:G13" si="6">E12+29</f>
        <v>44176</v>
      </c>
      <c r="H12" s="672">
        <f t="shared" ref="H12:H13" si="7">E12+31</f>
        <v>44178</v>
      </c>
      <c r="I12" s="672">
        <f t="shared" ref="I12:I13" si="8">E12+33</f>
        <v>44180</v>
      </c>
      <c r="J12" s="672">
        <f t="shared" ref="J12:J13" si="9">E12+35</f>
        <v>44182</v>
      </c>
      <c r="K12" s="139" t="s">
        <v>4849</v>
      </c>
      <c r="L12" s="128"/>
      <c r="M12" s="128"/>
    </row>
    <row r="13" spans="1:13" s="30" customFormat="1" ht="17.25" hidden="1" customHeight="1">
      <c r="A13" s="294"/>
      <c r="B13" s="294"/>
      <c r="C13" s="217" t="s">
        <v>3796</v>
      </c>
      <c r="D13" s="533" t="s">
        <v>2412</v>
      </c>
      <c r="E13" s="672">
        <v>44151</v>
      </c>
      <c r="F13" s="672">
        <f t="shared" si="5"/>
        <v>44176</v>
      </c>
      <c r="G13" s="672">
        <f t="shared" si="6"/>
        <v>44180</v>
      </c>
      <c r="H13" s="672">
        <f t="shared" si="7"/>
        <v>44182</v>
      </c>
      <c r="I13" s="672">
        <f t="shared" si="8"/>
        <v>44184</v>
      </c>
      <c r="J13" s="672">
        <f t="shared" si="9"/>
        <v>44186</v>
      </c>
      <c r="K13" s="139" t="s">
        <v>4850</v>
      </c>
      <c r="L13" s="128"/>
      <c r="M13" s="128"/>
    </row>
    <row r="14" spans="1:13" s="30" customFormat="1" ht="17.25" hidden="1" customHeight="1">
      <c r="A14" s="294"/>
      <c r="B14" s="294"/>
      <c r="C14" s="217" t="s">
        <v>4851</v>
      </c>
      <c r="D14" s="533" t="s">
        <v>2416</v>
      </c>
      <c r="E14" s="672">
        <v>44156</v>
      </c>
      <c r="F14" s="672">
        <f t="shared" ref="F14:F15" si="10">E14+25</f>
        <v>44181</v>
      </c>
      <c r="G14" s="672">
        <f t="shared" ref="G14:G15" si="11">E14+29</f>
        <v>44185</v>
      </c>
      <c r="H14" s="672">
        <f t="shared" ref="H14:H15" si="12">E14+31</f>
        <v>44187</v>
      </c>
      <c r="I14" s="672">
        <f t="shared" ref="I14:I15" si="13">E14+33</f>
        <v>44189</v>
      </c>
      <c r="J14" s="672">
        <f t="shared" ref="J14:J15" si="14">E14+35</f>
        <v>44191</v>
      </c>
      <c r="K14" s="139" t="s">
        <v>4852</v>
      </c>
      <c r="L14" s="128"/>
      <c r="M14" s="128"/>
    </row>
    <row r="15" spans="1:13" s="30" customFormat="1" ht="17.25" hidden="1" customHeight="1">
      <c r="A15" s="294"/>
      <c r="B15" s="294"/>
      <c r="C15" s="217" t="s">
        <v>4853</v>
      </c>
      <c r="D15" s="533" t="s">
        <v>2419</v>
      </c>
      <c r="E15" s="672">
        <v>44160</v>
      </c>
      <c r="F15" s="672">
        <f t="shared" si="10"/>
        <v>44185</v>
      </c>
      <c r="G15" s="672">
        <f t="shared" si="11"/>
        <v>44189</v>
      </c>
      <c r="H15" s="672">
        <f t="shared" si="12"/>
        <v>44191</v>
      </c>
      <c r="I15" s="672">
        <f t="shared" si="13"/>
        <v>44193</v>
      </c>
      <c r="J15" s="672">
        <f t="shared" si="14"/>
        <v>44195</v>
      </c>
      <c r="K15" s="139" t="s">
        <v>4854</v>
      </c>
      <c r="L15" s="128"/>
      <c r="M15" s="128"/>
    </row>
    <row r="16" spans="1:13" s="30" customFormat="1" ht="17.25" hidden="1" customHeight="1">
      <c r="A16" s="294"/>
      <c r="B16" s="294"/>
      <c r="C16" s="542" t="s">
        <v>4855</v>
      </c>
      <c r="D16" s="486" t="s">
        <v>2423</v>
      </c>
      <c r="E16" s="544">
        <v>44169</v>
      </c>
      <c r="F16" s="544">
        <f t="shared" ref="F16" si="15">E16+25</f>
        <v>44194</v>
      </c>
      <c r="G16" s="544">
        <f t="shared" ref="G16" si="16">E16+29</f>
        <v>44198</v>
      </c>
      <c r="H16" s="544">
        <f t="shared" ref="H16" si="17">E16+31</f>
        <v>44200</v>
      </c>
      <c r="I16" s="544">
        <f t="shared" ref="I16" si="18">E16+33</f>
        <v>44202</v>
      </c>
      <c r="J16" s="544">
        <f t="shared" ref="J16" si="19">E16+35</f>
        <v>44204</v>
      </c>
      <c r="K16" s="139" t="s">
        <v>4856</v>
      </c>
      <c r="L16" s="128"/>
      <c r="M16" s="128"/>
    </row>
    <row r="17" spans="1:13" s="30" customFormat="1" ht="17.25" hidden="1" customHeight="1">
      <c r="A17" s="294"/>
      <c r="B17" s="294"/>
      <c r="C17" s="542" t="s">
        <v>4857</v>
      </c>
      <c r="D17" s="486" t="s">
        <v>2427</v>
      </c>
      <c r="E17" s="544">
        <v>44177</v>
      </c>
      <c r="F17" s="544">
        <f t="shared" ref="F17:F19" si="20">E17+25</f>
        <v>44202</v>
      </c>
      <c r="G17" s="544">
        <f t="shared" ref="G17:G19" si="21">E17+29</f>
        <v>44206</v>
      </c>
      <c r="H17" s="544">
        <f t="shared" ref="H17:H19" si="22">E17+31</f>
        <v>44208</v>
      </c>
      <c r="I17" s="544">
        <f t="shared" ref="I17:I19" si="23">E17+33</f>
        <v>44210</v>
      </c>
      <c r="J17" s="544">
        <f t="shared" ref="J17:J19" si="24">E17+35</f>
        <v>44212</v>
      </c>
      <c r="K17" s="873" t="s">
        <v>4858</v>
      </c>
      <c r="L17" s="128"/>
      <c r="M17" s="128"/>
    </row>
    <row r="18" spans="1:13" s="30" customFormat="1" ht="17.25" hidden="1" customHeight="1">
      <c r="A18" s="294"/>
      <c r="B18" s="294"/>
      <c r="C18" s="542" t="s">
        <v>4859</v>
      </c>
      <c r="D18" s="486" t="s">
        <v>4165</v>
      </c>
      <c r="E18" s="544">
        <v>44181</v>
      </c>
      <c r="F18" s="544">
        <f t="shared" si="20"/>
        <v>44206</v>
      </c>
      <c r="G18" s="544">
        <f t="shared" si="21"/>
        <v>44210</v>
      </c>
      <c r="H18" s="544">
        <f t="shared" si="22"/>
        <v>44212</v>
      </c>
      <c r="I18" s="544">
        <f t="shared" si="23"/>
        <v>44214</v>
      </c>
      <c r="J18" s="544">
        <f t="shared" si="24"/>
        <v>44216</v>
      </c>
      <c r="K18" s="873" t="s">
        <v>4860</v>
      </c>
      <c r="L18" s="128"/>
      <c r="M18" s="128"/>
    </row>
    <row r="19" spans="1:13" s="30" customFormat="1" ht="17.25" hidden="1" customHeight="1">
      <c r="A19" s="294"/>
      <c r="B19" s="294"/>
      <c r="C19" s="542" t="s">
        <v>4841</v>
      </c>
      <c r="D19" s="486" t="s">
        <v>4166</v>
      </c>
      <c r="E19" s="544">
        <v>44193</v>
      </c>
      <c r="F19" s="544">
        <f t="shared" si="20"/>
        <v>44218</v>
      </c>
      <c r="G19" s="544">
        <f t="shared" si="21"/>
        <v>44222</v>
      </c>
      <c r="H19" s="544">
        <f t="shared" si="22"/>
        <v>44224</v>
      </c>
      <c r="I19" s="544">
        <f t="shared" si="23"/>
        <v>44226</v>
      </c>
      <c r="J19" s="544">
        <f t="shared" si="24"/>
        <v>44228</v>
      </c>
      <c r="K19" s="873" t="s">
        <v>4861</v>
      </c>
      <c r="L19" s="128"/>
      <c r="M19" s="128"/>
    </row>
    <row r="20" spans="1:13" s="30" customFormat="1" ht="17.25" hidden="1" customHeight="1">
      <c r="A20" s="294"/>
      <c r="B20" s="294"/>
      <c r="C20" s="542" t="s">
        <v>4843</v>
      </c>
      <c r="D20" s="486" t="s">
        <v>4862</v>
      </c>
      <c r="E20" s="544">
        <v>44199</v>
      </c>
      <c r="F20" s="544">
        <f t="shared" ref="F20:F22" si="25">E20+25</f>
        <v>44224</v>
      </c>
      <c r="G20" s="544">
        <f t="shared" ref="G20:G22" si="26">E20+29</f>
        <v>44228</v>
      </c>
      <c r="H20" s="544">
        <f t="shared" ref="H20:H22" si="27">E20+31</f>
        <v>44230</v>
      </c>
      <c r="I20" s="544">
        <f t="shared" ref="I20:I22" si="28">E20+33</f>
        <v>44232</v>
      </c>
      <c r="J20" s="544">
        <f t="shared" ref="J20:J22" si="29">E20+35</f>
        <v>44234</v>
      </c>
      <c r="K20" s="873" t="s">
        <v>4863</v>
      </c>
      <c r="L20" s="128"/>
      <c r="M20" s="128"/>
    </row>
    <row r="21" spans="1:13" s="30" customFormat="1" ht="17.25" hidden="1" customHeight="1">
      <c r="A21" s="294"/>
      <c r="B21" s="294"/>
      <c r="C21" s="217" t="s">
        <v>3663</v>
      </c>
      <c r="D21" s="533" t="s">
        <v>4168</v>
      </c>
      <c r="E21" s="672">
        <v>44206</v>
      </c>
      <c r="F21" s="672">
        <f t="shared" si="25"/>
        <v>44231</v>
      </c>
      <c r="G21" s="672">
        <f t="shared" si="26"/>
        <v>44235</v>
      </c>
      <c r="H21" s="672">
        <f t="shared" si="27"/>
        <v>44237</v>
      </c>
      <c r="I21" s="672">
        <f t="shared" si="28"/>
        <v>44239</v>
      </c>
      <c r="J21" s="672">
        <f t="shared" si="29"/>
        <v>44241</v>
      </c>
      <c r="K21" s="873" t="s">
        <v>4864</v>
      </c>
      <c r="L21" s="128"/>
      <c r="M21" s="128"/>
    </row>
    <row r="22" spans="1:13" s="30" customFormat="1" ht="17.25" hidden="1" customHeight="1">
      <c r="A22" s="294" t="s">
        <v>4865</v>
      </c>
      <c r="B22" s="294"/>
      <c r="C22" s="217" t="s">
        <v>3885</v>
      </c>
      <c r="D22" s="533" t="s">
        <v>2439</v>
      </c>
      <c r="E22" s="672">
        <v>44210</v>
      </c>
      <c r="F22" s="672">
        <f t="shared" si="25"/>
        <v>44235</v>
      </c>
      <c r="G22" s="672">
        <f t="shared" si="26"/>
        <v>44239</v>
      </c>
      <c r="H22" s="672">
        <f t="shared" si="27"/>
        <v>44241</v>
      </c>
      <c r="I22" s="672">
        <f t="shared" si="28"/>
        <v>44243</v>
      </c>
      <c r="J22" s="672">
        <f t="shared" si="29"/>
        <v>44245</v>
      </c>
      <c r="K22" s="873" t="s">
        <v>4866</v>
      </c>
      <c r="L22" s="128"/>
      <c r="M22" s="128"/>
    </row>
    <row r="23" spans="1:13" s="30" customFormat="1" ht="17.25" hidden="1" customHeight="1">
      <c r="A23" s="294"/>
      <c r="B23" s="294"/>
      <c r="C23" s="217" t="s">
        <v>4848</v>
      </c>
      <c r="D23" s="533" t="s">
        <v>2443</v>
      </c>
      <c r="E23" s="672">
        <v>44223</v>
      </c>
      <c r="F23" s="672">
        <f t="shared" ref="F23:F26" si="30">E23+25</f>
        <v>44248</v>
      </c>
      <c r="G23" s="672">
        <f t="shared" ref="G23:G26" si="31">E23+29</f>
        <v>44252</v>
      </c>
      <c r="H23" s="672">
        <f t="shared" ref="H23:H26" si="32">E23+31</f>
        <v>44254</v>
      </c>
      <c r="I23" s="672">
        <f t="shared" ref="I23:I26" si="33">E23+33</f>
        <v>44256</v>
      </c>
      <c r="J23" s="672">
        <f t="shared" ref="J23:J26" si="34">E23+35</f>
        <v>44258</v>
      </c>
      <c r="K23" s="873" t="s">
        <v>4867</v>
      </c>
      <c r="L23" s="128"/>
      <c r="M23" s="128"/>
    </row>
    <row r="24" spans="1:13" s="30" customFormat="1" ht="17.25" hidden="1" customHeight="1">
      <c r="A24" s="294"/>
      <c r="B24" s="294"/>
      <c r="C24" s="217" t="s">
        <v>3796</v>
      </c>
      <c r="D24" s="533" t="s">
        <v>2447</v>
      </c>
      <c r="E24" s="672">
        <v>44232</v>
      </c>
      <c r="F24" s="672">
        <f t="shared" si="30"/>
        <v>44257</v>
      </c>
      <c r="G24" s="672">
        <f t="shared" si="31"/>
        <v>44261</v>
      </c>
      <c r="H24" s="672">
        <f t="shared" si="32"/>
        <v>44263</v>
      </c>
      <c r="I24" s="672">
        <f t="shared" si="33"/>
        <v>44265</v>
      </c>
      <c r="J24" s="672">
        <f t="shared" si="34"/>
        <v>44267</v>
      </c>
      <c r="K24" s="873" t="s">
        <v>4868</v>
      </c>
      <c r="L24" s="128"/>
      <c r="M24" s="128"/>
    </row>
    <row r="25" spans="1:13" s="30" customFormat="1" ht="17.25" hidden="1" customHeight="1">
      <c r="A25" s="294"/>
      <c r="B25" s="294"/>
      <c r="C25" s="542" t="s">
        <v>4851</v>
      </c>
      <c r="D25" s="486" t="s">
        <v>2450</v>
      </c>
      <c r="E25" s="544">
        <v>44236</v>
      </c>
      <c r="F25" s="544">
        <f t="shared" si="30"/>
        <v>44261</v>
      </c>
      <c r="G25" s="544">
        <f t="shared" si="31"/>
        <v>44265</v>
      </c>
      <c r="H25" s="544">
        <f t="shared" si="32"/>
        <v>44267</v>
      </c>
      <c r="I25" s="544">
        <f t="shared" si="33"/>
        <v>44269</v>
      </c>
      <c r="J25" s="544">
        <f t="shared" si="34"/>
        <v>44271</v>
      </c>
      <c r="K25" s="873" t="s">
        <v>4869</v>
      </c>
      <c r="L25" s="128"/>
      <c r="M25" s="128"/>
    </row>
    <row r="26" spans="1:13" s="30" customFormat="1" ht="17.25" hidden="1" customHeight="1">
      <c r="A26" s="294"/>
      <c r="B26" s="294"/>
      <c r="C26" s="542" t="s">
        <v>4853</v>
      </c>
      <c r="D26" s="486" t="s">
        <v>4169</v>
      </c>
      <c r="E26" s="544">
        <v>44244</v>
      </c>
      <c r="F26" s="544">
        <f t="shared" si="30"/>
        <v>44269</v>
      </c>
      <c r="G26" s="544">
        <f t="shared" si="31"/>
        <v>44273</v>
      </c>
      <c r="H26" s="544">
        <f t="shared" si="32"/>
        <v>44275</v>
      </c>
      <c r="I26" s="544">
        <f t="shared" si="33"/>
        <v>44277</v>
      </c>
      <c r="J26" s="544">
        <f t="shared" si="34"/>
        <v>44279</v>
      </c>
      <c r="K26" s="873" t="s">
        <v>4870</v>
      </c>
      <c r="L26" s="128"/>
      <c r="M26" s="128"/>
    </row>
    <row r="27" spans="1:13" s="30" customFormat="1" ht="17.25" hidden="1" customHeight="1">
      <c r="A27" s="294" t="s">
        <v>4871</v>
      </c>
      <c r="B27" s="294"/>
      <c r="C27" s="542" t="s">
        <v>4855</v>
      </c>
      <c r="D27" s="486" t="s">
        <v>4170</v>
      </c>
      <c r="E27" s="544">
        <v>44245</v>
      </c>
      <c r="F27" s="544">
        <f t="shared" ref="F27" si="35">E27+25</f>
        <v>44270</v>
      </c>
      <c r="G27" s="544">
        <f t="shared" ref="G27" si="36">E27+29</f>
        <v>44274</v>
      </c>
      <c r="H27" s="544">
        <f t="shared" ref="H27" si="37">E27+31</f>
        <v>44276</v>
      </c>
      <c r="I27" s="544">
        <f t="shared" ref="I27" si="38">E27+33</f>
        <v>44278</v>
      </c>
      <c r="J27" s="544">
        <f t="shared" ref="J27" si="39">E27+35</f>
        <v>44280</v>
      </c>
      <c r="K27" s="873" t="s">
        <v>4872</v>
      </c>
      <c r="L27" s="128"/>
      <c r="M27" s="128"/>
    </row>
    <row r="28" spans="1:13" s="30" customFormat="1" ht="17.25" hidden="1" customHeight="1">
      <c r="A28" s="294"/>
      <c r="B28" s="294"/>
      <c r="C28" s="542" t="s">
        <v>4857</v>
      </c>
      <c r="D28" s="486" t="s">
        <v>4171</v>
      </c>
      <c r="E28" s="544">
        <v>44257</v>
      </c>
      <c r="F28" s="544">
        <f t="shared" ref="F28:F29" si="40">E28+25</f>
        <v>44282</v>
      </c>
      <c r="G28" s="544">
        <f t="shared" ref="G28:G29" si="41">E28+29</f>
        <v>44286</v>
      </c>
      <c r="H28" s="544">
        <f t="shared" ref="H28:H29" si="42">E28+31</f>
        <v>44288</v>
      </c>
      <c r="I28" s="544">
        <f t="shared" ref="I28:I29" si="43">E28+33</f>
        <v>44290</v>
      </c>
      <c r="J28" s="544">
        <f t="shared" ref="J28:J29" si="44">E28+35</f>
        <v>44292</v>
      </c>
      <c r="K28" s="873" t="s">
        <v>4873</v>
      </c>
      <c r="L28" s="128"/>
      <c r="M28" s="128"/>
    </row>
    <row r="29" spans="1:13" s="30" customFormat="1" ht="17.25" hidden="1" customHeight="1">
      <c r="A29" s="294"/>
      <c r="B29" s="294"/>
      <c r="C29" s="217" t="s">
        <v>4859</v>
      </c>
      <c r="D29" s="533" t="s">
        <v>4173</v>
      </c>
      <c r="E29" s="672">
        <v>44264</v>
      </c>
      <c r="F29" s="672">
        <f t="shared" si="40"/>
        <v>44289</v>
      </c>
      <c r="G29" s="672">
        <f t="shared" si="41"/>
        <v>44293</v>
      </c>
      <c r="H29" s="672">
        <f t="shared" si="42"/>
        <v>44295</v>
      </c>
      <c r="I29" s="672">
        <f t="shared" si="43"/>
        <v>44297</v>
      </c>
      <c r="J29" s="672">
        <f t="shared" si="44"/>
        <v>44299</v>
      </c>
      <c r="K29" s="873" t="s">
        <v>4874</v>
      </c>
      <c r="L29" s="128"/>
      <c r="M29" s="128"/>
    </row>
    <row r="30" spans="1:13" s="30" customFormat="1" ht="17.25" hidden="1" customHeight="1">
      <c r="A30" s="294"/>
      <c r="B30" s="294"/>
      <c r="C30" s="217" t="s">
        <v>4841</v>
      </c>
      <c r="D30" s="533" t="s">
        <v>4174</v>
      </c>
      <c r="E30" s="672">
        <v>44271</v>
      </c>
      <c r="F30" s="672">
        <f t="shared" ref="F30" si="45">E30+25</f>
        <v>44296</v>
      </c>
      <c r="G30" s="672">
        <f t="shared" ref="G30" si="46">E30+29</f>
        <v>44300</v>
      </c>
      <c r="H30" s="672">
        <f t="shared" ref="H30" si="47">E30+31</f>
        <v>44302</v>
      </c>
      <c r="I30" s="672">
        <f t="shared" ref="I30" si="48">E30+33</f>
        <v>44304</v>
      </c>
      <c r="J30" s="672">
        <f t="shared" ref="J30" si="49">E30+35</f>
        <v>44306</v>
      </c>
      <c r="K30" s="873" t="s">
        <v>4875</v>
      </c>
      <c r="L30" s="128"/>
      <c r="M30" s="128"/>
    </row>
    <row r="31" spans="1:13" s="30" customFormat="1" ht="17.25" hidden="1" customHeight="1">
      <c r="A31" s="294"/>
      <c r="B31" s="294"/>
      <c r="C31" s="217" t="s">
        <v>4843</v>
      </c>
      <c r="D31" s="533" t="s">
        <v>4175</v>
      </c>
      <c r="E31" s="672">
        <v>44279</v>
      </c>
      <c r="F31" s="672">
        <f t="shared" ref="F31:F32" si="50">E31+25</f>
        <v>44304</v>
      </c>
      <c r="G31" s="672">
        <f t="shared" ref="G31:G32" si="51">E31+29</f>
        <v>44308</v>
      </c>
      <c r="H31" s="672">
        <f t="shared" ref="H31:H32" si="52">E31+31</f>
        <v>44310</v>
      </c>
      <c r="I31" s="672">
        <f t="shared" ref="I31:I32" si="53">E31+33</f>
        <v>44312</v>
      </c>
      <c r="J31" s="672">
        <f t="shared" ref="J31:J32" si="54">E31+35</f>
        <v>44314</v>
      </c>
      <c r="K31" s="873" t="s">
        <v>4876</v>
      </c>
      <c r="L31" s="128"/>
      <c r="M31" s="128"/>
    </row>
    <row r="32" spans="1:13" s="30" customFormat="1" ht="17.25" hidden="1" customHeight="1">
      <c r="A32" s="294"/>
      <c r="B32" s="294"/>
      <c r="C32" s="217" t="s">
        <v>3663</v>
      </c>
      <c r="D32" s="533" t="s">
        <v>4877</v>
      </c>
      <c r="E32" s="672">
        <v>44293</v>
      </c>
      <c r="F32" s="672">
        <f t="shared" si="50"/>
        <v>44318</v>
      </c>
      <c r="G32" s="672">
        <f t="shared" si="51"/>
        <v>44322</v>
      </c>
      <c r="H32" s="672">
        <f t="shared" si="52"/>
        <v>44324</v>
      </c>
      <c r="I32" s="672">
        <f t="shared" si="53"/>
        <v>44326</v>
      </c>
      <c r="J32" s="672">
        <f t="shared" si="54"/>
        <v>44328</v>
      </c>
      <c r="K32" s="873" t="s">
        <v>4878</v>
      </c>
      <c r="L32" s="128"/>
      <c r="M32" s="128"/>
    </row>
    <row r="33" spans="1:13" s="30" customFormat="1" ht="17.25" hidden="1" customHeight="1">
      <c r="A33" s="294"/>
      <c r="B33" s="294"/>
      <c r="C33" s="217" t="s">
        <v>3885</v>
      </c>
      <c r="D33" s="533" t="s">
        <v>2480</v>
      </c>
      <c r="E33" s="672">
        <v>44300</v>
      </c>
      <c r="F33" s="672">
        <f t="shared" ref="F33" si="55">E33+25</f>
        <v>44325</v>
      </c>
      <c r="G33" s="672">
        <f t="shared" ref="G33" si="56">E33+29</f>
        <v>44329</v>
      </c>
      <c r="H33" s="672">
        <f t="shared" ref="H33" si="57">E33+31</f>
        <v>44331</v>
      </c>
      <c r="I33" s="672">
        <f t="shared" ref="I33" si="58">E33+33</f>
        <v>44333</v>
      </c>
      <c r="J33" s="672">
        <f t="shared" ref="J33" si="59">E33+35</f>
        <v>44335</v>
      </c>
      <c r="K33" s="873" t="s">
        <v>4879</v>
      </c>
      <c r="L33" s="128"/>
      <c r="M33" s="1211"/>
    </row>
    <row r="34" spans="1:13" s="30" customFormat="1" ht="17.25" hidden="1" customHeight="1">
      <c r="A34" s="294"/>
      <c r="B34" s="294"/>
      <c r="C34" s="542" t="s">
        <v>4848</v>
      </c>
      <c r="D34" s="486" t="s">
        <v>2483</v>
      </c>
      <c r="E34" s="544">
        <v>44315</v>
      </c>
      <c r="F34" s="544">
        <f t="shared" ref="F34" si="60">E34+25</f>
        <v>44340</v>
      </c>
      <c r="G34" s="544">
        <f t="shared" ref="G34" si="61">E34+29</f>
        <v>44344</v>
      </c>
      <c r="H34" s="544">
        <f t="shared" ref="H34" si="62">E34+31</f>
        <v>44346</v>
      </c>
      <c r="I34" s="544">
        <f t="shared" ref="I34" si="63">E34+33</f>
        <v>44348</v>
      </c>
      <c r="J34" s="544">
        <f t="shared" ref="J34" si="64">E34+35</f>
        <v>44350</v>
      </c>
      <c r="K34" s="873" t="s">
        <v>4880</v>
      </c>
      <c r="L34" s="128"/>
      <c r="M34" s="1211"/>
    </row>
    <row r="35" spans="1:13" s="30" customFormat="1" ht="17.25" hidden="1" customHeight="1">
      <c r="A35" s="294"/>
      <c r="B35" s="294"/>
      <c r="C35" s="542" t="s">
        <v>3796</v>
      </c>
      <c r="D35" s="486" t="s">
        <v>2488</v>
      </c>
      <c r="E35" s="544">
        <v>44322</v>
      </c>
      <c r="F35" s="544">
        <f>E35+25</f>
        <v>44347</v>
      </c>
      <c r="G35" s="544">
        <f>E35+29</f>
        <v>44351</v>
      </c>
      <c r="H35" s="544">
        <f>E35+31</f>
        <v>44353</v>
      </c>
      <c r="I35" s="544">
        <f>E35+33</f>
        <v>44355</v>
      </c>
      <c r="J35" s="540"/>
      <c r="K35" s="873" t="s">
        <v>4881</v>
      </c>
      <c r="L35" s="128"/>
      <c r="M35" s="1211" t="s">
        <v>4882</v>
      </c>
    </row>
    <row r="36" spans="1:13" s="30" customFormat="1" ht="17.25" hidden="1" customHeight="1">
      <c r="A36" s="294"/>
      <c r="B36" s="294"/>
      <c r="C36" s="542" t="s">
        <v>4851</v>
      </c>
      <c r="D36" s="486" t="s">
        <v>4177</v>
      </c>
      <c r="E36" s="544">
        <v>44329</v>
      </c>
      <c r="F36" s="544">
        <f>E36+25</f>
        <v>44354</v>
      </c>
      <c r="G36" s="544">
        <f>E36+29</f>
        <v>44358</v>
      </c>
      <c r="H36" s="544">
        <f>E36+31</f>
        <v>44360</v>
      </c>
      <c r="I36" s="544">
        <f>E36+33</f>
        <v>44362</v>
      </c>
      <c r="J36" s="544">
        <f>E36+35</f>
        <v>44364</v>
      </c>
      <c r="K36" s="873" t="s">
        <v>4883</v>
      </c>
      <c r="L36" s="128"/>
      <c r="M36" s="1250"/>
    </row>
    <row r="37" spans="1:13" s="30" customFormat="1" ht="17.25" hidden="1" customHeight="1">
      <c r="A37" s="294"/>
      <c r="B37" s="294"/>
      <c r="C37" s="542" t="s">
        <v>4853</v>
      </c>
      <c r="D37" s="486" t="s">
        <v>2498</v>
      </c>
      <c r="E37" s="544">
        <v>44331</v>
      </c>
      <c r="F37" s="544">
        <f t="shared" ref="F37:F38" si="65">E37+25</f>
        <v>44356</v>
      </c>
      <c r="G37" s="544">
        <f t="shared" ref="G37:G38" si="66">E37+29</f>
        <v>44360</v>
      </c>
      <c r="H37" s="544">
        <f t="shared" ref="H37:H38" si="67">E37+31</f>
        <v>44362</v>
      </c>
      <c r="I37" s="544">
        <f t="shared" ref="I37:I38" si="68">E37+33</f>
        <v>44364</v>
      </c>
      <c r="J37" s="544">
        <f>E37+35</f>
        <v>44366</v>
      </c>
      <c r="K37" s="873" t="s">
        <v>4884</v>
      </c>
      <c r="L37" s="128"/>
      <c r="M37" s="1211"/>
    </row>
    <row r="38" spans="1:13" s="30" customFormat="1" ht="17.25" hidden="1" customHeight="1">
      <c r="A38" s="294"/>
      <c r="B38" s="294"/>
      <c r="C38" s="217" t="s">
        <v>4855</v>
      </c>
      <c r="D38" s="533" t="s">
        <v>4178</v>
      </c>
      <c r="E38" s="672">
        <v>44339</v>
      </c>
      <c r="F38" s="672">
        <f t="shared" si="65"/>
        <v>44364</v>
      </c>
      <c r="G38" s="672">
        <f t="shared" si="66"/>
        <v>44368</v>
      </c>
      <c r="H38" s="672">
        <f t="shared" si="67"/>
        <v>44370</v>
      </c>
      <c r="I38" s="672">
        <f t="shared" si="68"/>
        <v>44372</v>
      </c>
      <c r="J38" s="540"/>
      <c r="K38" s="873" t="s">
        <v>4885</v>
      </c>
      <c r="L38" s="128"/>
      <c r="M38" s="1211"/>
    </row>
    <row r="39" spans="1:13" s="30" customFormat="1" ht="17.25" hidden="1" customHeight="1">
      <c r="A39" s="294"/>
      <c r="B39" s="294"/>
      <c r="C39" s="217" t="s">
        <v>4857</v>
      </c>
      <c r="D39" s="533" t="s">
        <v>4179</v>
      </c>
      <c r="E39" s="672">
        <v>44353</v>
      </c>
      <c r="F39" s="672">
        <f t="shared" ref="F39" si="69">E39+25</f>
        <v>44378</v>
      </c>
      <c r="G39" s="672">
        <f t="shared" ref="G39" si="70">E39+29</f>
        <v>44382</v>
      </c>
      <c r="H39" s="672">
        <f t="shared" ref="H39" si="71">E39+31</f>
        <v>44384</v>
      </c>
      <c r="I39" s="672">
        <f t="shared" ref="I39" si="72">E39+33</f>
        <v>44386</v>
      </c>
      <c r="J39" s="540"/>
      <c r="K39" s="873" t="s">
        <v>4886</v>
      </c>
      <c r="L39" s="128"/>
      <c r="M39" s="1250"/>
    </row>
    <row r="40" spans="1:13" s="30" customFormat="1" ht="17.25" hidden="1" customHeight="1">
      <c r="A40" s="294"/>
      <c r="B40" s="294"/>
      <c r="C40" s="217" t="s">
        <v>4859</v>
      </c>
      <c r="D40" s="533" t="s">
        <v>4180</v>
      </c>
      <c r="E40" s="672">
        <v>44377</v>
      </c>
      <c r="F40" s="672">
        <f>E40+25</f>
        <v>44402</v>
      </c>
      <c r="G40" s="672">
        <f>E40+29</f>
        <v>44406</v>
      </c>
      <c r="H40" s="672">
        <f>E40+31</f>
        <v>44408</v>
      </c>
      <c r="I40" s="672">
        <f>E40+33</f>
        <v>44410</v>
      </c>
      <c r="J40" s="540"/>
      <c r="K40" s="873" t="s">
        <v>4887</v>
      </c>
      <c r="L40" s="128"/>
      <c r="M40" s="1211"/>
    </row>
    <row r="41" spans="1:13" s="30" customFormat="1" ht="17.25" hidden="1" customHeight="1">
      <c r="A41" s="294"/>
      <c r="B41" s="294"/>
      <c r="C41" s="217" t="s">
        <v>4841</v>
      </c>
      <c r="D41" s="533" t="s">
        <v>4181</v>
      </c>
      <c r="E41" s="672">
        <v>44366</v>
      </c>
      <c r="F41" s="672">
        <f>E41+25</f>
        <v>44391</v>
      </c>
      <c r="G41" s="672">
        <f>E41+29</f>
        <v>44395</v>
      </c>
      <c r="H41" s="672">
        <f>E41+31</f>
        <v>44397</v>
      </c>
      <c r="I41" s="672">
        <f>E41+33</f>
        <v>44399</v>
      </c>
      <c r="J41" s="672">
        <f>F41+35</f>
        <v>44426</v>
      </c>
      <c r="K41" s="873" t="s">
        <v>4888</v>
      </c>
      <c r="L41" s="128"/>
      <c r="M41" s="1211"/>
    </row>
    <row r="42" spans="1:13" s="30" customFormat="1" ht="17.25" hidden="1" customHeight="1">
      <c r="A42" s="294"/>
      <c r="B42" s="294"/>
      <c r="C42" s="26"/>
      <c r="E42" s="566"/>
      <c r="F42" s="567"/>
      <c r="G42" s="54"/>
      <c r="H42" s="54"/>
      <c r="K42" s="873"/>
      <c r="L42" s="128"/>
      <c r="M42" s="1211"/>
    </row>
    <row r="43" spans="1:13" s="30" customFormat="1" ht="36" hidden="1">
      <c r="A43" s="294"/>
      <c r="B43" s="294"/>
      <c r="C43" s="923" t="s">
        <v>4889</v>
      </c>
      <c r="D43" s="203"/>
      <c r="E43" s="367" t="s">
        <v>4836</v>
      </c>
      <c r="F43" s="367" t="s">
        <v>4837</v>
      </c>
      <c r="G43" s="204" t="s">
        <v>1133</v>
      </c>
      <c r="H43" s="367" t="s">
        <v>4839</v>
      </c>
      <c r="I43" s="204" t="s">
        <v>380</v>
      </c>
      <c r="J43" s="873"/>
      <c r="L43" s="128"/>
      <c r="M43" s="1211"/>
    </row>
    <row r="44" spans="1:13" s="30" customFormat="1" ht="17.25" hidden="1" customHeight="1">
      <c r="A44" s="294"/>
      <c r="B44" s="294"/>
      <c r="C44" s="203"/>
      <c r="D44" s="205" t="s">
        <v>4556</v>
      </c>
      <c r="E44" s="206"/>
      <c r="F44" s="204" t="s">
        <v>4890</v>
      </c>
      <c r="G44" s="204" t="s">
        <v>4891</v>
      </c>
      <c r="H44" s="204" t="s">
        <v>4892</v>
      </c>
      <c r="I44" s="204" t="s">
        <v>4893</v>
      </c>
      <c r="J44" s="873"/>
      <c r="L44" s="128"/>
      <c r="M44" s="1211"/>
    </row>
    <row r="45" spans="1:13" s="30" customFormat="1" ht="17.25" hidden="1" customHeight="1">
      <c r="A45" s="294"/>
      <c r="B45" s="294"/>
      <c r="C45" s="542" t="s">
        <v>4843</v>
      </c>
      <c r="D45" s="486" t="s">
        <v>4182</v>
      </c>
      <c r="E45" s="544">
        <v>44372</v>
      </c>
      <c r="F45" s="544">
        <f>E45+25</f>
        <v>44397</v>
      </c>
      <c r="G45" s="544">
        <f>E45+31</f>
        <v>44403</v>
      </c>
      <c r="H45" s="544">
        <f>E45+34</f>
        <v>44406</v>
      </c>
      <c r="I45" s="544">
        <f>E45+35</f>
        <v>44407</v>
      </c>
      <c r="J45" s="873" t="s">
        <v>4894</v>
      </c>
      <c r="L45" s="128"/>
      <c r="M45" s="1211"/>
    </row>
    <row r="46" spans="1:13" s="30" customFormat="1" ht="17.25" hidden="1" customHeight="1">
      <c r="A46" s="294"/>
      <c r="B46" s="294"/>
      <c r="C46" s="256" t="s">
        <v>2182</v>
      </c>
      <c r="D46" s="486" t="s">
        <v>4183</v>
      </c>
      <c r="E46" s="540">
        <v>44355</v>
      </c>
      <c r="F46" s="540"/>
      <c r="G46" s="540"/>
      <c r="H46" s="540"/>
      <c r="I46" s="540"/>
      <c r="J46" s="873" t="s">
        <v>4895</v>
      </c>
      <c r="L46" s="128"/>
      <c r="M46" s="1211"/>
    </row>
    <row r="47" spans="1:13" s="30" customFormat="1" ht="17.25" hidden="1" customHeight="1">
      <c r="A47" s="294"/>
      <c r="B47" s="294"/>
      <c r="C47" s="256" t="s">
        <v>2182</v>
      </c>
      <c r="D47" s="486" t="s">
        <v>4184</v>
      </c>
      <c r="E47" s="540">
        <f>E46+7</f>
        <v>44362</v>
      </c>
      <c r="F47" s="540"/>
      <c r="G47" s="540"/>
      <c r="H47" s="540"/>
      <c r="I47" s="540"/>
      <c r="J47" s="873" t="s">
        <v>4895</v>
      </c>
      <c r="L47" s="128"/>
      <c r="M47" s="1211"/>
    </row>
    <row r="48" spans="1:13" s="30" customFormat="1" ht="17.25" hidden="1" customHeight="1">
      <c r="A48" s="294"/>
      <c r="B48" s="294"/>
      <c r="C48" s="256" t="s">
        <v>2182</v>
      </c>
      <c r="D48" s="486" t="s">
        <v>4185</v>
      </c>
      <c r="E48" s="540">
        <f>E47+7</f>
        <v>44369</v>
      </c>
      <c r="F48" s="540"/>
      <c r="G48" s="540"/>
      <c r="H48" s="540"/>
      <c r="I48" s="540"/>
      <c r="J48" s="873" t="s">
        <v>4895</v>
      </c>
      <c r="L48" s="128"/>
      <c r="M48" s="1211"/>
    </row>
    <row r="49" spans="1:13" s="30" customFormat="1" ht="17.25" hidden="1" customHeight="1">
      <c r="A49" s="1297"/>
      <c r="B49" s="1297"/>
      <c r="C49" s="542" t="s">
        <v>3663</v>
      </c>
      <c r="D49" s="486" t="s">
        <v>2532</v>
      </c>
      <c r="E49" s="544">
        <v>44387</v>
      </c>
      <c r="F49" s="544">
        <f t="shared" ref="F49:F55" si="73">E49+25</f>
        <v>44412</v>
      </c>
      <c r="G49" s="544">
        <f t="shared" ref="G49:G55" si="74">E49+31</f>
        <v>44418</v>
      </c>
      <c r="H49" s="544">
        <f t="shared" ref="H49:H55" si="75">E49+33</f>
        <v>44420</v>
      </c>
      <c r="I49" s="544">
        <f t="shared" ref="I49:I55" si="76">E49+35</f>
        <v>44422</v>
      </c>
      <c r="J49" s="873" t="s">
        <v>4896</v>
      </c>
      <c r="L49" s="128"/>
      <c r="M49" s="1211"/>
    </row>
    <row r="50" spans="1:13" s="30" customFormat="1" ht="17.25" hidden="1" customHeight="1">
      <c r="A50" s="1297"/>
      <c r="B50" s="1297"/>
      <c r="C50" s="217" t="s">
        <v>3885</v>
      </c>
      <c r="D50" s="533" t="s">
        <v>4188</v>
      </c>
      <c r="E50" s="672">
        <v>44395</v>
      </c>
      <c r="F50" s="672">
        <f t="shared" si="73"/>
        <v>44420</v>
      </c>
      <c r="G50" s="672">
        <f t="shared" si="74"/>
        <v>44426</v>
      </c>
      <c r="H50" s="672">
        <f t="shared" si="75"/>
        <v>44428</v>
      </c>
      <c r="I50" s="672">
        <f t="shared" si="76"/>
        <v>44430</v>
      </c>
      <c r="J50" s="873" t="s">
        <v>4897</v>
      </c>
      <c r="K50" s="566"/>
      <c r="L50" s="128"/>
      <c r="M50" s="1211"/>
    </row>
    <row r="51" spans="1:13" s="30" customFormat="1" ht="17.25" hidden="1" customHeight="1">
      <c r="A51" s="1297"/>
      <c r="B51" s="1297"/>
      <c r="C51" s="217" t="s">
        <v>4848</v>
      </c>
      <c r="D51" s="533" t="s">
        <v>2539</v>
      </c>
      <c r="E51" s="672">
        <v>44401</v>
      </c>
      <c r="F51" s="672">
        <f t="shared" si="73"/>
        <v>44426</v>
      </c>
      <c r="G51" s="672">
        <f t="shared" si="74"/>
        <v>44432</v>
      </c>
      <c r="H51" s="672">
        <f t="shared" si="75"/>
        <v>44434</v>
      </c>
      <c r="I51" s="672">
        <f t="shared" si="76"/>
        <v>44436</v>
      </c>
      <c r="J51" s="873" t="s">
        <v>4898</v>
      </c>
      <c r="L51" s="128"/>
      <c r="M51" s="1211"/>
    </row>
    <row r="52" spans="1:13" s="30" customFormat="1" ht="17.25" hidden="1" customHeight="1">
      <c r="A52" s="1310"/>
      <c r="B52" s="1310"/>
      <c r="C52" s="217" t="s">
        <v>3796</v>
      </c>
      <c r="D52" s="533" t="s">
        <v>4190</v>
      </c>
      <c r="E52" s="672">
        <v>44408</v>
      </c>
      <c r="F52" s="672">
        <f t="shared" si="73"/>
        <v>44433</v>
      </c>
      <c r="G52" s="672">
        <f t="shared" si="74"/>
        <v>44439</v>
      </c>
      <c r="H52" s="672">
        <f t="shared" si="75"/>
        <v>44441</v>
      </c>
      <c r="I52" s="672">
        <f t="shared" si="76"/>
        <v>44443</v>
      </c>
      <c r="J52" s="873" t="s">
        <v>4899</v>
      </c>
      <c r="L52" s="128"/>
      <c r="M52" s="1211"/>
    </row>
    <row r="53" spans="1:13" s="30" customFormat="1" ht="17.25" hidden="1" customHeight="1">
      <c r="A53" s="294" t="s">
        <v>4900</v>
      </c>
      <c r="B53" s="294"/>
      <c r="C53" s="217" t="s">
        <v>4853</v>
      </c>
      <c r="D53" s="533" t="s">
        <v>4191</v>
      </c>
      <c r="E53" s="1274" t="s">
        <v>2190</v>
      </c>
      <c r="F53" s="540"/>
      <c r="G53" s="540"/>
      <c r="H53" s="540"/>
      <c r="I53" s="540"/>
      <c r="J53" s="873" t="s">
        <v>4901</v>
      </c>
      <c r="L53" s="128"/>
      <c r="M53" s="1211"/>
    </row>
    <row r="54" spans="1:13" s="30" customFormat="1" ht="17.25" hidden="1" customHeight="1">
      <c r="A54" s="294" t="s">
        <v>4902</v>
      </c>
      <c r="B54" s="294"/>
      <c r="C54" s="542" t="s">
        <v>4851</v>
      </c>
      <c r="D54" s="486" t="s">
        <v>4192</v>
      </c>
      <c r="E54" s="544">
        <v>44425</v>
      </c>
      <c r="F54" s="544">
        <f t="shared" si="73"/>
        <v>44450</v>
      </c>
      <c r="G54" s="544">
        <f t="shared" si="74"/>
        <v>44456</v>
      </c>
      <c r="H54" s="544">
        <f t="shared" si="75"/>
        <v>44458</v>
      </c>
      <c r="I54" s="544">
        <f t="shared" si="76"/>
        <v>44460</v>
      </c>
      <c r="J54" s="873" t="s">
        <v>4903</v>
      </c>
      <c r="L54" s="128"/>
      <c r="M54" s="1211"/>
    </row>
    <row r="55" spans="1:13" s="30" customFormat="1" ht="17.25" hidden="1" customHeight="1">
      <c r="A55" s="1310"/>
      <c r="B55" s="1310"/>
      <c r="C55" s="542" t="s">
        <v>4904</v>
      </c>
      <c r="D55" s="486" t="s">
        <v>4193</v>
      </c>
      <c r="E55" s="544">
        <v>44429</v>
      </c>
      <c r="F55" s="544">
        <f t="shared" si="73"/>
        <v>44454</v>
      </c>
      <c r="G55" s="544">
        <f t="shared" si="74"/>
        <v>44460</v>
      </c>
      <c r="H55" s="544">
        <f t="shared" si="75"/>
        <v>44462</v>
      </c>
      <c r="I55" s="544">
        <f t="shared" si="76"/>
        <v>44464</v>
      </c>
      <c r="J55" s="873" t="s">
        <v>4905</v>
      </c>
      <c r="L55" s="128"/>
      <c r="M55" s="1211"/>
    </row>
    <row r="56" spans="1:13" s="30" customFormat="1" ht="17.25" hidden="1" customHeight="1">
      <c r="A56" s="1305"/>
      <c r="B56" s="1305"/>
      <c r="C56" s="542" t="s">
        <v>4857</v>
      </c>
      <c r="D56" s="486" t="s">
        <v>4194</v>
      </c>
      <c r="E56" s="544">
        <v>44469</v>
      </c>
      <c r="F56" s="544">
        <f t="shared" ref="F56:F59" si="77">E56+25</f>
        <v>44494</v>
      </c>
      <c r="G56" s="544">
        <f t="shared" ref="G56:G59" si="78">E56+31</f>
        <v>44500</v>
      </c>
      <c r="H56" s="544">
        <f t="shared" ref="H56:H59" si="79">E56+33</f>
        <v>44502</v>
      </c>
      <c r="I56" s="540" t="s">
        <v>2190</v>
      </c>
      <c r="J56" s="873" t="s">
        <v>4906</v>
      </c>
      <c r="L56" s="128"/>
      <c r="M56" s="1211"/>
    </row>
    <row r="57" spans="1:13" s="30" customFormat="1" ht="17.25" hidden="1" customHeight="1">
      <c r="A57" s="294" t="s">
        <v>4907</v>
      </c>
      <c r="B57" s="294"/>
      <c r="C57" s="256" t="s">
        <v>4707</v>
      </c>
      <c r="D57" s="486" t="s">
        <v>4196</v>
      </c>
      <c r="E57" s="540">
        <f t="shared" ref="E57" si="80">E56+7</f>
        <v>44476</v>
      </c>
      <c r="F57" s="540"/>
      <c r="G57" s="540"/>
      <c r="H57" s="540"/>
      <c r="I57" s="540"/>
      <c r="J57" s="1331" t="s">
        <v>4908</v>
      </c>
      <c r="L57" s="128"/>
      <c r="M57" s="1211"/>
    </row>
    <row r="58" spans="1:13" s="30" customFormat="1" ht="17.25" hidden="1" customHeight="1">
      <c r="A58" s="294" t="s">
        <v>4909</v>
      </c>
      <c r="B58" s="294"/>
      <c r="C58" s="256" t="s">
        <v>4910</v>
      </c>
      <c r="D58" s="486" t="s">
        <v>2560</v>
      </c>
      <c r="E58" s="540">
        <v>44450</v>
      </c>
      <c r="F58" s="540"/>
      <c r="G58" s="540"/>
      <c r="H58" s="540"/>
      <c r="I58" s="540"/>
      <c r="J58" s="873" t="s">
        <v>4911</v>
      </c>
      <c r="L58" s="128"/>
      <c r="M58" s="1211"/>
    </row>
    <row r="59" spans="1:13" s="30" customFormat="1" ht="17.25" hidden="1" customHeight="1">
      <c r="A59" s="1310"/>
      <c r="B59" s="1310"/>
      <c r="C59" s="217" t="s">
        <v>4843</v>
      </c>
      <c r="D59" s="533" t="s">
        <v>2564</v>
      </c>
      <c r="E59" s="672">
        <v>44457</v>
      </c>
      <c r="F59" s="672">
        <f t="shared" si="77"/>
        <v>44482</v>
      </c>
      <c r="G59" s="672">
        <f t="shared" si="78"/>
        <v>44488</v>
      </c>
      <c r="H59" s="672">
        <f t="shared" si="79"/>
        <v>44490</v>
      </c>
      <c r="I59" s="672">
        <f t="shared" ref="I59" si="81">E59+35</f>
        <v>44492</v>
      </c>
      <c r="J59" s="873" t="s">
        <v>4912</v>
      </c>
      <c r="L59" s="128"/>
      <c r="M59" s="1211"/>
    </row>
    <row r="60" spans="1:13" s="30" customFormat="1" ht="17.25" hidden="1" customHeight="1">
      <c r="A60" s="1310"/>
      <c r="B60" s="1310"/>
      <c r="C60" s="217" t="s">
        <v>4859</v>
      </c>
      <c r="D60" s="533" t="s">
        <v>2568</v>
      </c>
      <c r="E60" s="672">
        <v>44460</v>
      </c>
      <c r="F60" s="672">
        <f t="shared" ref="F60" si="82">E60+25</f>
        <v>44485</v>
      </c>
      <c r="G60" s="540" t="s">
        <v>2190</v>
      </c>
      <c r="H60" s="672">
        <f t="shared" ref="H60" si="83">E60+33</f>
        <v>44493</v>
      </c>
      <c r="I60" s="672">
        <f t="shared" ref="I60" si="84">E60+35</f>
        <v>44495</v>
      </c>
      <c r="J60" s="873" t="s">
        <v>4913</v>
      </c>
      <c r="K60" s="566"/>
      <c r="L60" s="128"/>
      <c r="M60" s="1211"/>
    </row>
    <row r="61" spans="1:13" s="30" customFormat="1" ht="17.25" hidden="1" customHeight="1">
      <c r="A61" s="294" t="s">
        <v>4914</v>
      </c>
      <c r="B61" s="294"/>
      <c r="C61" s="217" t="s">
        <v>4915</v>
      </c>
      <c r="D61" s="533" t="s">
        <v>2572</v>
      </c>
      <c r="E61" s="672">
        <v>44479</v>
      </c>
      <c r="F61" s="672">
        <f>E61+26</f>
        <v>44505</v>
      </c>
      <c r="G61" s="672">
        <f>E61+36</f>
        <v>44515</v>
      </c>
      <c r="H61" s="672">
        <f>E61+44</f>
        <v>44523</v>
      </c>
      <c r="I61" s="672">
        <f>E61+47</f>
        <v>44526</v>
      </c>
      <c r="J61" s="873" t="s">
        <v>4916</v>
      </c>
      <c r="L61" s="128"/>
      <c r="M61" s="1211"/>
    </row>
    <row r="62" spans="1:13" s="30" customFormat="1" ht="17.25" hidden="1" customHeight="1">
      <c r="A62" s="1305"/>
      <c r="B62" s="294" t="s">
        <v>4917</v>
      </c>
      <c r="C62" s="217" t="s">
        <v>3885</v>
      </c>
      <c r="D62" s="533" t="s">
        <v>2575</v>
      </c>
      <c r="E62" s="672">
        <v>44497</v>
      </c>
      <c r="F62" s="672">
        <f>E62+25</f>
        <v>44522</v>
      </c>
      <c r="G62" s="672">
        <f>E62+31</f>
        <v>44528</v>
      </c>
      <c r="H62" s="672">
        <f>E62+34</f>
        <v>44531</v>
      </c>
      <c r="I62" s="672">
        <f>E62+35</f>
        <v>44532</v>
      </c>
      <c r="J62" s="873" t="s">
        <v>4918</v>
      </c>
      <c r="L62" s="1180"/>
      <c r="M62" s="1211"/>
    </row>
    <row r="63" spans="1:13" s="30" customFormat="1" ht="17.25" hidden="1" customHeight="1">
      <c r="A63" s="1305"/>
      <c r="B63" s="294" t="s">
        <v>4919</v>
      </c>
      <c r="C63" s="542" t="s">
        <v>4848</v>
      </c>
      <c r="D63" s="486" t="s">
        <v>4198</v>
      </c>
      <c r="E63" s="544">
        <v>44504</v>
      </c>
      <c r="F63" s="544">
        <f>E63+25</f>
        <v>44529</v>
      </c>
      <c r="G63" s="544">
        <f>E63+31</f>
        <v>44535</v>
      </c>
      <c r="H63" s="544">
        <f>E63+34</f>
        <v>44538</v>
      </c>
      <c r="I63" s="544">
        <f>E63+35</f>
        <v>44539</v>
      </c>
      <c r="J63" s="873" t="s">
        <v>4920</v>
      </c>
      <c r="L63" s="128"/>
      <c r="M63" s="1211"/>
    </row>
    <row r="64" spans="1:13" s="30" customFormat="1" ht="17.25" hidden="1" customHeight="1">
      <c r="A64" s="294" t="s">
        <v>4921</v>
      </c>
      <c r="B64" s="294" t="s">
        <v>4922</v>
      </c>
      <c r="C64" s="542" t="s">
        <v>4923</v>
      </c>
      <c r="D64" s="486" t="s">
        <v>2581</v>
      </c>
      <c r="E64" s="544">
        <v>44498</v>
      </c>
      <c r="F64" s="544">
        <f>E64+25</f>
        <v>44523</v>
      </c>
      <c r="G64" s="544">
        <f>E64+31</f>
        <v>44529</v>
      </c>
      <c r="H64" s="544">
        <f>E64+34</f>
        <v>44532</v>
      </c>
      <c r="I64" s="540"/>
      <c r="J64" s="873" t="s">
        <v>4924</v>
      </c>
      <c r="L64" s="128"/>
      <c r="M64" s="1211"/>
    </row>
    <row r="65" spans="1:13" s="30" customFormat="1" ht="17.25" hidden="1" customHeight="1">
      <c r="A65" s="1380"/>
      <c r="B65" s="294" t="s">
        <v>4925</v>
      </c>
      <c r="C65" s="542" t="s">
        <v>4853</v>
      </c>
      <c r="D65" s="486" t="s">
        <v>4199</v>
      </c>
      <c r="E65" s="544">
        <v>44514</v>
      </c>
      <c r="F65" s="544">
        <f>E65+25</f>
        <v>44539</v>
      </c>
      <c r="G65" s="544">
        <f>E65+31</f>
        <v>44545</v>
      </c>
      <c r="H65" s="544">
        <f>E65+34</f>
        <v>44548</v>
      </c>
      <c r="I65" s="544">
        <f>E65+35</f>
        <v>44549</v>
      </c>
      <c r="J65" s="873" t="s">
        <v>4926</v>
      </c>
      <c r="L65" s="128"/>
      <c r="M65" s="1211"/>
    </row>
    <row r="66" spans="1:13" s="30" customFormat="1" ht="17.25" hidden="1" customHeight="1">
      <c r="A66" s="294"/>
      <c r="B66" s="294" t="s">
        <v>4927</v>
      </c>
      <c r="C66" s="256" t="s">
        <v>4707</v>
      </c>
      <c r="D66" s="486" t="s">
        <v>4200</v>
      </c>
      <c r="E66" s="540">
        <v>44495</v>
      </c>
      <c r="F66" s="540"/>
      <c r="G66" s="540"/>
      <c r="H66" s="540"/>
      <c r="I66" s="540"/>
      <c r="J66" s="1331" t="s">
        <v>4908</v>
      </c>
      <c r="L66" s="873" t="s">
        <v>4928</v>
      </c>
      <c r="M66" s="1211"/>
    </row>
    <row r="67" spans="1:13" s="30" customFormat="1" ht="17.25" hidden="1" customHeight="1">
      <c r="A67" s="294" t="s">
        <v>4929</v>
      </c>
      <c r="B67" s="294" t="s">
        <v>4930</v>
      </c>
      <c r="C67" s="217" t="s">
        <v>4851</v>
      </c>
      <c r="D67" s="533" t="s">
        <v>4201</v>
      </c>
      <c r="E67" s="672">
        <v>44518</v>
      </c>
      <c r="F67" s="672">
        <f>E67+25</f>
        <v>44543</v>
      </c>
      <c r="G67" s="672">
        <f>E67+31</f>
        <v>44549</v>
      </c>
      <c r="H67" s="672">
        <f>E67+33</f>
        <v>44551</v>
      </c>
      <c r="I67" s="672">
        <f>E67+35</f>
        <v>44553</v>
      </c>
      <c r="J67" s="873" t="s">
        <v>4931</v>
      </c>
      <c r="L67" s="128"/>
      <c r="M67" s="1211"/>
    </row>
    <row r="68" spans="1:13" s="30" customFormat="1" ht="17.25" hidden="1" customHeight="1">
      <c r="A68" s="294" t="s">
        <v>4932</v>
      </c>
      <c r="B68" s="294" t="s">
        <v>4933</v>
      </c>
      <c r="C68" s="362" t="s">
        <v>4707</v>
      </c>
      <c r="D68" s="533" t="s">
        <v>4202</v>
      </c>
      <c r="E68" s="540">
        <v>44509</v>
      </c>
      <c r="F68" s="540"/>
      <c r="G68" s="540"/>
      <c r="H68" s="540"/>
      <c r="I68" s="540"/>
      <c r="J68" s="1331" t="s">
        <v>4908</v>
      </c>
      <c r="L68" s="873" t="s">
        <v>4934</v>
      </c>
      <c r="M68" s="1211"/>
    </row>
    <row r="69" spans="1:13" s="30" customFormat="1" ht="17.25" hidden="1" customHeight="1">
      <c r="A69" s="294" t="s">
        <v>4935</v>
      </c>
      <c r="B69" s="294" t="s">
        <v>4936</v>
      </c>
      <c r="C69" s="217" t="s">
        <v>4904</v>
      </c>
      <c r="D69" s="533" t="s">
        <v>2596</v>
      </c>
      <c r="E69" s="672">
        <v>44526</v>
      </c>
      <c r="F69" s="672">
        <f>E69+25</f>
        <v>44551</v>
      </c>
      <c r="G69" s="672">
        <f>E69+31</f>
        <v>44557</v>
      </c>
      <c r="H69" s="672">
        <f>E69+33</f>
        <v>44559</v>
      </c>
      <c r="I69" s="1411"/>
      <c r="J69" s="873" t="s">
        <v>4937</v>
      </c>
      <c r="L69" s="128"/>
      <c r="M69" s="1211"/>
    </row>
    <row r="70" spans="1:13" s="30" customFormat="1" ht="17.25" hidden="1" customHeight="1">
      <c r="A70" s="294"/>
      <c r="B70" s="294" t="s">
        <v>4938</v>
      </c>
      <c r="C70" s="362" t="s">
        <v>4707</v>
      </c>
      <c r="D70" s="533" t="s">
        <v>2601</v>
      </c>
      <c r="E70" s="540">
        <v>44523</v>
      </c>
      <c r="F70" s="540"/>
      <c r="G70" s="540"/>
      <c r="H70" s="540"/>
      <c r="I70" s="540"/>
      <c r="J70" s="1331" t="s">
        <v>4908</v>
      </c>
      <c r="L70" s="873" t="s">
        <v>4939</v>
      </c>
      <c r="M70" s="1211"/>
    </row>
    <row r="71" spans="1:13" s="30" customFormat="1" ht="17.25" hidden="1" customHeight="1">
      <c r="A71" s="294"/>
      <c r="B71" s="294" t="s">
        <v>4940</v>
      </c>
      <c r="C71" s="217" t="s">
        <v>4841</v>
      </c>
      <c r="D71" s="533" t="s">
        <v>2602</v>
      </c>
      <c r="E71" s="672">
        <v>44542</v>
      </c>
      <c r="F71" s="672">
        <f t="shared" ref="F71" si="85">E71+25</f>
        <v>44567</v>
      </c>
      <c r="G71" s="672">
        <f t="shared" ref="G71" si="86">E71+31</f>
        <v>44573</v>
      </c>
      <c r="H71" s="672">
        <f t="shared" ref="H71" si="87">E71+33</f>
        <v>44575</v>
      </c>
      <c r="I71" s="672">
        <f t="shared" ref="I71" si="88">E71+35</f>
        <v>44577</v>
      </c>
      <c r="J71" s="873" t="s">
        <v>4941</v>
      </c>
      <c r="L71" s="128"/>
      <c r="M71" s="1211"/>
    </row>
    <row r="72" spans="1:13" s="30" customFormat="1" ht="17.25" hidden="1" customHeight="1">
      <c r="A72" s="1380"/>
      <c r="B72" s="294" t="s">
        <v>4942</v>
      </c>
      <c r="C72" s="542" t="s">
        <v>4843</v>
      </c>
      <c r="D72" s="486" t="s">
        <v>2605</v>
      </c>
      <c r="E72" s="544">
        <v>44545</v>
      </c>
      <c r="F72" s="544">
        <f>E72+32</f>
        <v>44577</v>
      </c>
      <c r="G72" s="544">
        <f>E72+46</f>
        <v>44591</v>
      </c>
      <c r="H72" s="544">
        <f>E72+58</f>
        <v>44603</v>
      </c>
      <c r="I72" s="544">
        <f>E72+61</f>
        <v>44606</v>
      </c>
      <c r="J72" s="873" t="s">
        <v>4943</v>
      </c>
      <c r="L72" s="128"/>
      <c r="M72" s="1211"/>
    </row>
    <row r="73" spans="1:13" s="30" customFormat="1" ht="17.25" hidden="1" customHeight="1">
      <c r="A73" s="1380"/>
      <c r="B73" s="294" t="s">
        <v>4944</v>
      </c>
      <c r="C73" s="542" t="s">
        <v>4859</v>
      </c>
      <c r="D73" s="486" t="s">
        <v>4204</v>
      </c>
      <c r="E73" s="544">
        <v>44548</v>
      </c>
      <c r="F73" s="544">
        <f>E73+33</f>
        <v>44581</v>
      </c>
      <c r="G73" s="544">
        <f>E73+47</f>
        <v>44595</v>
      </c>
      <c r="H73" s="544">
        <f>E73+59</f>
        <v>44607</v>
      </c>
      <c r="I73" s="544">
        <f>E73+62</f>
        <v>44610</v>
      </c>
      <c r="J73" s="873" t="s">
        <v>4945</v>
      </c>
      <c r="L73" s="128"/>
      <c r="M73" s="1211"/>
    </row>
    <row r="74" spans="1:13" s="30" customFormat="1" ht="17.25" hidden="1" customHeight="1">
      <c r="A74" s="294"/>
      <c r="B74" s="294" t="s">
        <v>4946</v>
      </c>
      <c r="C74" s="542" t="s">
        <v>4857</v>
      </c>
      <c r="D74" s="486" t="s">
        <v>4206</v>
      </c>
      <c r="E74" s="544">
        <v>44563</v>
      </c>
      <c r="F74" s="544">
        <f>E74+29</f>
        <v>44592</v>
      </c>
      <c r="G74" s="544">
        <f>E74+42</f>
        <v>44605</v>
      </c>
      <c r="H74" s="544">
        <f>E74+53</f>
        <v>44616</v>
      </c>
      <c r="I74" s="544">
        <f>E74+56</f>
        <v>44619</v>
      </c>
      <c r="J74" s="873" t="s">
        <v>4947</v>
      </c>
      <c r="L74" s="128"/>
      <c r="M74" s="1211"/>
    </row>
    <row r="75" spans="1:13" s="30" customFormat="1" ht="17.25" hidden="1" customHeight="1">
      <c r="A75" s="294"/>
      <c r="B75" s="294" t="s">
        <v>4948</v>
      </c>
      <c r="C75" s="542" t="s">
        <v>4915</v>
      </c>
      <c r="D75" s="486" t="s">
        <v>2614</v>
      </c>
      <c r="E75" s="544">
        <v>44566</v>
      </c>
      <c r="F75" s="544">
        <f>E75+36</f>
        <v>44602</v>
      </c>
      <c r="G75" s="544">
        <f>E75+46</f>
        <v>44612</v>
      </c>
      <c r="H75" s="544">
        <f>E75+57</f>
        <v>44623</v>
      </c>
      <c r="I75" s="544">
        <f>E75+59</f>
        <v>44625</v>
      </c>
      <c r="J75" s="873" t="s">
        <v>4949</v>
      </c>
      <c r="L75" s="128"/>
      <c r="M75" s="1211"/>
    </row>
    <row r="76" spans="1:13" s="30" customFormat="1" ht="17.25" hidden="1" customHeight="1">
      <c r="A76" s="294"/>
      <c r="B76" s="294" t="s">
        <v>4950</v>
      </c>
      <c r="C76" s="362" t="s">
        <v>2182</v>
      </c>
      <c r="D76" s="533" t="s">
        <v>2616</v>
      </c>
      <c r="E76" s="540">
        <v>44565</v>
      </c>
      <c r="F76" s="540"/>
      <c r="G76" s="540"/>
      <c r="H76" s="540"/>
      <c r="I76" s="540"/>
      <c r="J76" s="873" t="s">
        <v>4951</v>
      </c>
      <c r="L76" s="128"/>
      <c r="M76" s="1211"/>
    </row>
    <row r="77" spans="1:13" s="30" customFormat="1" ht="17.25" hidden="1" customHeight="1">
      <c r="A77" s="294"/>
      <c r="B77" s="294" t="s">
        <v>4952</v>
      </c>
      <c r="C77" s="362" t="s">
        <v>2182</v>
      </c>
      <c r="D77" s="533" t="s">
        <v>4210</v>
      </c>
      <c r="E77" s="540">
        <v>44572</v>
      </c>
      <c r="F77" s="540"/>
      <c r="G77" s="540"/>
      <c r="H77" s="540"/>
      <c r="I77" s="540"/>
      <c r="J77" s="873" t="s">
        <v>4953</v>
      </c>
      <c r="L77" s="128"/>
      <c r="M77" s="1211"/>
    </row>
    <row r="78" spans="1:13" s="30" customFormat="1" ht="17.25" hidden="1" customHeight="1">
      <c r="A78" s="294"/>
      <c r="B78" s="294" t="s">
        <v>4954</v>
      </c>
      <c r="C78" s="217" t="s">
        <v>4923</v>
      </c>
      <c r="D78" s="533" t="s">
        <v>4212</v>
      </c>
      <c r="E78" s="672">
        <v>44581</v>
      </c>
      <c r="F78" s="540" t="s">
        <v>2190</v>
      </c>
      <c r="G78" s="672">
        <f>E78+47</f>
        <v>44628</v>
      </c>
      <c r="H78" s="672">
        <f>E78+57</f>
        <v>44638</v>
      </c>
      <c r="I78" s="672">
        <f>E78+59</f>
        <v>44640</v>
      </c>
      <c r="J78" s="873" t="s">
        <v>4955</v>
      </c>
      <c r="L78" s="128"/>
      <c r="M78" s="1211"/>
    </row>
    <row r="79" spans="1:13" s="30" customFormat="1" ht="17.25" hidden="1" customHeight="1">
      <c r="A79" s="294"/>
      <c r="B79" s="294" t="s">
        <v>4956</v>
      </c>
      <c r="C79" s="217" t="s">
        <v>3885</v>
      </c>
      <c r="D79" s="533" t="s">
        <v>4214</v>
      </c>
      <c r="E79" s="672">
        <v>44587</v>
      </c>
      <c r="F79" s="540" t="s">
        <v>2190</v>
      </c>
      <c r="G79" s="672">
        <f>E79+47</f>
        <v>44634</v>
      </c>
      <c r="H79" s="672">
        <f>E79+57</f>
        <v>44644</v>
      </c>
      <c r="I79" s="672">
        <f>E79+60</f>
        <v>44647</v>
      </c>
      <c r="J79" s="873" t="s">
        <v>4957</v>
      </c>
      <c r="L79" s="128"/>
      <c r="M79" s="1211"/>
    </row>
    <row r="80" spans="1:13" s="30" customFormat="1" ht="17.25" hidden="1" customHeight="1">
      <c r="A80" s="294"/>
      <c r="B80" s="294" t="s">
        <v>4958</v>
      </c>
      <c r="C80" s="542" t="s">
        <v>4848</v>
      </c>
      <c r="D80" s="486" t="s">
        <v>4216</v>
      </c>
      <c r="E80" s="544">
        <v>44597</v>
      </c>
      <c r="F80" s="540" t="s">
        <v>2190</v>
      </c>
      <c r="G80" s="544">
        <f>E80+41</f>
        <v>44638</v>
      </c>
      <c r="H80" s="544">
        <f>E80+46</f>
        <v>44643</v>
      </c>
      <c r="I80" s="544">
        <f>E80+49</f>
        <v>44646</v>
      </c>
      <c r="J80" s="873" t="s">
        <v>4959</v>
      </c>
      <c r="L80" s="128"/>
      <c r="M80" s="1211"/>
    </row>
    <row r="81" spans="1:13" s="30" customFormat="1" ht="17.25" hidden="1" customHeight="1">
      <c r="A81" s="294"/>
      <c r="B81" s="294" t="s">
        <v>4960</v>
      </c>
      <c r="C81" s="542" t="s">
        <v>4853</v>
      </c>
      <c r="D81" s="486" t="s">
        <v>4218</v>
      </c>
      <c r="E81" s="544">
        <v>44605</v>
      </c>
      <c r="F81" s="540" t="s">
        <v>2190</v>
      </c>
      <c r="G81" s="544">
        <f>E81+43</f>
        <v>44648</v>
      </c>
      <c r="H81" s="544">
        <f t="shared" ref="H81:H87" si="89">E81+50</f>
        <v>44655</v>
      </c>
      <c r="I81" s="544">
        <f>E81+51</f>
        <v>44656</v>
      </c>
      <c r="J81" s="873" t="s">
        <v>4961</v>
      </c>
      <c r="L81" s="128"/>
      <c r="M81" s="1211"/>
    </row>
    <row r="82" spans="1:13" s="30" customFormat="1" ht="17.25" hidden="1" customHeight="1">
      <c r="A82" s="294"/>
      <c r="B82" s="294" t="s">
        <v>4962</v>
      </c>
      <c r="C82" s="542" t="s">
        <v>4851</v>
      </c>
      <c r="D82" s="486" t="s">
        <v>4963</v>
      </c>
      <c r="E82" s="544">
        <v>44609</v>
      </c>
      <c r="F82" s="540" t="s">
        <v>2190</v>
      </c>
      <c r="G82" s="544">
        <f t="shared" ref="G82:G87" si="90">E82+41</f>
        <v>44650</v>
      </c>
      <c r="H82" s="544">
        <f t="shared" si="89"/>
        <v>44659</v>
      </c>
      <c r="I82" s="544">
        <f>E82+50</f>
        <v>44659</v>
      </c>
      <c r="J82" s="873" t="s">
        <v>4964</v>
      </c>
      <c r="L82" s="128"/>
      <c r="M82" s="1211"/>
    </row>
    <row r="83" spans="1:13" s="30" customFormat="1" ht="17.25" hidden="1" customHeight="1">
      <c r="A83" s="294" t="s">
        <v>4904</v>
      </c>
      <c r="B83" s="294" t="s">
        <v>4965</v>
      </c>
      <c r="C83" s="940" t="s">
        <v>4966</v>
      </c>
      <c r="D83" s="486" t="s">
        <v>4222</v>
      </c>
      <c r="E83" s="544">
        <v>44617</v>
      </c>
      <c r="F83" s="540" t="s">
        <v>2190</v>
      </c>
      <c r="G83" s="544">
        <f>E83+28</f>
        <v>44645</v>
      </c>
      <c r="H83" s="544">
        <f>E83+30</f>
        <v>44647</v>
      </c>
      <c r="I83" s="544">
        <f>E83+32</f>
        <v>44649</v>
      </c>
      <c r="J83" s="873" t="s">
        <v>4967</v>
      </c>
      <c r="L83" s="128"/>
      <c r="M83" s="1211"/>
    </row>
    <row r="84" spans="1:13" s="30" customFormat="1" ht="17.25" hidden="1" customHeight="1">
      <c r="A84" s="294" t="s">
        <v>4966</v>
      </c>
      <c r="B84" s="294" t="s">
        <v>4968</v>
      </c>
      <c r="C84" s="217" t="s">
        <v>4841</v>
      </c>
      <c r="D84" s="533" t="s">
        <v>4224</v>
      </c>
      <c r="E84" s="672">
        <v>44622</v>
      </c>
      <c r="F84" s="540" t="s">
        <v>2190</v>
      </c>
      <c r="G84" s="672">
        <f t="shared" si="90"/>
        <v>44663</v>
      </c>
      <c r="H84" s="672">
        <f t="shared" si="89"/>
        <v>44672</v>
      </c>
      <c r="I84" s="672">
        <f>E84+46</f>
        <v>44668</v>
      </c>
      <c r="J84" s="873" t="s">
        <v>4969</v>
      </c>
      <c r="L84" s="128"/>
      <c r="M84" s="1211"/>
    </row>
    <row r="85" spans="1:13" s="30" customFormat="1" ht="17.25" hidden="1" customHeight="1">
      <c r="A85" s="294"/>
      <c r="B85" s="294" t="s">
        <v>4970</v>
      </c>
      <c r="C85" s="217" t="s">
        <v>4843</v>
      </c>
      <c r="D85" s="533" t="s">
        <v>2638</v>
      </c>
      <c r="E85" s="672">
        <v>44638</v>
      </c>
      <c r="F85" s="540" t="s">
        <v>2190</v>
      </c>
      <c r="G85" s="672">
        <f>E85+28</f>
        <v>44666</v>
      </c>
      <c r="H85" s="672">
        <f t="shared" si="89"/>
        <v>44688</v>
      </c>
      <c r="I85" s="540"/>
      <c r="J85" s="873" t="s">
        <v>4971</v>
      </c>
      <c r="L85" s="128"/>
      <c r="M85" s="1211"/>
    </row>
    <row r="86" spans="1:13" s="30" customFormat="1" ht="17.25" hidden="1" customHeight="1">
      <c r="A86" s="294"/>
      <c r="B86" s="294" t="s">
        <v>4972</v>
      </c>
      <c r="C86" s="217" t="s">
        <v>4859</v>
      </c>
      <c r="D86" s="533" t="s">
        <v>2643</v>
      </c>
      <c r="E86" s="672">
        <v>44644</v>
      </c>
      <c r="F86" s="540" t="s">
        <v>2190</v>
      </c>
      <c r="G86" s="672">
        <f t="shared" si="90"/>
        <v>44685</v>
      </c>
      <c r="H86" s="672">
        <f t="shared" si="89"/>
        <v>44694</v>
      </c>
      <c r="I86" s="672">
        <f>E86+46</f>
        <v>44690</v>
      </c>
      <c r="J86" s="873" t="s">
        <v>4973</v>
      </c>
      <c r="L86" s="128"/>
      <c r="M86" s="1211"/>
    </row>
    <row r="87" spans="1:13" s="30" customFormat="1" ht="17.25" hidden="1" customHeight="1">
      <c r="A87" s="1510"/>
      <c r="B87" s="294" t="s">
        <v>4974</v>
      </c>
      <c r="C87" s="217" t="s">
        <v>4857</v>
      </c>
      <c r="D87" s="533" t="s">
        <v>2645</v>
      </c>
      <c r="E87" s="672">
        <v>44651</v>
      </c>
      <c r="F87" s="540" t="s">
        <v>2190</v>
      </c>
      <c r="G87" s="672">
        <f t="shared" si="90"/>
        <v>44692</v>
      </c>
      <c r="H87" s="672">
        <f t="shared" si="89"/>
        <v>44701</v>
      </c>
      <c r="I87" s="672">
        <f>E87+46</f>
        <v>44697</v>
      </c>
      <c r="J87" s="873" t="s">
        <v>4975</v>
      </c>
      <c r="L87" s="128"/>
      <c r="M87" s="1211"/>
    </row>
    <row r="88" spans="1:13" s="30" customFormat="1" ht="17.25" hidden="1" customHeight="1">
      <c r="A88" s="1510"/>
      <c r="B88" s="294" t="s">
        <v>4976</v>
      </c>
      <c r="C88" s="217" t="s">
        <v>4915</v>
      </c>
      <c r="D88" s="533" t="s">
        <v>2647</v>
      </c>
      <c r="E88" s="672">
        <v>44656</v>
      </c>
      <c r="F88" s="540"/>
      <c r="G88" s="672">
        <f t="shared" ref="G88" si="91">E88+33</f>
        <v>44689</v>
      </c>
      <c r="H88" s="672">
        <f t="shared" ref="H88" si="92">E88+37</f>
        <v>44693</v>
      </c>
      <c r="I88" s="672">
        <f t="shared" ref="I88" si="93">E88+38</f>
        <v>44694</v>
      </c>
      <c r="J88" s="873" t="s">
        <v>4977</v>
      </c>
      <c r="L88" s="128"/>
      <c r="M88" s="1211"/>
    </row>
    <row r="89" spans="1:13" s="30" customFormat="1" ht="17.25" hidden="1" customHeight="1">
      <c r="A89" s="1510"/>
      <c r="B89" s="294" t="s">
        <v>4978</v>
      </c>
      <c r="C89" s="542" t="s">
        <v>4923</v>
      </c>
      <c r="D89" s="486" t="s">
        <v>4230</v>
      </c>
      <c r="E89" s="544">
        <v>44664</v>
      </c>
      <c r="F89" s="540"/>
      <c r="G89" s="544">
        <f t="shared" ref="G89:G95" si="94">E89+36</f>
        <v>44700</v>
      </c>
      <c r="H89" s="544">
        <f t="shared" ref="H89:H96" si="95">E89+39</f>
        <v>44703</v>
      </c>
      <c r="I89" s="544">
        <f t="shared" ref="I89:I96" si="96">E89+40</f>
        <v>44704</v>
      </c>
      <c r="J89" s="873" t="s">
        <v>4979</v>
      </c>
      <c r="L89" s="128"/>
      <c r="M89" s="1211"/>
    </row>
    <row r="90" spans="1:13" s="30" customFormat="1" ht="17.25" hidden="1" customHeight="1">
      <c r="A90" s="1510"/>
      <c r="B90" s="294" t="s">
        <v>4980</v>
      </c>
      <c r="C90" s="1382" t="s">
        <v>4981</v>
      </c>
      <c r="D90" s="486" t="s">
        <v>4232</v>
      </c>
      <c r="E90" s="540">
        <v>44663</v>
      </c>
      <c r="F90" s="540"/>
      <c r="G90" s="540"/>
      <c r="H90" s="540"/>
      <c r="I90" s="540"/>
      <c r="J90" s="873" t="s">
        <v>4982</v>
      </c>
      <c r="L90" s="128"/>
      <c r="M90" s="1211"/>
    </row>
    <row r="91" spans="1:13" s="30" customFormat="1" ht="17.25" hidden="1" customHeight="1">
      <c r="A91" s="1510"/>
      <c r="B91" s="294" t="s">
        <v>4983</v>
      </c>
      <c r="C91" s="542" t="s">
        <v>3885</v>
      </c>
      <c r="D91" s="207" t="s">
        <v>4984</v>
      </c>
      <c r="E91" s="544">
        <v>44672</v>
      </c>
      <c r="F91" s="540"/>
      <c r="G91" s="544">
        <f t="shared" si="94"/>
        <v>44708</v>
      </c>
      <c r="H91" s="544">
        <f t="shared" si="95"/>
        <v>44711</v>
      </c>
      <c r="I91" s="544">
        <f t="shared" si="96"/>
        <v>44712</v>
      </c>
      <c r="J91" s="873" t="s">
        <v>4985</v>
      </c>
      <c r="L91" s="128"/>
      <c r="M91" s="1211"/>
    </row>
    <row r="92" spans="1:13" s="30" customFormat="1" ht="17.25" hidden="1" customHeight="1">
      <c r="A92" s="294"/>
      <c r="B92" s="294" t="s">
        <v>4986</v>
      </c>
      <c r="C92" s="542" t="s">
        <v>4848</v>
      </c>
      <c r="D92" s="207" t="s">
        <v>4987</v>
      </c>
      <c r="E92" s="544">
        <v>44677</v>
      </c>
      <c r="F92" s="540"/>
      <c r="G92" s="540"/>
      <c r="H92" s="544">
        <f t="shared" si="95"/>
        <v>44716</v>
      </c>
      <c r="I92" s="544">
        <f t="shared" si="96"/>
        <v>44717</v>
      </c>
      <c r="J92" s="873" t="s">
        <v>4988</v>
      </c>
      <c r="L92" s="128"/>
      <c r="M92" s="1211"/>
    </row>
    <row r="93" spans="1:13" s="30" customFormat="1" ht="17.25" hidden="1" customHeight="1">
      <c r="A93" s="294"/>
      <c r="B93" s="294" t="s">
        <v>4989</v>
      </c>
      <c r="C93" s="217" t="s">
        <v>4853</v>
      </c>
      <c r="D93" s="208" t="s">
        <v>4990</v>
      </c>
      <c r="E93" s="672">
        <v>44686</v>
      </c>
      <c r="F93" s="540"/>
      <c r="G93" s="672">
        <f t="shared" si="94"/>
        <v>44722</v>
      </c>
      <c r="H93" s="672">
        <f t="shared" si="95"/>
        <v>44725</v>
      </c>
      <c r="I93" s="672">
        <f t="shared" si="96"/>
        <v>44726</v>
      </c>
      <c r="J93" s="873" t="s">
        <v>4991</v>
      </c>
      <c r="L93" s="128"/>
      <c r="M93" s="1211"/>
    </row>
    <row r="94" spans="1:13" s="30" customFormat="1" ht="17.25" hidden="1" customHeight="1">
      <c r="A94" s="294"/>
      <c r="B94" s="294" t="s">
        <v>4992</v>
      </c>
      <c r="C94" s="217" t="s">
        <v>4851</v>
      </c>
      <c r="D94" s="208" t="s">
        <v>4993</v>
      </c>
      <c r="E94" s="672">
        <v>44694</v>
      </c>
      <c r="F94" s="540"/>
      <c r="G94" s="672">
        <f t="shared" si="94"/>
        <v>44730</v>
      </c>
      <c r="H94" s="672">
        <f t="shared" si="95"/>
        <v>44733</v>
      </c>
      <c r="I94" s="672">
        <f t="shared" si="96"/>
        <v>44734</v>
      </c>
      <c r="J94" s="873" t="s">
        <v>4994</v>
      </c>
      <c r="L94" s="128"/>
      <c r="M94" s="1211"/>
    </row>
    <row r="95" spans="1:13" s="30" customFormat="1" ht="17.25" hidden="1" customHeight="1">
      <c r="A95" s="294"/>
      <c r="B95" s="294" t="s">
        <v>4995</v>
      </c>
      <c r="C95" s="217" t="s">
        <v>4966</v>
      </c>
      <c r="D95" s="208" t="s">
        <v>4996</v>
      </c>
      <c r="E95" s="672">
        <v>44702</v>
      </c>
      <c r="F95" s="540"/>
      <c r="G95" s="672">
        <f t="shared" si="94"/>
        <v>44738</v>
      </c>
      <c r="H95" s="672">
        <f t="shared" si="95"/>
        <v>44741</v>
      </c>
      <c r="I95" s="672">
        <f t="shared" si="96"/>
        <v>44742</v>
      </c>
      <c r="J95" s="873" t="s">
        <v>4997</v>
      </c>
      <c r="L95" s="128"/>
      <c r="M95" s="1211"/>
    </row>
    <row r="96" spans="1:13" s="30" customFormat="1" ht="17.25" hidden="1" customHeight="1">
      <c r="A96" s="294"/>
      <c r="B96" s="294" t="s">
        <v>4998</v>
      </c>
      <c r="C96" s="217" t="s">
        <v>4841</v>
      </c>
      <c r="D96" s="208" t="s">
        <v>4999</v>
      </c>
      <c r="E96" s="672">
        <v>44712</v>
      </c>
      <c r="F96" s="540"/>
      <c r="G96" s="540"/>
      <c r="H96" s="672">
        <f t="shared" si="95"/>
        <v>44751</v>
      </c>
      <c r="I96" s="672">
        <f t="shared" si="96"/>
        <v>44752</v>
      </c>
      <c r="J96" s="873" t="s">
        <v>5000</v>
      </c>
      <c r="L96" s="128"/>
      <c r="M96" s="1211"/>
    </row>
    <row r="97" spans="1:13" s="30" customFormat="1" ht="17.25" hidden="1" customHeight="1">
      <c r="A97" s="294"/>
      <c r="B97" s="294" t="s">
        <v>5001</v>
      </c>
      <c r="C97" s="217" t="s">
        <v>4843</v>
      </c>
      <c r="D97" s="208" t="s">
        <v>5002</v>
      </c>
      <c r="E97" s="672">
        <v>44715</v>
      </c>
      <c r="F97" s="540"/>
      <c r="G97" s="672">
        <f t="shared" ref="G97:G99" si="97">E97+36</f>
        <v>44751</v>
      </c>
      <c r="H97" s="672">
        <f t="shared" ref="H97:H99" si="98">E97+39</f>
        <v>44754</v>
      </c>
      <c r="I97" s="672">
        <f t="shared" ref="I97:I98" si="99">E97+40</f>
        <v>44755</v>
      </c>
      <c r="J97" s="873" t="s">
        <v>5003</v>
      </c>
      <c r="L97" s="128"/>
      <c r="M97" s="1211"/>
    </row>
    <row r="98" spans="1:13" s="30" customFormat="1" ht="17.25" hidden="1" customHeight="1">
      <c r="A98" s="294"/>
      <c r="B98" s="294" t="s">
        <v>5004</v>
      </c>
      <c r="C98" s="542" t="s">
        <v>4859</v>
      </c>
      <c r="D98" s="207" t="s">
        <v>5005</v>
      </c>
      <c r="E98" s="544">
        <v>44725</v>
      </c>
      <c r="F98" s="544">
        <f>E98+27</f>
        <v>44752</v>
      </c>
      <c r="G98" s="544">
        <f t="shared" si="97"/>
        <v>44761</v>
      </c>
      <c r="H98" s="544">
        <f t="shared" si="98"/>
        <v>44764</v>
      </c>
      <c r="I98" s="544">
        <f t="shared" si="99"/>
        <v>44765</v>
      </c>
      <c r="J98" s="873" t="s">
        <v>5006</v>
      </c>
      <c r="L98" s="128"/>
      <c r="M98" s="1211"/>
    </row>
    <row r="99" spans="1:13" s="30" customFormat="1" ht="17.25" hidden="1" customHeight="1">
      <c r="A99" s="294"/>
      <c r="B99" s="294" t="s">
        <v>5007</v>
      </c>
      <c r="C99" s="542" t="s">
        <v>4857</v>
      </c>
      <c r="D99" s="207" t="s">
        <v>5008</v>
      </c>
      <c r="E99" s="544">
        <v>44735</v>
      </c>
      <c r="F99" s="544">
        <f t="shared" ref="F99:F110" si="100">E99+27</f>
        <v>44762</v>
      </c>
      <c r="G99" s="544">
        <f t="shared" si="97"/>
        <v>44771</v>
      </c>
      <c r="H99" s="544">
        <f t="shared" si="98"/>
        <v>44774</v>
      </c>
      <c r="I99" s="540"/>
      <c r="J99" s="873" t="s">
        <v>5009</v>
      </c>
      <c r="L99" s="128"/>
      <c r="M99" s="1211"/>
    </row>
    <row r="100" spans="1:13" s="30" customFormat="1" ht="17.25" hidden="1" customHeight="1">
      <c r="A100" s="294"/>
      <c r="B100" s="294" t="s">
        <v>5010</v>
      </c>
      <c r="C100" s="542" t="s">
        <v>4915</v>
      </c>
      <c r="D100" s="207" t="s">
        <v>5011</v>
      </c>
      <c r="E100" s="544">
        <v>44738</v>
      </c>
      <c r="F100" s="544">
        <f t="shared" si="100"/>
        <v>44765</v>
      </c>
      <c r="G100" s="544">
        <f>E100+36</f>
        <v>44774</v>
      </c>
      <c r="H100" s="544">
        <f>E100+39</f>
        <v>44777</v>
      </c>
      <c r="I100" s="544">
        <f>E100+40</f>
        <v>44778</v>
      </c>
      <c r="J100" s="873" t="s">
        <v>5012</v>
      </c>
      <c r="L100" s="128"/>
      <c r="M100" s="1211"/>
    </row>
    <row r="101" spans="1:13" s="30" customFormat="1" ht="17.25" hidden="1" customHeight="1">
      <c r="A101" s="294"/>
      <c r="B101" s="294" t="s">
        <v>5013</v>
      </c>
      <c r="C101" s="542" t="s">
        <v>4923</v>
      </c>
      <c r="D101" s="207" t="s">
        <v>5014</v>
      </c>
      <c r="E101" s="544">
        <v>44741</v>
      </c>
      <c r="F101" s="544">
        <f t="shared" si="100"/>
        <v>44768</v>
      </c>
      <c r="G101" s="544">
        <f>E101+36</f>
        <v>44777</v>
      </c>
      <c r="H101" s="544">
        <f>E101+39</f>
        <v>44780</v>
      </c>
      <c r="I101" s="544">
        <f>E101+40</f>
        <v>44781</v>
      </c>
      <c r="J101" s="873" t="s">
        <v>5015</v>
      </c>
      <c r="L101" s="128"/>
      <c r="M101" s="1211"/>
    </row>
    <row r="102" spans="1:13" s="30" customFormat="1" ht="17.25" hidden="1" customHeight="1">
      <c r="A102" s="294"/>
      <c r="B102" s="294" t="s">
        <v>5016</v>
      </c>
      <c r="C102" s="217" t="s">
        <v>3885</v>
      </c>
      <c r="D102" s="208" t="s">
        <v>5017</v>
      </c>
      <c r="E102" s="672">
        <v>44762</v>
      </c>
      <c r="F102" s="672">
        <f>E102+27</f>
        <v>44789</v>
      </c>
      <c r="G102" s="672">
        <f>E102+36</f>
        <v>44798</v>
      </c>
      <c r="H102" s="672">
        <f t="shared" ref="H102:H105" si="101">E102+39</f>
        <v>44801</v>
      </c>
      <c r="I102" s="672">
        <f t="shared" ref="I102:I105" si="102">E102+40</f>
        <v>44802</v>
      </c>
      <c r="J102" s="873" t="s">
        <v>5018</v>
      </c>
      <c r="L102" s="128"/>
      <c r="M102" s="1211"/>
    </row>
    <row r="103" spans="1:13" s="30" customFormat="1" ht="17.25" hidden="1" customHeight="1">
      <c r="A103" s="294" t="s">
        <v>5019</v>
      </c>
      <c r="B103" s="294" t="s">
        <v>5020</v>
      </c>
      <c r="C103" s="362" t="s">
        <v>4981</v>
      </c>
      <c r="D103" s="208" t="s">
        <v>5021</v>
      </c>
      <c r="E103" s="540">
        <v>44754</v>
      </c>
      <c r="F103" s="540"/>
      <c r="G103" s="540"/>
      <c r="H103" s="540"/>
      <c r="I103" s="540"/>
      <c r="J103" s="873" t="s">
        <v>5022</v>
      </c>
      <c r="K103" s="873" t="s">
        <v>5023</v>
      </c>
      <c r="L103" s="128"/>
      <c r="M103" s="1211"/>
    </row>
    <row r="104" spans="1:13" s="30" customFormat="1" ht="17.45" hidden="1" customHeight="1">
      <c r="A104" s="294" t="s">
        <v>4902</v>
      </c>
      <c r="B104" s="294" t="s">
        <v>5024</v>
      </c>
      <c r="C104" s="217" t="s">
        <v>4848</v>
      </c>
      <c r="D104" s="208" t="s">
        <v>5025</v>
      </c>
      <c r="E104" s="672">
        <v>44766</v>
      </c>
      <c r="F104" s="672">
        <f t="shared" si="100"/>
        <v>44793</v>
      </c>
      <c r="G104" s="672">
        <f t="shared" ref="G104:G105" si="103">E104+36</f>
        <v>44802</v>
      </c>
      <c r="H104" s="672">
        <f t="shared" si="101"/>
        <v>44805</v>
      </c>
      <c r="I104" s="672">
        <f t="shared" si="102"/>
        <v>44806</v>
      </c>
      <c r="J104" s="873" t="s">
        <v>5026</v>
      </c>
      <c r="L104" s="128"/>
      <c r="M104" s="1211"/>
    </row>
    <row r="105" spans="1:13" s="30" customFormat="1" ht="17.25" hidden="1" customHeight="1">
      <c r="A105" s="294" t="s">
        <v>4900</v>
      </c>
      <c r="B105" s="294" t="s">
        <v>5027</v>
      </c>
      <c r="C105" s="217" t="s">
        <v>4853</v>
      </c>
      <c r="D105" s="208" t="s">
        <v>5028</v>
      </c>
      <c r="E105" s="672">
        <v>44773</v>
      </c>
      <c r="F105" s="672">
        <f t="shared" si="100"/>
        <v>44800</v>
      </c>
      <c r="G105" s="672">
        <f t="shared" si="103"/>
        <v>44809</v>
      </c>
      <c r="H105" s="672">
        <f t="shared" si="101"/>
        <v>44812</v>
      </c>
      <c r="I105" s="672">
        <f t="shared" si="102"/>
        <v>44813</v>
      </c>
      <c r="J105" s="873" t="s">
        <v>5029</v>
      </c>
      <c r="L105" s="128"/>
      <c r="M105" s="1211"/>
    </row>
    <row r="106" spans="1:13" s="30" customFormat="1" ht="17.25" hidden="1" customHeight="1">
      <c r="A106" s="294"/>
      <c r="B106" s="294" t="s">
        <v>5030</v>
      </c>
      <c r="C106" s="542" t="s">
        <v>4851</v>
      </c>
      <c r="D106" s="207" t="s">
        <v>5031</v>
      </c>
      <c r="E106" s="544">
        <v>44778</v>
      </c>
      <c r="F106" s="544">
        <f t="shared" si="100"/>
        <v>44805</v>
      </c>
      <c r="G106" s="544">
        <f t="shared" ref="G106:G110" si="104">E106+36</f>
        <v>44814</v>
      </c>
      <c r="H106" s="544">
        <f t="shared" ref="H106:H110" si="105">E106+39</f>
        <v>44817</v>
      </c>
      <c r="I106" s="544">
        <f t="shared" ref="I106:I110" si="106">E106+40</f>
        <v>44818</v>
      </c>
      <c r="J106" s="873" t="s">
        <v>5032</v>
      </c>
      <c r="L106" s="128"/>
      <c r="M106" s="1211"/>
    </row>
    <row r="107" spans="1:13" s="30" customFormat="1" ht="17.25" hidden="1" customHeight="1">
      <c r="A107" s="294"/>
      <c r="B107" s="294" t="s">
        <v>5033</v>
      </c>
      <c r="C107" s="542" t="s">
        <v>4966</v>
      </c>
      <c r="D107" s="207" t="s">
        <v>5034</v>
      </c>
      <c r="E107" s="544">
        <v>44784</v>
      </c>
      <c r="F107" s="544">
        <f t="shared" si="100"/>
        <v>44811</v>
      </c>
      <c r="G107" s="544">
        <f t="shared" si="104"/>
        <v>44820</v>
      </c>
      <c r="H107" s="544">
        <f t="shared" si="105"/>
        <v>44823</v>
      </c>
      <c r="I107" s="544">
        <f t="shared" si="106"/>
        <v>44824</v>
      </c>
      <c r="J107" s="873" t="s">
        <v>5035</v>
      </c>
      <c r="L107" s="128"/>
      <c r="M107" s="1211"/>
    </row>
    <row r="108" spans="1:13" s="30" customFormat="1" ht="17.25" hidden="1" customHeight="1">
      <c r="A108" s="294" t="s">
        <v>5036</v>
      </c>
      <c r="B108" s="294" t="s">
        <v>5037</v>
      </c>
      <c r="C108" s="542" t="s">
        <v>4841</v>
      </c>
      <c r="D108" s="207" t="s">
        <v>2820</v>
      </c>
      <c r="E108" s="544">
        <v>44799</v>
      </c>
      <c r="F108" s="544">
        <f t="shared" si="100"/>
        <v>44826</v>
      </c>
      <c r="G108" s="540"/>
      <c r="H108" s="544">
        <f t="shared" si="105"/>
        <v>44838</v>
      </c>
      <c r="I108" s="544">
        <f t="shared" si="106"/>
        <v>44839</v>
      </c>
      <c r="J108" s="873" t="s">
        <v>5038</v>
      </c>
      <c r="L108" s="128"/>
      <c r="M108" s="1211"/>
    </row>
    <row r="109" spans="1:13" s="30" customFormat="1" ht="17.25" hidden="1" customHeight="1">
      <c r="A109" s="294" t="s">
        <v>5039</v>
      </c>
      <c r="B109" s="294" t="s">
        <v>5040</v>
      </c>
      <c r="C109" s="256" t="s">
        <v>4981</v>
      </c>
      <c r="D109" s="207" t="s">
        <v>2821</v>
      </c>
      <c r="E109" s="540">
        <v>44796</v>
      </c>
      <c r="F109" s="540"/>
      <c r="G109" s="540"/>
      <c r="H109" s="540"/>
      <c r="I109" s="540"/>
      <c r="J109" s="873" t="s">
        <v>5041</v>
      </c>
      <c r="K109" s="873" t="s">
        <v>5023</v>
      </c>
      <c r="L109" s="128"/>
      <c r="M109" s="1211"/>
    </row>
    <row r="110" spans="1:13" s="30" customFormat="1" ht="17.25" hidden="1" customHeight="1">
      <c r="A110" s="294" t="s">
        <v>4907</v>
      </c>
      <c r="B110" s="294" t="s">
        <v>5042</v>
      </c>
      <c r="C110" s="542" t="s">
        <v>4843</v>
      </c>
      <c r="D110" s="207" t="s">
        <v>2823</v>
      </c>
      <c r="E110" s="544">
        <v>44809</v>
      </c>
      <c r="F110" s="544">
        <f t="shared" si="100"/>
        <v>44836</v>
      </c>
      <c r="G110" s="540">
        <f t="shared" si="104"/>
        <v>44845</v>
      </c>
      <c r="H110" s="544">
        <f t="shared" si="105"/>
        <v>44848</v>
      </c>
      <c r="I110" s="544">
        <f t="shared" si="106"/>
        <v>44849</v>
      </c>
      <c r="J110" s="873" t="s">
        <v>5043</v>
      </c>
      <c r="L110" s="128"/>
      <c r="M110" s="1211"/>
    </row>
    <row r="111" spans="1:13" s="30" customFormat="1" ht="17.25" hidden="1" customHeight="1">
      <c r="A111" s="294"/>
      <c r="B111" s="294" t="s">
        <v>5044</v>
      </c>
      <c r="C111" s="217" t="s">
        <v>4859</v>
      </c>
      <c r="D111" s="208" t="s">
        <v>2824</v>
      </c>
      <c r="E111" s="672">
        <v>44815</v>
      </c>
      <c r="F111" s="672">
        <f t="shared" ref="F111:F113" si="107">E111+27</f>
        <v>44842</v>
      </c>
      <c r="G111" s="540">
        <f t="shared" ref="G111:G113" si="108">E111+36</f>
        <v>44851</v>
      </c>
      <c r="H111" s="672">
        <f t="shared" ref="H111:H113" si="109">E111+39</f>
        <v>44854</v>
      </c>
      <c r="I111" s="672">
        <f t="shared" ref="I111:I113" si="110">E111+40</f>
        <v>44855</v>
      </c>
      <c r="J111" s="873" t="s">
        <v>5045</v>
      </c>
      <c r="L111" s="128"/>
      <c r="M111" s="1211"/>
    </row>
    <row r="112" spans="1:13" s="30" customFormat="1" ht="17.25" hidden="1" customHeight="1">
      <c r="A112" s="294"/>
      <c r="B112" s="294" t="s">
        <v>5046</v>
      </c>
      <c r="C112" s="217" t="s">
        <v>4857</v>
      </c>
      <c r="D112" s="208" t="s">
        <v>2709</v>
      </c>
      <c r="E112" s="672">
        <v>44820</v>
      </c>
      <c r="F112" s="672">
        <f t="shared" si="107"/>
        <v>44847</v>
      </c>
      <c r="G112" s="540">
        <f>E112+36</f>
        <v>44856</v>
      </c>
      <c r="H112" s="672">
        <f>E112+39</f>
        <v>44859</v>
      </c>
      <c r="I112" s="672">
        <f t="shared" si="110"/>
        <v>44860</v>
      </c>
      <c r="J112" s="873" t="s">
        <v>5047</v>
      </c>
      <c r="L112" s="128"/>
      <c r="M112" s="1211"/>
    </row>
    <row r="113" spans="1:13" s="30" customFormat="1" ht="17.25" hidden="1" customHeight="1">
      <c r="A113" s="294" t="s">
        <v>5048</v>
      </c>
      <c r="B113" s="294" t="s">
        <v>5049</v>
      </c>
      <c r="C113" s="217" t="s">
        <v>5050</v>
      </c>
      <c r="D113" s="208" t="s">
        <v>2713</v>
      </c>
      <c r="E113" s="672">
        <v>44828</v>
      </c>
      <c r="F113" s="672">
        <f t="shared" si="107"/>
        <v>44855</v>
      </c>
      <c r="G113" s="672">
        <f t="shared" si="108"/>
        <v>44864</v>
      </c>
      <c r="H113" s="672">
        <f t="shared" si="109"/>
        <v>44867</v>
      </c>
      <c r="I113" s="672">
        <f t="shared" si="110"/>
        <v>44868</v>
      </c>
      <c r="J113" s="873" t="s">
        <v>5051</v>
      </c>
      <c r="L113" s="128"/>
      <c r="M113" s="1211"/>
    </row>
    <row r="114" spans="1:13" s="30" customFormat="1" ht="17.25" hidden="1" customHeight="1">
      <c r="A114" s="294"/>
      <c r="B114" s="294" t="s">
        <v>4917</v>
      </c>
      <c r="C114" s="217" t="s">
        <v>4923</v>
      </c>
      <c r="D114" s="208" t="s">
        <v>2715</v>
      </c>
      <c r="E114" s="672">
        <v>44837</v>
      </c>
      <c r="F114" s="672">
        <f t="shared" ref="F114" si="111">E114+27</f>
        <v>44864</v>
      </c>
      <c r="G114" s="672">
        <f t="shared" ref="G114" si="112">E114+36</f>
        <v>44873</v>
      </c>
      <c r="H114" s="672">
        <f t="shared" ref="H114" si="113">E114+39</f>
        <v>44876</v>
      </c>
      <c r="I114" s="672">
        <f t="shared" ref="I114" si="114">E114+40</f>
        <v>44877</v>
      </c>
      <c r="J114" s="873" t="s">
        <v>5052</v>
      </c>
      <c r="L114" s="128"/>
      <c r="M114" s="1211"/>
    </row>
    <row r="115" spans="1:13" s="30" customFormat="1" ht="17.25" hidden="1" customHeight="1">
      <c r="A115" s="294" t="s">
        <v>5053</v>
      </c>
      <c r="B115" s="294" t="s">
        <v>4919</v>
      </c>
      <c r="C115" s="256" t="s">
        <v>4981</v>
      </c>
      <c r="D115" s="207" t="s">
        <v>2827</v>
      </c>
      <c r="E115" s="540">
        <v>44838</v>
      </c>
      <c r="F115" s="540"/>
      <c r="G115" s="540"/>
      <c r="H115" s="540"/>
      <c r="I115" s="540"/>
      <c r="J115" s="873" t="s">
        <v>5054</v>
      </c>
      <c r="K115" s="873" t="s">
        <v>5023</v>
      </c>
      <c r="L115" s="128"/>
      <c r="M115" s="1211"/>
    </row>
    <row r="116" spans="1:13" s="30" customFormat="1" ht="17.25" hidden="1" customHeight="1">
      <c r="A116" s="294" t="s">
        <v>5019</v>
      </c>
      <c r="B116" s="294" t="s">
        <v>4922</v>
      </c>
      <c r="C116" s="256" t="s">
        <v>4981</v>
      </c>
      <c r="D116" s="207" t="s">
        <v>2828</v>
      </c>
      <c r="E116" s="540">
        <v>44845</v>
      </c>
      <c r="F116" s="540">
        <f t="shared" ref="F116" si="115">E116+27</f>
        <v>44872</v>
      </c>
      <c r="G116" s="540">
        <f t="shared" ref="G116" si="116">E116+36</f>
        <v>44881</v>
      </c>
      <c r="H116" s="540">
        <f t="shared" ref="H116" si="117">E116+39</f>
        <v>44884</v>
      </c>
      <c r="I116" s="540">
        <f t="shared" ref="I116" si="118">E116+40</f>
        <v>44885</v>
      </c>
      <c r="J116" s="873" t="s">
        <v>5055</v>
      </c>
      <c r="K116" s="873" t="s">
        <v>5023</v>
      </c>
      <c r="L116" s="128"/>
      <c r="M116" s="1211"/>
    </row>
    <row r="117" spans="1:13" s="30" customFormat="1" ht="17.25" hidden="1" customHeight="1">
      <c r="A117" s="294" t="s">
        <v>4902</v>
      </c>
      <c r="B117" s="294" t="s">
        <v>4925</v>
      </c>
      <c r="C117" s="542" t="s">
        <v>3885</v>
      </c>
      <c r="D117" s="207" t="s">
        <v>2726</v>
      </c>
      <c r="E117" s="544">
        <v>44853</v>
      </c>
      <c r="F117" s="544">
        <f t="shared" ref="F117:F118" si="119">E117+27</f>
        <v>44880</v>
      </c>
      <c r="G117" s="544">
        <f t="shared" ref="G117:G118" si="120">E117+36</f>
        <v>44889</v>
      </c>
      <c r="H117" s="544">
        <f t="shared" ref="H117:H118" si="121">E117+39</f>
        <v>44892</v>
      </c>
      <c r="I117" s="544">
        <f t="shared" ref="I117:I118" si="122">E117+40</f>
        <v>44893</v>
      </c>
      <c r="J117" s="873" t="s">
        <v>5056</v>
      </c>
      <c r="L117" s="128"/>
      <c r="M117" s="1211"/>
    </row>
    <row r="118" spans="1:13" s="30" customFormat="1" ht="17.25" hidden="1" customHeight="1">
      <c r="A118" s="294"/>
      <c r="B118" s="294" t="s">
        <v>4927</v>
      </c>
      <c r="C118" s="542" t="s">
        <v>4848</v>
      </c>
      <c r="D118" s="207" t="s">
        <v>2728</v>
      </c>
      <c r="E118" s="544">
        <v>44861</v>
      </c>
      <c r="F118" s="544">
        <f t="shared" si="119"/>
        <v>44888</v>
      </c>
      <c r="G118" s="544">
        <f t="shared" si="120"/>
        <v>44897</v>
      </c>
      <c r="H118" s="544">
        <f t="shared" si="121"/>
        <v>44900</v>
      </c>
      <c r="I118" s="544">
        <f t="shared" si="122"/>
        <v>44901</v>
      </c>
      <c r="J118" s="873" t="s">
        <v>5057</v>
      </c>
      <c r="L118" s="128"/>
      <c r="M118" s="1211"/>
    </row>
    <row r="119" spans="1:13" s="30" customFormat="1" ht="17.25" hidden="1" customHeight="1">
      <c r="A119" s="294" t="s">
        <v>5058</v>
      </c>
      <c r="B119" s="294" t="s">
        <v>4930</v>
      </c>
      <c r="C119" s="217" t="s">
        <v>5059</v>
      </c>
      <c r="D119" s="208" t="s">
        <v>2829</v>
      </c>
      <c r="E119" s="672">
        <v>44868</v>
      </c>
      <c r="F119" s="672">
        <f t="shared" ref="F119:F121" si="123">E119+27</f>
        <v>44895</v>
      </c>
      <c r="G119" s="672">
        <f t="shared" ref="G119:G121" si="124">E119+36</f>
        <v>44904</v>
      </c>
      <c r="H119" s="672">
        <f t="shared" ref="H119:H121" si="125">E119+39</f>
        <v>44907</v>
      </c>
      <c r="I119" s="672">
        <f t="shared" ref="I119:I121" si="126">E119+40</f>
        <v>44908</v>
      </c>
      <c r="J119" s="873" t="s">
        <v>5060</v>
      </c>
      <c r="L119" s="128"/>
      <c r="M119" s="1211"/>
    </row>
    <row r="120" spans="1:13" s="30" customFormat="1" ht="17.25" hidden="1" customHeight="1">
      <c r="A120" s="294" t="s">
        <v>5061</v>
      </c>
      <c r="B120" s="294" t="s">
        <v>4933</v>
      </c>
      <c r="C120" s="217" t="s">
        <v>5062</v>
      </c>
      <c r="D120" s="208" t="s">
        <v>2830</v>
      </c>
      <c r="E120" s="672">
        <v>44875</v>
      </c>
      <c r="F120" s="672">
        <f t="shared" si="123"/>
        <v>44902</v>
      </c>
      <c r="G120" s="672">
        <f t="shared" si="124"/>
        <v>44911</v>
      </c>
      <c r="H120" s="672">
        <f t="shared" si="125"/>
        <v>44914</v>
      </c>
      <c r="I120" s="672">
        <f t="shared" si="126"/>
        <v>44915</v>
      </c>
      <c r="J120" s="873" t="s">
        <v>5063</v>
      </c>
      <c r="L120" s="128"/>
      <c r="M120" s="1211"/>
    </row>
    <row r="121" spans="1:13" s="30" customFormat="1" ht="17.25" hidden="1" customHeight="1">
      <c r="A121" s="294" t="s">
        <v>5064</v>
      </c>
      <c r="B121" s="294" t="s">
        <v>4936</v>
      </c>
      <c r="C121" s="217" t="s">
        <v>5065</v>
      </c>
      <c r="D121" s="208" t="s">
        <v>2831</v>
      </c>
      <c r="E121" s="672">
        <v>44880</v>
      </c>
      <c r="F121" s="672">
        <f t="shared" si="123"/>
        <v>44907</v>
      </c>
      <c r="G121" s="672">
        <f t="shared" si="124"/>
        <v>44916</v>
      </c>
      <c r="H121" s="672">
        <f t="shared" si="125"/>
        <v>44919</v>
      </c>
      <c r="I121" s="672">
        <f t="shared" si="126"/>
        <v>44920</v>
      </c>
      <c r="J121" s="873" t="s">
        <v>5066</v>
      </c>
      <c r="L121" s="128"/>
      <c r="M121" s="1211"/>
    </row>
    <row r="122" spans="1:13" s="30" customFormat="1" ht="17.25" hidden="1" customHeight="1">
      <c r="A122" s="294" t="s">
        <v>4909</v>
      </c>
      <c r="B122" s="294" t="s">
        <v>4938</v>
      </c>
      <c r="C122" s="362" t="s">
        <v>4981</v>
      </c>
      <c r="D122" s="208" t="s">
        <v>2738</v>
      </c>
      <c r="E122" s="540">
        <v>44887</v>
      </c>
      <c r="F122" s="540"/>
      <c r="G122" s="540"/>
      <c r="H122" s="540"/>
      <c r="I122" s="540"/>
      <c r="J122" s="873" t="s">
        <v>5067</v>
      </c>
      <c r="K122" s="873" t="s">
        <v>5023</v>
      </c>
      <c r="L122" s="128"/>
      <c r="M122" s="1211"/>
    </row>
    <row r="123" spans="1:13" s="30" customFormat="1" ht="17.25" hidden="1" customHeight="1">
      <c r="A123" s="294" t="s">
        <v>5068</v>
      </c>
      <c r="B123" s="294" t="s">
        <v>4940</v>
      </c>
      <c r="C123" s="217" t="s">
        <v>5069</v>
      </c>
      <c r="D123" s="208" t="s">
        <v>2832</v>
      </c>
      <c r="E123" s="672">
        <v>44894</v>
      </c>
      <c r="F123" s="672">
        <f t="shared" ref="F123" si="127">E123+27</f>
        <v>44921</v>
      </c>
      <c r="G123" s="672">
        <f t="shared" ref="G123" si="128">E123+36</f>
        <v>44930</v>
      </c>
      <c r="H123" s="672">
        <f t="shared" ref="H123" si="129">E123+39</f>
        <v>44933</v>
      </c>
      <c r="I123" s="672">
        <f t="shared" ref="I123" si="130">E123+40</f>
        <v>44934</v>
      </c>
      <c r="J123" s="873" t="s">
        <v>5070</v>
      </c>
      <c r="L123" s="128"/>
      <c r="M123" s="1211"/>
    </row>
    <row r="124" spans="1:13" s="30" customFormat="1" ht="17.25" hidden="1" customHeight="1">
      <c r="A124" s="294"/>
      <c r="B124" s="294"/>
      <c r="C124" s="26"/>
      <c r="E124" s="126"/>
      <c r="F124" s="126"/>
      <c r="G124" s="1677"/>
      <c r="H124" s="1677"/>
      <c r="I124" s="127"/>
      <c r="J124" s="873"/>
      <c r="L124" s="128"/>
      <c r="M124" s="1211"/>
    </row>
    <row r="125" spans="1:13" s="30" customFormat="1" ht="17.25" hidden="1" customHeight="1">
      <c r="A125" s="294"/>
      <c r="B125" s="294"/>
      <c r="C125" s="26"/>
      <c r="E125" s="126"/>
      <c r="F125" s="126"/>
      <c r="G125" s="1677"/>
      <c r="H125" s="1677"/>
      <c r="I125" s="127"/>
      <c r="J125" s="873"/>
      <c r="L125" s="128"/>
      <c r="M125" s="1211"/>
    </row>
    <row r="126" spans="1:13" s="30" customFormat="1" ht="47.25" customHeight="1">
      <c r="A126" s="294"/>
      <c r="B126" s="294"/>
      <c r="C126" s="3549" t="s">
        <v>4889</v>
      </c>
      <c r="D126" s="203"/>
      <c r="E126" s="367" t="s">
        <v>4836</v>
      </c>
      <c r="F126" s="367" t="s">
        <v>4837</v>
      </c>
      <c r="G126" s="204" t="s">
        <v>264</v>
      </c>
      <c r="H126" s="204" t="s">
        <v>1133</v>
      </c>
      <c r="I126" s="367" t="s">
        <v>4839</v>
      </c>
      <c r="J126" s="204" t="s">
        <v>380</v>
      </c>
      <c r="K126" s="873"/>
      <c r="M126" s="1211"/>
    </row>
    <row r="127" spans="1:13" s="30" customFormat="1" ht="21.75" customHeight="1">
      <c r="A127" s="294"/>
      <c r="B127" s="294"/>
      <c r="C127" s="203"/>
      <c r="D127" s="205" t="s">
        <v>4556</v>
      </c>
      <c r="E127" s="206"/>
      <c r="F127" s="204" t="s">
        <v>4840</v>
      </c>
      <c r="G127" s="204" t="s">
        <v>3527</v>
      </c>
      <c r="H127" s="204" t="s">
        <v>3792</v>
      </c>
      <c r="I127" s="204" t="s">
        <v>4484</v>
      </c>
      <c r="J127" s="204" t="s">
        <v>4013</v>
      </c>
      <c r="K127" s="873"/>
      <c r="M127" s="1211"/>
    </row>
    <row r="128" spans="1:13" s="30" customFormat="1" ht="17.25" hidden="1" customHeight="1">
      <c r="A128" s="294" t="s">
        <v>5071</v>
      </c>
      <c r="B128" s="294" t="s">
        <v>5030</v>
      </c>
      <c r="C128" s="542" t="s">
        <v>5072</v>
      </c>
      <c r="D128" s="207" t="s">
        <v>2077</v>
      </c>
      <c r="E128" s="544">
        <v>45141</v>
      </c>
      <c r="F128" s="543">
        <f t="shared" ref="F128:F132" si="131">E128+25</f>
        <v>45166</v>
      </c>
      <c r="G128" s="543">
        <f t="shared" ref="G128:G131" si="132">E128+29</f>
        <v>45170</v>
      </c>
      <c r="H128" s="544">
        <f t="shared" ref="H128:H131" si="133">E128+31</f>
        <v>45172</v>
      </c>
      <c r="I128" s="544">
        <f t="shared" ref="I128:I131" si="134">E128+34</f>
        <v>45175</v>
      </c>
      <c r="J128" s="544">
        <f t="shared" ref="J128:J131" si="135">E128+35</f>
        <v>45176</v>
      </c>
      <c r="K128" s="873" t="s">
        <v>5073</v>
      </c>
      <c r="M128" s="1211"/>
    </row>
    <row r="129" spans="1:13" s="30" customFormat="1" ht="17.25" hidden="1" customHeight="1">
      <c r="A129" s="294" t="s">
        <v>5074</v>
      </c>
      <c r="B129" s="294" t="s">
        <v>5033</v>
      </c>
      <c r="C129" s="542" t="s">
        <v>4855</v>
      </c>
      <c r="D129" s="207" t="s">
        <v>2082</v>
      </c>
      <c r="E129" s="544">
        <v>45146</v>
      </c>
      <c r="F129" s="543">
        <f t="shared" si="131"/>
        <v>45171</v>
      </c>
      <c r="G129" s="543">
        <f t="shared" si="132"/>
        <v>45175</v>
      </c>
      <c r="H129" s="544">
        <f t="shared" si="133"/>
        <v>45177</v>
      </c>
      <c r="I129" s="544">
        <f t="shared" si="134"/>
        <v>45180</v>
      </c>
      <c r="J129" s="544">
        <f t="shared" si="135"/>
        <v>45181</v>
      </c>
      <c r="K129" s="873" t="s">
        <v>5075</v>
      </c>
      <c r="M129" s="1211"/>
    </row>
    <row r="130" spans="1:13" s="30" customFormat="1" ht="17.25" hidden="1" customHeight="1">
      <c r="A130" s="294" t="s">
        <v>5076</v>
      </c>
      <c r="B130" s="294" t="s">
        <v>5037</v>
      </c>
      <c r="C130" s="542" t="s">
        <v>5077</v>
      </c>
      <c r="D130" s="207" t="s">
        <v>2087</v>
      </c>
      <c r="E130" s="544">
        <v>45153</v>
      </c>
      <c r="F130" s="543">
        <f t="shared" si="131"/>
        <v>45178</v>
      </c>
      <c r="G130" s="543">
        <f t="shared" si="132"/>
        <v>45182</v>
      </c>
      <c r="H130" s="544">
        <f t="shared" si="133"/>
        <v>45184</v>
      </c>
      <c r="I130" s="544">
        <f t="shared" si="134"/>
        <v>45187</v>
      </c>
      <c r="J130" s="544">
        <f t="shared" si="135"/>
        <v>45188</v>
      </c>
      <c r="K130" s="873" t="s">
        <v>5078</v>
      </c>
      <c r="M130" s="1211"/>
    </row>
    <row r="131" spans="1:13" s="30" customFormat="1" ht="17.25" hidden="1" customHeight="1">
      <c r="A131" s="294" t="s">
        <v>5079</v>
      </c>
      <c r="B131" s="294" t="s">
        <v>5040</v>
      </c>
      <c r="C131" s="542" t="s">
        <v>4859</v>
      </c>
      <c r="D131" s="207" t="s">
        <v>2091</v>
      </c>
      <c r="E131" s="544">
        <v>45160</v>
      </c>
      <c r="F131" s="2098">
        <f t="shared" si="131"/>
        <v>45185</v>
      </c>
      <c r="G131" s="543">
        <f t="shared" si="132"/>
        <v>45189</v>
      </c>
      <c r="H131" s="2099">
        <f t="shared" si="133"/>
        <v>45191</v>
      </c>
      <c r="I131" s="2099">
        <f t="shared" si="134"/>
        <v>45194</v>
      </c>
      <c r="J131" s="544">
        <f t="shared" si="135"/>
        <v>45195</v>
      </c>
      <c r="K131" s="873" t="s">
        <v>5080</v>
      </c>
      <c r="M131" s="1211"/>
    </row>
    <row r="132" spans="1:13" s="30" customFormat="1" ht="17.25" hidden="1" customHeight="1">
      <c r="A132" s="294" t="s">
        <v>5081</v>
      </c>
      <c r="B132" s="294" t="s">
        <v>5042</v>
      </c>
      <c r="C132" s="542" t="s">
        <v>5082</v>
      </c>
      <c r="D132" s="207" t="s">
        <v>2093</v>
      </c>
      <c r="E132" s="544">
        <v>45167</v>
      </c>
      <c r="F132" s="543">
        <f t="shared" si="131"/>
        <v>45192</v>
      </c>
      <c r="G132" s="543">
        <f t="shared" ref="G132" si="136">E132+29</f>
        <v>45196</v>
      </c>
      <c r="H132" s="544">
        <f t="shared" ref="H132" si="137">E132+31</f>
        <v>45198</v>
      </c>
      <c r="I132" s="2099">
        <f t="shared" ref="I132" si="138">E132+34</f>
        <v>45201</v>
      </c>
      <c r="J132" s="544">
        <f t="shared" ref="J132" si="139">E132+35</f>
        <v>45202</v>
      </c>
      <c r="K132" s="873" t="s">
        <v>5083</v>
      </c>
      <c r="M132" s="1211"/>
    </row>
    <row r="133" spans="1:13" s="30" customFormat="1" ht="17.25" hidden="1" customHeight="1">
      <c r="A133" s="294" t="s">
        <v>5084</v>
      </c>
      <c r="B133" s="294" t="s">
        <v>5044</v>
      </c>
      <c r="C133" s="217" t="s">
        <v>5062</v>
      </c>
      <c r="D133" s="208" t="s">
        <v>2098</v>
      </c>
      <c r="E133" s="672">
        <v>45174</v>
      </c>
      <c r="F133" s="671">
        <f>E133+25</f>
        <v>45199</v>
      </c>
      <c r="G133" s="671">
        <f>E133+29</f>
        <v>45203</v>
      </c>
      <c r="H133" s="672">
        <f>E133+31</f>
        <v>45205</v>
      </c>
      <c r="I133" s="672">
        <f>E133+34</f>
        <v>45208</v>
      </c>
      <c r="J133" s="672">
        <f>E133+35</f>
        <v>45209</v>
      </c>
      <c r="K133" s="873" t="s">
        <v>5085</v>
      </c>
      <c r="M133" s="1211"/>
    </row>
    <row r="134" spans="1:13" s="30" customFormat="1" ht="17.25" hidden="1" customHeight="1">
      <c r="A134" s="294" t="s">
        <v>5086</v>
      </c>
      <c r="B134" s="294" t="s">
        <v>5046</v>
      </c>
      <c r="C134" s="217" t="s">
        <v>4460</v>
      </c>
      <c r="D134" s="208" t="s">
        <v>2102</v>
      </c>
      <c r="E134" s="672">
        <v>45181</v>
      </c>
      <c r="F134" s="671">
        <f>E134+25</f>
        <v>45206</v>
      </c>
      <c r="G134" s="671">
        <f>E134+29</f>
        <v>45210</v>
      </c>
      <c r="H134" s="672">
        <f>E134+31</f>
        <v>45212</v>
      </c>
      <c r="I134" s="672">
        <f>E134+34</f>
        <v>45215</v>
      </c>
      <c r="J134" s="672">
        <f>E134+35</f>
        <v>45216</v>
      </c>
      <c r="K134" s="873" t="s">
        <v>5087</v>
      </c>
      <c r="M134" s="1211"/>
    </row>
    <row r="135" spans="1:13" s="30" customFormat="1" ht="17.25" hidden="1" customHeight="1">
      <c r="A135" s="294"/>
      <c r="B135" s="294" t="s">
        <v>5049</v>
      </c>
      <c r="C135" s="217" t="s">
        <v>4923</v>
      </c>
      <c r="D135" s="208" t="s">
        <v>2105</v>
      </c>
      <c r="E135" s="672">
        <v>45188</v>
      </c>
      <c r="F135" s="671">
        <f>E135+25</f>
        <v>45213</v>
      </c>
      <c r="G135" s="671">
        <f>E135+29</f>
        <v>45217</v>
      </c>
      <c r="H135" s="672">
        <f>E135+31</f>
        <v>45219</v>
      </c>
      <c r="I135" s="672">
        <f>E135+34</f>
        <v>45222</v>
      </c>
      <c r="J135" s="672">
        <f>E135+35</f>
        <v>45223</v>
      </c>
      <c r="K135" s="873" t="s">
        <v>5088</v>
      </c>
      <c r="M135" s="1211"/>
    </row>
    <row r="136" spans="1:13" s="30" customFormat="1" ht="17.25" hidden="1" customHeight="1">
      <c r="A136" s="294"/>
      <c r="B136" s="294" t="s">
        <v>4917</v>
      </c>
      <c r="C136" s="217" t="s">
        <v>5089</v>
      </c>
      <c r="D136" s="208" t="s">
        <v>2107</v>
      </c>
      <c r="E136" s="672">
        <v>45195</v>
      </c>
      <c r="F136" s="671">
        <f t="shared" ref="F136:F137" si="140">E136+25</f>
        <v>45220</v>
      </c>
      <c r="G136" s="671">
        <f t="shared" ref="G136:G137" si="141">E136+29</f>
        <v>45224</v>
      </c>
      <c r="H136" s="672">
        <f t="shared" ref="H136:H137" si="142">E136+31</f>
        <v>45226</v>
      </c>
      <c r="I136" s="672">
        <f t="shared" ref="I136:I137" si="143">E136+34</f>
        <v>45229</v>
      </c>
      <c r="J136" s="672">
        <f t="shared" ref="J136:J137" si="144">E136+35</f>
        <v>45230</v>
      </c>
      <c r="K136" s="873" t="s">
        <v>5090</v>
      </c>
      <c r="M136" s="1211"/>
    </row>
    <row r="137" spans="1:13" s="30" customFormat="1" ht="17.25" hidden="1" customHeight="1">
      <c r="A137" s="294"/>
      <c r="B137" s="294" t="s">
        <v>4919</v>
      </c>
      <c r="C137" s="542" t="s">
        <v>5091</v>
      </c>
      <c r="D137" s="207" t="s">
        <v>2111</v>
      </c>
      <c r="E137" s="544">
        <v>45202</v>
      </c>
      <c r="F137" s="543">
        <f t="shared" si="140"/>
        <v>45227</v>
      </c>
      <c r="G137" s="543">
        <f t="shared" si="141"/>
        <v>45231</v>
      </c>
      <c r="H137" s="544">
        <f t="shared" si="142"/>
        <v>45233</v>
      </c>
      <c r="I137" s="544">
        <f t="shared" si="143"/>
        <v>45236</v>
      </c>
      <c r="J137" s="544">
        <f t="shared" si="144"/>
        <v>45237</v>
      </c>
      <c r="K137" s="873" t="s">
        <v>5092</v>
      </c>
      <c r="M137" s="1211"/>
    </row>
    <row r="138" spans="1:13" s="30" customFormat="1" ht="17.25" hidden="1" customHeight="1">
      <c r="A138" s="294" t="s">
        <v>5093</v>
      </c>
      <c r="B138" s="294" t="s">
        <v>4922</v>
      </c>
      <c r="C138" s="256" t="s">
        <v>2182</v>
      </c>
      <c r="D138" s="207" t="s">
        <v>2115</v>
      </c>
      <c r="E138" s="540">
        <v>45209</v>
      </c>
      <c r="F138" s="539"/>
      <c r="G138" s="539"/>
      <c r="H138" s="540"/>
      <c r="I138" s="540"/>
      <c r="J138" s="540"/>
      <c r="K138" s="873" t="s">
        <v>5094</v>
      </c>
      <c r="M138" s="1211"/>
    </row>
    <row r="139" spans="1:13" s="30" customFormat="1" ht="17.25" hidden="1" customHeight="1">
      <c r="A139" s="294"/>
      <c r="B139" s="294" t="s">
        <v>4925</v>
      </c>
      <c r="C139" s="542" t="s">
        <v>5059</v>
      </c>
      <c r="D139" s="207" t="s">
        <v>2118</v>
      </c>
      <c r="E139" s="544">
        <v>45217</v>
      </c>
      <c r="F139" s="543">
        <f t="shared" ref="F139" si="145">E139+25</f>
        <v>45242</v>
      </c>
      <c r="G139" s="543">
        <f t="shared" ref="G139" si="146">E139+29</f>
        <v>45246</v>
      </c>
      <c r="H139" s="544">
        <f t="shared" ref="H139" si="147">E139+31</f>
        <v>45248</v>
      </c>
      <c r="I139" s="544">
        <f t="shared" ref="I139" si="148">E139+34</f>
        <v>45251</v>
      </c>
      <c r="J139" s="544">
        <f t="shared" ref="J139" si="149">E139+35</f>
        <v>45252</v>
      </c>
      <c r="K139" s="873" t="s">
        <v>5095</v>
      </c>
      <c r="M139" s="1211"/>
    </row>
    <row r="140" spans="1:13" s="30" customFormat="1" ht="17.25" hidden="1" customHeight="1">
      <c r="A140" s="294" t="s">
        <v>5096</v>
      </c>
      <c r="B140" s="294" t="s">
        <v>4927</v>
      </c>
      <c r="C140" s="542" t="s">
        <v>5072</v>
      </c>
      <c r="D140" s="207" t="s">
        <v>2120</v>
      </c>
      <c r="E140" s="544">
        <v>45223</v>
      </c>
      <c r="F140" s="543">
        <f t="shared" ref="F140:F143" si="150">E140+25</f>
        <v>45248</v>
      </c>
      <c r="G140" s="543">
        <f t="shared" ref="G140:G143" si="151">E140+29</f>
        <v>45252</v>
      </c>
      <c r="H140" s="544">
        <f t="shared" ref="H140:H143" si="152">E140+31</f>
        <v>45254</v>
      </c>
      <c r="I140" s="544">
        <f t="shared" ref="I140:I143" si="153">E140+34</f>
        <v>45257</v>
      </c>
      <c r="J140" s="544">
        <f t="shared" ref="J140:J143" si="154">E140+35</f>
        <v>45258</v>
      </c>
      <c r="K140" s="873" t="s">
        <v>5097</v>
      </c>
      <c r="M140" s="1250"/>
    </row>
    <row r="141" spans="1:13" s="30" customFormat="1" ht="17.25" hidden="1" customHeight="1">
      <c r="A141" s="294" t="s">
        <v>5098</v>
      </c>
      <c r="B141" s="294" t="s">
        <v>4930</v>
      </c>
      <c r="C141" s="542" t="s">
        <v>5099</v>
      </c>
      <c r="D141" s="207" t="s">
        <v>2121</v>
      </c>
      <c r="E141" s="544">
        <v>45230</v>
      </c>
      <c r="F141" s="543">
        <f t="shared" si="150"/>
        <v>45255</v>
      </c>
      <c r="G141" s="543">
        <f t="shared" si="151"/>
        <v>45259</v>
      </c>
      <c r="H141" s="544">
        <f t="shared" si="152"/>
        <v>45261</v>
      </c>
      <c r="I141" s="544">
        <f t="shared" si="153"/>
        <v>45264</v>
      </c>
      <c r="J141" s="544">
        <f t="shared" si="154"/>
        <v>45265</v>
      </c>
      <c r="K141" s="873" t="s">
        <v>5100</v>
      </c>
      <c r="M141" s="1211"/>
    </row>
    <row r="142" spans="1:13" s="30" customFormat="1" ht="17.25" hidden="1" customHeight="1">
      <c r="A142" s="294" t="s">
        <v>5101</v>
      </c>
      <c r="B142" s="294" t="s">
        <v>4933</v>
      </c>
      <c r="C142" s="217" t="s">
        <v>3789</v>
      </c>
      <c r="D142" s="208" t="s">
        <v>2124</v>
      </c>
      <c r="E142" s="672">
        <v>45237</v>
      </c>
      <c r="F142" s="671">
        <f t="shared" si="150"/>
        <v>45262</v>
      </c>
      <c r="G142" s="671">
        <f t="shared" si="151"/>
        <v>45266</v>
      </c>
      <c r="H142" s="672">
        <f t="shared" si="152"/>
        <v>45268</v>
      </c>
      <c r="I142" s="672">
        <f t="shared" si="153"/>
        <v>45271</v>
      </c>
      <c r="J142" s="672">
        <f t="shared" si="154"/>
        <v>45272</v>
      </c>
      <c r="K142" s="873" t="s">
        <v>5102</v>
      </c>
      <c r="M142" s="1211"/>
    </row>
    <row r="143" spans="1:13" s="30" customFormat="1" ht="17.25" hidden="1" customHeight="1">
      <c r="A143" s="294"/>
      <c r="B143" s="294" t="s">
        <v>4936</v>
      </c>
      <c r="C143" s="217" t="s">
        <v>4859</v>
      </c>
      <c r="D143" s="208" t="s">
        <v>2127</v>
      </c>
      <c r="E143" s="672">
        <v>45244</v>
      </c>
      <c r="F143" s="671">
        <f t="shared" si="150"/>
        <v>45269</v>
      </c>
      <c r="G143" s="671">
        <f t="shared" si="151"/>
        <v>45273</v>
      </c>
      <c r="H143" s="672">
        <f t="shared" si="152"/>
        <v>45275</v>
      </c>
      <c r="I143" s="672">
        <f t="shared" si="153"/>
        <v>45278</v>
      </c>
      <c r="J143" s="672">
        <f t="shared" si="154"/>
        <v>45279</v>
      </c>
      <c r="K143" s="873" t="s">
        <v>5103</v>
      </c>
      <c r="M143" s="1211"/>
    </row>
    <row r="144" spans="1:13" s="30" customFormat="1" ht="17.25" hidden="1" customHeight="1">
      <c r="A144" s="294" t="s">
        <v>5104</v>
      </c>
      <c r="B144" s="294" t="s">
        <v>4938</v>
      </c>
      <c r="C144" s="217" t="s">
        <v>5105</v>
      </c>
      <c r="D144" s="208" t="s">
        <v>2132</v>
      </c>
      <c r="E144" s="672">
        <v>45251</v>
      </c>
      <c r="F144" s="671">
        <f t="shared" ref="F144" si="155">E144+25</f>
        <v>45276</v>
      </c>
      <c r="G144" s="671">
        <f t="shared" ref="G144" si="156">E144+29</f>
        <v>45280</v>
      </c>
      <c r="H144" s="672">
        <f t="shared" ref="H144" si="157">E144+31</f>
        <v>45282</v>
      </c>
      <c r="I144" s="672">
        <f t="shared" ref="I144" si="158">E144+34</f>
        <v>45285</v>
      </c>
      <c r="J144" s="672">
        <f t="shared" ref="J144" si="159">E144+35</f>
        <v>45286</v>
      </c>
      <c r="K144" s="873" t="s">
        <v>5106</v>
      </c>
      <c r="M144" s="1211"/>
    </row>
    <row r="145" spans="1:13" s="30" customFormat="1" ht="17.25" hidden="1" customHeight="1">
      <c r="A145" s="294"/>
      <c r="B145" s="294" t="s">
        <v>4940</v>
      </c>
      <c r="C145" s="217" t="s">
        <v>5062</v>
      </c>
      <c r="D145" s="208" t="s">
        <v>2133</v>
      </c>
      <c r="E145" s="672">
        <v>45258</v>
      </c>
      <c r="F145" s="671">
        <f>E145+25</f>
        <v>45283</v>
      </c>
      <c r="G145" s="671">
        <f>E145+29</f>
        <v>45287</v>
      </c>
      <c r="H145" s="672">
        <f>E145+31</f>
        <v>45289</v>
      </c>
      <c r="I145" s="672">
        <f>E145+34</f>
        <v>45292</v>
      </c>
      <c r="J145" s="672">
        <f>E145+35</f>
        <v>45293</v>
      </c>
      <c r="K145" s="873" t="s">
        <v>5107</v>
      </c>
      <c r="M145" s="1211"/>
    </row>
    <row r="146" spans="1:13" s="30" customFormat="1" ht="17.25" hidden="1" customHeight="1">
      <c r="A146" s="294" t="s">
        <v>5108</v>
      </c>
      <c r="B146" s="294" t="s">
        <v>4942</v>
      </c>
      <c r="C146" s="542" t="s">
        <v>5109</v>
      </c>
      <c r="D146" s="207" t="s">
        <v>2137</v>
      </c>
      <c r="E146" s="544">
        <v>45265</v>
      </c>
      <c r="F146" s="543">
        <f>E146+25</f>
        <v>45290</v>
      </c>
      <c r="G146" s="543">
        <f>E146+29</f>
        <v>45294</v>
      </c>
      <c r="H146" s="544">
        <f>E146+31</f>
        <v>45296</v>
      </c>
      <c r="I146" s="544">
        <f>E146+34</f>
        <v>45299</v>
      </c>
      <c r="J146" s="544">
        <f>E146+35</f>
        <v>45300</v>
      </c>
      <c r="K146" s="873" t="s">
        <v>5110</v>
      </c>
      <c r="L146" s="2184" t="s">
        <v>5111</v>
      </c>
      <c r="M146" s="1211"/>
    </row>
    <row r="147" spans="1:13" s="30" customFormat="1" ht="17.25" hidden="1" customHeight="1">
      <c r="A147" s="294"/>
      <c r="B147" s="294" t="s">
        <v>4944</v>
      </c>
      <c r="C147" s="542" t="s">
        <v>4923</v>
      </c>
      <c r="D147" s="207" t="s">
        <v>2142</v>
      </c>
      <c r="E147" s="544">
        <v>45272</v>
      </c>
      <c r="F147" s="543">
        <f>E147+25</f>
        <v>45297</v>
      </c>
      <c r="G147" s="543">
        <f>E147+29</f>
        <v>45301</v>
      </c>
      <c r="H147" s="544">
        <f>E147+31</f>
        <v>45303</v>
      </c>
      <c r="I147" s="544">
        <f>E147+34</f>
        <v>45306</v>
      </c>
      <c r="J147" s="544">
        <f>E147+35</f>
        <v>45307</v>
      </c>
      <c r="K147" s="873" t="s">
        <v>5112</v>
      </c>
      <c r="L147" s="2184" t="s">
        <v>5111</v>
      </c>
      <c r="M147" s="1211"/>
    </row>
    <row r="148" spans="1:13" s="30" customFormat="1" ht="17.25" hidden="1" customHeight="1">
      <c r="A148" s="294"/>
      <c r="B148" s="294" t="s">
        <v>4946</v>
      </c>
      <c r="C148" s="542" t="s">
        <v>5089</v>
      </c>
      <c r="D148" s="207" t="s">
        <v>2143</v>
      </c>
      <c r="E148" s="544">
        <v>45279</v>
      </c>
      <c r="F148" s="543">
        <f t="shared" ref="F148:F149" si="160">E148+25</f>
        <v>45304</v>
      </c>
      <c r="G148" s="543">
        <f t="shared" ref="G148:G149" si="161">E148+29</f>
        <v>45308</v>
      </c>
      <c r="H148" s="544">
        <f t="shared" ref="H148:H149" si="162">E148+31</f>
        <v>45310</v>
      </c>
      <c r="I148" s="544">
        <f t="shared" ref="I148:I149" si="163">E148+34</f>
        <v>45313</v>
      </c>
      <c r="J148" s="544">
        <f t="shared" ref="J148:J149" si="164">E148+35</f>
        <v>45314</v>
      </c>
      <c r="K148" s="873" t="s">
        <v>5113</v>
      </c>
      <c r="L148" s="2184" t="s">
        <v>5111</v>
      </c>
      <c r="M148" s="1211"/>
    </row>
    <row r="149" spans="1:13" s="30" customFormat="1" ht="17.25" hidden="1" customHeight="1">
      <c r="A149" s="294"/>
      <c r="B149" s="294" t="s">
        <v>4948</v>
      </c>
      <c r="C149" s="542" t="s">
        <v>5091</v>
      </c>
      <c r="D149" s="207" t="s">
        <v>2146</v>
      </c>
      <c r="E149" s="544">
        <v>45286</v>
      </c>
      <c r="F149" s="543">
        <f t="shared" si="160"/>
        <v>45311</v>
      </c>
      <c r="G149" s="543">
        <f t="shared" si="161"/>
        <v>45315</v>
      </c>
      <c r="H149" s="544">
        <f t="shared" si="162"/>
        <v>45317</v>
      </c>
      <c r="I149" s="544">
        <f t="shared" si="163"/>
        <v>45320</v>
      </c>
      <c r="J149" s="544">
        <f t="shared" si="164"/>
        <v>45321</v>
      </c>
      <c r="K149" s="873" t="s">
        <v>5114</v>
      </c>
      <c r="M149" s="1211"/>
    </row>
    <row r="150" spans="1:13" s="30" customFormat="1" ht="17.25" hidden="1" customHeight="1">
      <c r="A150" s="294"/>
      <c r="B150" s="294" t="s">
        <v>5115</v>
      </c>
      <c r="C150" s="217" t="s">
        <v>5116</v>
      </c>
      <c r="D150" s="208" t="s">
        <v>2148</v>
      </c>
      <c r="E150" s="672">
        <v>45293</v>
      </c>
      <c r="F150" s="671">
        <f t="shared" ref="F150:F151" si="165">E150+25</f>
        <v>45318</v>
      </c>
      <c r="G150" s="671">
        <f t="shared" ref="G150:G151" si="166">E150+29</f>
        <v>45322</v>
      </c>
      <c r="H150" s="672">
        <f t="shared" ref="H150:H151" si="167">E150+31</f>
        <v>45324</v>
      </c>
      <c r="I150" s="672">
        <f t="shared" ref="I150:I151" si="168">E150+34</f>
        <v>45327</v>
      </c>
      <c r="J150" s="672">
        <f t="shared" ref="J150:J151" si="169">E150+35</f>
        <v>45328</v>
      </c>
      <c r="K150" s="873" t="s">
        <v>5117</v>
      </c>
      <c r="M150" s="1211"/>
    </row>
    <row r="151" spans="1:13" s="30" customFormat="1" ht="17.25" hidden="1" customHeight="1">
      <c r="A151" s="294"/>
      <c r="B151" s="294" t="s">
        <v>4952</v>
      </c>
      <c r="C151" s="217" t="s">
        <v>5059</v>
      </c>
      <c r="D151" s="208" t="s">
        <v>2152</v>
      </c>
      <c r="E151" s="672">
        <v>45336</v>
      </c>
      <c r="F151" s="671">
        <f t="shared" si="165"/>
        <v>45361</v>
      </c>
      <c r="G151" s="671">
        <f t="shared" si="166"/>
        <v>45365</v>
      </c>
      <c r="H151" s="672">
        <f t="shared" si="167"/>
        <v>45367</v>
      </c>
      <c r="I151" s="672">
        <f t="shared" si="168"/>
        <v>45370</v>
      </c>
      <c r="J151" s="672">
        <f t="shared" si="169"/>
        <v>45371</v>
      </c>
      <c r="K151" s="873" t="s">
        <v>5118</v>
      </c>
      <c r="M151" s="1211"/>
    </row>
    <row r="152" spans="1:13" s="30" customFormat="1" ht="17.25" hidden="1" customHeight="1">
      <c r="A152" s="294" t="s">
        <v>5074</v>
      </c>
      <c r="B152" s="294" t="s">
        <v>4954</v>
      </c>
      <c r="C152" s="217" t="s">
        <v>5099</v>
      </c>
      <c r="D152" s="208" t="s">
        <v>2154</v>
      </c>
      <c r="E152" s="672">
        <v>45307</v>
      </c>
      <c r="F152" s="671">
        <f t="shared" ref="F152" si="170">E152+25</f>
        <v>45332</v>
      </c>
      <c r="G152" s="671">
        <f t="shared" ref="G152" si="171">E152+29</f>
        <v>45336</v>
      </c>
      <c r="H152" s="672">
        <f t="shared" ref="H152" si="172">E152+31</f>
        <v>45338</v>
      </c>
      <c r="I152" s="672">
        <f t="shared" ref="I152" si="173">E152+34</f>
        <v>45341</v>
      </c>
      <c r="J152" s="672">
        <f t="shared" ref="J152" si="174">E152+35</f>
        <v>45342</v>
      </c>
      <c r="K152" s="873" t="s">
        <v>5119</v>
      </c>
      <c r="M152" s="1211"/>
    </row>
    <row r="153" spans="1:13" s="30" customFormat="1" ht="17.25" hidden="1" customHeight="1">
      <c r="A153" s="294" t="s">
        <v>5120</v>
      </c>
      <c r="B153" s="294" t="s">
        <v>4956</v>
      </c>
      <c r="C153" s="1206" t="s">
        <v>2182</v>
      </c>
      <c r="D153" s="208" t="s">
        <v>2156</v>
      </c>
      <c r="E153" s="540">
        <v>45338</v>
      </c>
      <c r="F153" s="539"/>
      <c r="G153" s="539"/>
      <c r="H153" s="540"/>
      <c r="I153" s="540"/>
      <c r="J153" s="540"/>
      <c r="K153" s="873" t="s">
        <v>5121</v>
      </c>
      <c r="M153" s="1211"/>
    </row>
    <row r="154" spans="1:13" s="30" customFormat="1" ht="17.25" hidden="1" customHeight="1">
      <c r="A154" s="294"/>
      <c r="B154" s="294" t="s">
        <v>4958</v>
      </c>
      <c r="C154" s="217" t="s">
        <v>3789</v>
      </c>
      <c r="D154" s="208" t="s">
        <v>2158</v>
      </c>
      <c r="E154" s="672">
        <v>45331</v>
      </c>
      <c r="F154" s="671">
        <f t="shared" ref="F154:F156" si="175">E154+25</f>
        <v>45356</v>
      </c>
      <c r="G154" s="671">
        <f t="shared" ref="G154:G156" si="176">E154+29</f>
        <v>45360</v>
      </c>
      <c r="H154" s="672">
        <f t="shared" ref="H154:H156" si="177">E154+31</f>
        <v>45362</v>
      </c>
      <c r="I154" s="672">
        <f t="shared" ref="I154:I156" si="178">E154+34</f>
        <v>45365</v>
      </c>
      <c r="J154" s="672">
        <f t="shared" ref="J154:J156" si="179">E154+35</f>
        <v>45366</v>
      </c>
      <c r="K154" s="873" t="s">
        <v>5122</v>
      </c>
      <c r="M154" s="1211"/>
    </row>
    <row r="155" spans="1:13" s="30" customFormat="1" ht="17.25" hidden="1" customHeight="1">
      <c r="A155" s="294" t="s">
        <v>5123</v>
      </c>
      <c r="B155" s="294" t="s">
        <v>4960</v>
      </c>
      <c r="C155" s="1382" t="s">
        <v>2182</v>
      </c>
      <c r="D155" s="207" t="s">
        <v>2160</v>
      </c>
      <c r="E155" s="540">
        <v>45328</v>
      </c>
      <c r="F155" s="539"/>
      <c r="G155" s="539"/>
      <c r="H155" s="540"/>
      <c r="I155" s="540"/>
      <c r="J155" s="540"/>
      <c r="K155" s="873" t="s">
        <v>5124</v>
      </c>
      <c r="M155" s="1211"/>
    </row>
    <row r="156" spans="1:13" s="30" customFormat="1" ht="17.25" hidden="1" customHeight="1">
      <c r="A156" s="294"/>
      <c r="B156" s="294" t="s">
        <v>4962</v>
      </c>
      <c r="C156" s="542" t="s">
        <v>5105</v>
      </c>
      <c r="D156" s="207" t="s">
        <v>2163</v>
      </c>
      <c r="E156" s="544">
        <v>45338</v>
      </c>
      <c r="F156" s="543">
        <f t="shared" si="175"/>
        <v>45363</v>
      </c>
      <c r="G156" s="543">
        <f t="shared" si="176"/>
        <v>45367</v>
      </c>
      <c r="H156" s="544">
        <f t="shared" si="177"/>
        <v>45369</v>
      </c>
      <c r="I156" s="544">
        <f t="shared" si="178"/>
        <v>45372</v>
      </c>
      <c r="J156" s="544">
        <f t="shared" si="179"/>
        <v>45373</v>
      </c>
      <c r="K156" s="873" t="s">
        <v>5125</v>
      </c>
      <c r="M156" s="1211"/>
    </row>
    <row r="157" spans="1:13" s="30" customFormat="1" ht="17.25" hidden="1" customHeight="1">
      <c r="A157" s="294" t="s">
        <v>5126</v>
      </c>
      <c r="B157" s="294" t="s">
        <v>4965</v>
      </c>
      <c r="C157" s="2353" t="s">
        <v>2182</v>
      </c>
      <c r="D157" s="207" t="s">
        <v>2167</v>
      </c>
      <c r="E157" s="540">
        <v>45342</v>
      </c>
      <c r="F157" s="539"/>
      <c r="G157" s="539"/>
      <c r="H157" s="540"/>
      <c r="I157" s="540"/>
      <c r="J157" s="540"/>
      <c r="K157" s="873" t="s">
        <v>5127</v>
      </c>
      <c r="M157" s="1211"/>
    </row>
    <row r="158" spans="1:13" s="30" customFormat="1" ht="17.25" hidden="1" customHeight="1">
      <c r="A158" s="294" t="s">
        <v>5128</v>
      </c>
      <c r="B158" s="294" t="s">
        <v>4968</v>
      </c>
      <c r="C158" s="542" t="s">
        <v>5062</v>
      </c>
      <c r="D158" s="207" t="s">
        <v>2170</v>
      </c>
      <c r="E158" s="544">
        <v>45349</v>
      </c>
      <c r="F158" s="543">
        <f t="shared" ref="F158:F159" si="180">E158+25</f>
        <v>45374</v>
      </c>
      <c r="G158" s="543">
        <f t="shared" ref="G158:G159" si="181">E158+29</f>
        <v>45378</v>
      </c>
      <c r="H158" s="544">
        <f t="shared" ref="H158:H159" si="182">E158+31</f>
        <v>45380</v>
      </c>
      <c r="I158" s="544">
        <f t="shared" ref="I158:I159" si="183">E158+34</f>
        <v>45383</v>
      </c>
      <c r="J158" s="544">
        <f t="shared" ref="J158:J159" si="184">E158+35</f>
        <v>45384</v>
      </c>
      <c r="K158" s="873" t="s">
        <v>5129</v>
      </c>
      <c r="M158" s="1211"/>
    </row>
    <row r="159" spans="1:13" s="30" customFormat="1" ht="17.25" hidden="1" customHeight="1">
      <c r="A159" s="294" t="s">
        <v>5130</v>
      </c>
      <c r="B159" s="294" t="s">
        <v>4970</v>
      </c>
      <c r="C159" s="217" t="s">
        <v>5109</v>
      </c>
      <c r="D159" s="208" t="s">
        <v>2173</v>
      </c>
      <c r="E159" s="672">
        <v>45357</v>
      </c>
      <c r="F159" s="671">
        <f t="shared" si="180"/>
        <v>45382</v>
      </c>
      <c r="G159" s="671">
        <f t="shared" si="181"/>
        <v>45386</v>
      </c>
      <c r="H159" s="672">
        <f t="shared" si="182"/>
        <v>45388</v>
      </c>
      <c r="I159" s="672">
        <f t="shared" si="183"/>
        <v>45391</v>
      </c>
      <c r="J159" s="672">
        <f t="shared" si="184"/>
        <v>45392</v>
      </c>
      <c r="K159" s="873" t="s">
        <v>5131</v>
      </c>
      <c r="M159" s="1211"/>
    </row>
    <row r="160" spans="1:13" s="30" customFormat="1" ht="17.25" hidden="1" customHeight="1">
      <c r="A160" s="294" t="s">
        <v>5132</v>
      </c>
      <c r="B160" s="294" t="s">
        <v>4972</v>
      </c>
      <c r="C160" s="1206" t="s">
        <v>2182</v>
      </c>
      <c r="D160" s="208" t="s">
        <v>2176</v>
      </c>
      <c r="E160" s="540">
        <v>45363</v>
      </c>
      <c r="F160" s="539"/>
      <c r="G160" s="539"/>
      <c r="H160" s="540"/>
      <c r="I160" s="540"/>
      <c r="J160" s="540"/>
      <c r="K160" s="873" t="s">
        <v>5133</v>
      </c>
      <c r="M160" s="1211"/>
    </row>
    <row r="161" spans="1:13" s="30" customFormat="1" ht="17.25" hidden="1" customHeight="1">
      <c r="A161" s="294" t="s">
        <v>5134</v>
      </c>
      <c r="B161" s="294" t="s">
        <v>4974</v>
      </c>
      <c r="C161" s="217" t="s">
        <v>4923</v>
      </c>
      <c r="D161" s="208" t="s">
        <v>2178</v>
      </c>
      <c r="E161" s="672">
        <v>45370</v>
      </c>
      <c r="F161" s="671">
        <f t="shared" ref="F161:F166" si="185">E161+25</f>
        <v>45395</v>
      </c>
      <c r="G161" s="671">
        <f t="shared" ref="G161:G166" si="186">E161+29</f>
        <v>45399</v>
      </c>
      <c r="H161" s="672">
        <f t="shared" ref="H161:H166" si="187">E161+31</f>
        <v>45401</v>
      </c>
      <c r="I161" s="672">
        <f t="shared" ref="I161:I166" si="188">E161+34</f>
        <v>45404</v>
      </c>
      <c r="J161" s="672">
        <f t="shared" ref="J161:J166" si="189">E161+35</f>
        <v>45405</v>
      </c>
      <c r="K161" s="873" t="s">
        <v>5135</v>
      </c>
      <c r="M161" s="1211"/>
    </row>
    <row r="162" spans="1:13" s="30" customFormat="1" ht="17.25" hidden="1" customHeight="1">
      <c r="A162" s="294" t="s">
        <v>5136</v>
      </c>
      <c r="B162" s="294" t="s">
        <v>4976</v>
      </c>
      <c r="C162" s="217" t="s">
        <v>5091</v>
      </c>
      <c r="D162" s="208" t="s">
        <v>2179</v>
      </c>
      <c r="E162" s="672">
        <v>45377</v>
      </c>
      <c r="F162" s="671">
        <f t="shared" si="185"/>
        <v>45402</v>
      </c>
      <c r="G162" s="671">
        <f t="shared" si="186"/>
        <v>45406</v>
      </c>
      <c r="H162" s="672">
        <f t="shared" si="187"/>
        <v>45408</v>
      </c>
      <c r="I162" s="672">
        <f t="shared" si="188"/>
        <v>45411</v>
      </c>
      <c r="J162" s="672">
        <f t="shared" si="189"/>
        <v>45412</v>
      </c>
      <c r="K162" s="873" t="s">
        <v>5137</v>
      </c>
      <c r="M162" s="1211"/>
    </row>
    <row r="163" spans="1:13" s="30" customFormat="1" ht="17.25" hidden="1" customHeight="1">
      <c r="A163" s="294"/>
      <c r="B163" s="294" t="s">
        <v>4978</v>
      </c>
      <c r="C163" s="542" t="s">
        <v>5116</v>
      </c>
      <c r="D163" s="207" t="s">
        <v>2181</v>
      </c>
      <c r="E163" s="544">
        <v>45384</v>
      </c>
      <c r="F163" s="543">
        <f t="shared" si="185"/>
        <v>45409</v>
      </c>
      <c r="G163" s="543">
        <f t="shared" si="186"/>
        <v>45413</v>
      </c>
      <c r="H163" s="544">
        <f t="shared" si="187"/>
        <v>45415</v>
      </c>
      <c r="I163" s="544">
        <f t="shared" si="188"/>
        <v>45418</v>
      </c>
      <c r="J163" s="544">
        <f t="shared" si="189"/>
        <v>45419</v>
      </c>
      <c r="K163" s="873" t="s">
        <v>5138</v>
      </c>
      <c r="M163" s="1211"/>
    </row>
    <row r="164" spans="1:13" s="30" customFormat="1" ht="17.25" hidden="1" customHeight="1">
      <c r="A164" s="294" t="s">
        <v>5139</v>
      </c>
      <c r="B164" s="294" t="s">
        <v>4980</v>
      </c>
      <c r="C164" s="542" t="s">
        <v>5140</v>
      </c>
      <c r="D164" s="207" t="s">
        <v>2184</v>
      </c>
      <c r="E164" s="544">
        <v>45391</v>
      </c>
      <c r="F164" s="543">
        <f t="shared" si="185"/>
        <v>45416</v>
      </c>
      <c r="G164" s="543">
        <f t="shared" si="186"/>
        <v>45420</v>
      </c>
      <c r="H164" s="544">
        <f t="shared" si="187"/>
        <v>45422</v>
      </c>
      <c r="I164" s="544">
        <f t="shared" si="188"/>
        <v>45425</v>
      </c>
      <c r="J164" s="544">
        <f t="shared" si="189"/>
        <v>45426</v>
      </c>
      <c r="K164" s="873" t="s">
        <v>5141</v>
      </c>
      <c r="M164" s="1211"/>
    </row>
    <row r="165" spans="1:13" s="30" customFormat="1" ht="17.25" hidden="1" customHeight="1">
      <c r="A165" s="294" t="s">
        <v>5142</v>
      </c>
      <c r="B165" s="294" t="s">
        <v>4983</v>
      </c>
      <c r="C165" s="542" t="s">
        <v>5099</v>
      </c>
      <c r="D165" s="207" t="s">
        <v>2191</v>
      </c>
      <c r="E165" s="544">
        <v>45398</v>
      </c>
      <c r="F165" s="2512">
        <f t="shared" si="185"/>
        <v>45423</v>
      </c>
      <c r="G165" s="543">
        <f t="shared" si="186"/>
        <v>45427</v>
      </c>
      <c r="H165" s="2513">
        <f t="shared" si="187"/>
        <v>45429</v>
      </c>
      <c r="I165" s="544">
        <f t="shared" si="188"/>
        <v>45432</v>
      </c>
      <c r="J165" s="544">
        <f t="shared" si="189"/>
        <v>45433</v>
      </c>
      <c r="K165" s="873" t="s">
        <v>5143</v>
      </c>
      <c r="M165" s="1211"/>
    </row>
    <row r="166" spans="1:13" s="30" customFormat="1" ht="17.25" hidden="1" customHeight="1">
      <c r="A166" s="294" t="s">
        <v>5144</v>
      </c>
      <c r="B166" s="294" t="s">
        <v>4986</v>
      </c>
      <c r="C166" s="542" t="s">
        <v>5145</v>
      </c>
      <c r="D166" s="207" t="s">
        <v>2193</v>
      </c>
      <c r="E166" s="544">
        <v>45405</v>
      </c>
      <c r="F166" s="543">
        <f t="shared" si="185"/>
        <v>45430</v>
      </c>
      <c r="G166" s="543">
        <f t="shared" si="186"/>
        <v>45434</v>
      </c>
      <c r="H166" s="544">
        <f t="shared" si="187"/>
        <v>45436</v>
      </c>
      <c r="I166" s="544">
        <f t="shared" si="188"/>
        <v>45439</v>
      </c>
      <c r="J166" s="544">
        <f t="shared" si="189"/>
        <v>45440</v>
      </c>
      <c r="K166" s="873" t="s">
        <v>5146</v>
      </c>
      <c r="M166" s="1211"/>
    </row>
    <row r="167" spans="1:13" s="30" customFormat="1" ht="17.25" hidden="1" customHeight="1">
      <c r="A167" s="294" t="s">
        <v>5147</v>
      </c>
      <c r="B167" s="294" t="s">
        <v>4989</v>
      </c>
      <c r="C167" s="256" t="s">
        <v>2182</v>
      </c>
      <c r="D167" s="207" t="s">
        <v>2195</v>
      </c>
      <c r="E167" s="540">
        <v>45412</v>
      </c>
      <c r="F167" s="539"/>
      <c r="G167" s="539"/>
      <c r="H167" s="540"/>
      <c r="I167" s="540"/>
      <c r="J167" s="540"/>
      <c r="K167" s="873" t="s">
        <v>5148</v>
      </c>
      <c r="M167" s="1211"/>
    </row>
    <row r="168" spans="1:13" s="30" customFormat="1" ht="17.25" hidden="1" customHeight="1">
      <c r="A168" s="294"/>
      <c r="B168" s="2539" t="s">
        <v>5149</v>
      </c>
      <c r="C168" s="256" t="s">
        <v>5150</v>
      </c>
      <c r="D168" s="207" t="s">
        <v>5151</v>
      </c>
      <c r="E168" s="544">
        <v>45417</v>
      </c>
      <c r="F168" s="1107">
        <v>45458</v>
      </c>
      <c r="G168" s="1107">
        <v>45455</v>
      </c>
      <c r="H168" s="1107">
        <v>45454</v>
      </c>
      <c r="I168" s="1107">
        <v>45452</v>
      </c>
      <c r="J168" s="540"/>
      <c r="K168" s="873"/>
      <c r="M168" s="1211"/>
    </row>
    <row r="169" spans="1:13" s="30" customFormat="1" ht="17.25" hidden="1" customHeight="1">
      <c r="A169" s="294" t="s">
        <v>5152</v>
      </c>
      <c r="B169" s="294" t="s">
        <v>4992</v>
      </c>
      <c r="C169" s="217" t="s">
        <v>3789</v>
      </c>
      <c r="D169" s="208" t="s">
        <v>2198</v>
      </c>
      <c r="E169" s="671">
        <v>45428</v>
      </c>
      <c r="F169" s="671">
        <f>E169+25</f>
        <v>45453</v>
      </c>
      <c r="G169" s="671">
        <f>E169+29</f>
        <v>45457</v>
      </c>
      <c r="H169" s="672">
        <f>E169+31</f>
        <v>45459</v>
      </c>
      <c r="I169" s="672">
        <f>E169+34</f>
        <v>45462</v>
      </c>
      <c r="J169" s="672">
        <f>E169+35</f>
        <v>45463</v>
      </c>
      <c r="K169" s="873" t="s">
        <v>5153</v>
      </c>
      <c r="M169" s="1211"/>
    </row>
    <row r="170" spans="1:13" s="30" customFormat="1" ht="17.25" hidden="1" customHeight="1">
      <c r="A170" s="294" t="s">
        <v>5154</v>
      </c>
      <c r="B170" s="294" t="s">
        <v>4995</v>
      </c>
      <c r="C170" s="217" t="s">
        <v>5155</v>
      </c>
      <c r="D170" s="208" t="s">
        <v>2205</v>
      </c>
      <c r="E170" s="671">
        <v>45433</v>
      </c>
      <c r="F170" s="671">
        <f>E170+25</f>
        <v>45458</v>
      </c>
      <c r="G170" s="671">
        <f>E170+29</f>
        <v>45462</v>
      </c>
      <c r="H170" s="672">
        <f>E170+31</f>
        <v>45464</v>
      </c>
      <c r="I170" s="672">
        <f>E170+34</f>
        <v>45467</v>
      </c>
      <c r="J170" s="672">
        <f>E170+35</f>
        <v>45468</v>
      </c>
      <c r="K170" s="873" t="s">
        <v>5156</v>
      </c>
      <c r="M170" s="1211"/>
    </row>
    <row r="171" spans="1:13" s="30" customFormat="1" ht="17.25" hidden="1" customHeight="1">
      <c r="A171" s="294" t="s">
        <v>5157</v>
      </c>
      <c r="B171" s="294" t="s">
        <v>4998</v>
      </c>
      <c r="C171" s="217" t="s">
        <v>5158</v>
      </c>
      <c r="D171" s="208" t="s">
        <v>2208</v>
      </c>
      <c r="E171" s="671">
        <v>45442</v>
      </c>
      <c r="F171" s="671">
        <f t="shared" ref="F171:F172" si="190">E171+25</f>
        <v>45467</v>
      </c>
      <c r="G171" s="671">
        <f t="shared" ref="G171:G172" si="191">E171+29</f>
        <v>45471</v>
      </c>
      <c r="H171" s="672">
        <f t="shared" ref="H171:H172" si="192">E171+31</f>
        <v>45473</v>
      </c>
      <c r="I171" s="672">
        <f t="shared" ref="I171:I172" si="193">E171+34</f>
        <v>45476</v>
      </c>
      <c r="J171" s="672">
        <f t="shared" ref="J171:J172" si="194">E171+35</f>
        <v>45477</v>
      </c>
      <c r="K171" s="873" t="s">
        <v>5159</v>
      </c>
      <c r="M171" s="1211"/>
    </row>
    <row r="172" spans="1:13" s="30" customFormat="1" ht="17.25" hidden="1" customHeight="1">
      <c r="A172" s="294" t="s">
        <v>5160</v>
      </c>
      <c r="B172" s="294" t="s">
        <v>5001</v>
      </c>
      <c r="C172" s="217" t="s">
        <v>5161</v>
      </c>
      <c r="D172" s="208" t="s">
        <v>2211</v>
      </c>
      <c r="E172" s="671">
        <v>45450</v>
      </c>
      <c r="F172" s="671">
        <f t="shared" si="190"/>
        <v>45475</v>
      </c>
      <c r="G172" s="671">
        <f t="shared" si="191"/>
        <v>45479</v>
      </c>
      <c r="H172" s="672">
        <f t="shared" si="192"/>
        <v>45481</v>
      </c>
      <c r="I172" s="672">
        <f t="shared" si="193"/>
        <v>45484</v>
      </c>
      <c r="J172" s="672">
        <f t="shared" si="194"/>
        <v>45485</v>
      </c>
      <c r="K172" s="873" t="s">
        <v>5162</v>
      </c>
      <c r="M172" s="1211"/>
    </row>
    <row r="173" spans="1:13" s="30" customFormat="1" ht="17.25" hidden="1" customHeight="1">
      <c r="A173" s="294"/>
      <c r="B173" s="294" t="s">
        <v>5004</v>
      </c>
      <c r="C173" s="542" t="s">
        <v>5109</v>
      </c>
      <c r="D173" s="207" t="s">
        <v>2213</v>
      </c>
      <c r="E173" s="543">
        <v>45454</v>
      </c>
      <c r="F173" s="543">
        <f t="shared" ref="F173:F174" si="195">E173+25</f>
        <v>45479</v>
      </c>
      <c r="G173" s="543">
        <f t="shared" ref="G173:G174" si="196">E173+29</f>
        <v>45483</v>
      </c>
      <c r="H173" s="544">
        <f t="shared" ref="H173:H174" si="197">E173+31</f>
        <v>45485</v>
      </c>
      <c r="I173" s="544">
        <f t="shared" ref="I173:I174" si="198">E173+34</f>
        <v>45488</v>
      </c>
      <c r="J173" s="544">
        <f t="shared" ref="J173:J174" si="199">E173+35</f>
        <v>45489</v>
      </c>
      <c r="K173" s="873" t="s">
        <v>5163</v>
      </c>
      <c r="M173" s="1211"/>
    </row>
    <row r="174" spans="1:13" s="30" customFormat="1" ht="17.25" hidden="1" customHeight="1">
      <c r="A174" s="294"/>
      <c r="B174" s="294" t="s">
        <v>5007</v>
      </c>
      <c r="C174" s="542" t="s">
        <v>5062</v>
      </c>
      <c r="D174" s="207" t="s">
        <v>2217</v>
      </c>
      <c r="E174" s="544">
        <v>45460</v>
      </c>
      <c r="F174" s="543">
        <f t="shared" si="195"/>
        <v>45485</v>
      </c>
      <c r="G174" s="543">
        <f t="shared" si="196"/>
        <v>45489</v>
      </c>
      <c r="H174" s="544">
        <f t="shared" si="197"/>
        <v>45491</v>
      </c>
      <c r="I174" s="544">
        <f t="shared" si="198"/>
        <v>45494</v>
      </c>
      <c r="J174" s="544">
        <f t="shared" si="199"/>
        <v>45495</v>
      </c>
      <c r="K174" s="873" t="s">
        <v>5164</v>
      </c>
      <c r="M174" s="1211"/>
    </row>
    <row r="175" spans="1:13" s="30" customFormat="1" ht="17.25" hidden="1" customHeight="1">
      <c r="A175" s="294"/>
      <c r="B175" s="294" t="s">
        <v>5010</v>
      </c>
      <c r="C175" s="542" t="s">
        <v>4923</v>
      </c>
      <c r="D175" s="207" t="s">
        <v>2219</v>
      </c>
      <c r="E175" s="544">
        <v>45464</v>
      </c>
      <c r="F175" s="543">
        <f>E175+29</f>
        <v>45493</v>
      </c>
      <c r="G175" s="543">
        <f>E175+32</f>
        <v>45496</v>
      </c>
      <c r="H175" s="544">
        <f>E175+34</f>
        <v>45498</v>
      </c>
      <c r="I175" s="544">
        <f>E175+40</f>
        <v>45504</v>
      </c>
      <c r="J175" s="544">
        <f>E175+42</f>
        <v>45506</v>
      </c>
      <c r="K175" s="873" t="s">
        <v>5165</v>
      </c>
      <c r="M175" s="1211"/>
    </row>
    <row r="176" spans="1:13" s="30" customFormat="1" ht="17.25" hidden="1" customHeight="1">
      <c r="A176" s="294" t="s">
        <v>5134</v>
      </c>
      <c r="B176" s="294" t="s">
        <v>5013</v>
      </c>
      <c r="C176" s="256" t="s">
        <v>2182</v>
      </c>
      <c r="D176" s="207" t="s">
        <v>2224</v>
      </c>
      <c r="E176" s="540">
        <v>45468</v>
      </c>
      <c r="F176" s="539"/>
      <c r="G176" s="539"/>
      <c r="H176" s="540"/>
      <c r="I176" s="540"/>
      <c r="J176" s="540"/>
      <c r="K176" s="873" t="s">
        <v>5166</v>
      </c>
      <c r="M176" s="1211"/>
    </row>
    <row r="177" spans="1:13" s="30" customFormat="1" ht="17.25" hidden="1" customHeight="1">
      <c r="A177" s="294"/>
      <c r="B177" s="294" t="s">
        <v>5016</v>
      </c>
      <c r="C177" s="217" t="s">
        <v>5116</v>
      </c>
      <c r="D177" s="208" t="s">
        <v>2227</v>
      </c>
      <c r="E177" s="672">
        <v>45476</v>
      </c>
      <c r="F177" s="671">
        <f t="shared" ref="F177:F185" si="200">E177+32</f>
        <v>45508</v>
      </c>
      <c r="G177" s="671">
        <f t="shared" ref="G177:G185" si="201">E177+35</f>
        <v>45511</v>
      </c>
      <c r="H177" s="672">
        <f t="shared" ref="H177:H185" si="202">E177+37</f>
        <v>45513</v>
      </c>
      <c r="I177" s="672">
        <f t="shared" ref="I177:I185" si="203">E177+40</f>
        <v>45516</v>
      </c>
      <c r="J177" s="672">
        <f t="shared" ref="J177:J185" si="204">E177+42</f>
        <v>45518</v>
      </c>
      <c r="K177" s="873" t="s">
        <v>5167</v>
      </c>
      <c r="M177" s="1211"/>
    </row>
    <row r="178" spans="1:13" s="30" customFormat="1" ht="17.25" hidden="1" customHeight="1">
      <c r="A178" s="294"/>
      <c r="B178" s="294" t="s">
        <v>5020</v>
      </c>
      <c r="C178" s="217" t="s">
        <v>5140</v>
      </c>
      <c r="D178" s="208" t="s">
        <v>2230</v>
      </c>
      <c r="E178" s="672">
        <v>45488</v>
      </c>
      <c r="F178" s="671">
        <f t="shared" si="200"/>
        <v>45520</v>
      </c>
      <c r="G178" s="671">
        <f t="shared" si="201"/>
        <v>45523</v>
      </c>
      <c r="H178" s="672">
        <f t="shared" si="202"/>
        <v>45525</v>
      </c>
      <c r="I178" s="672">
        <f t="shared" si="203"/>
        <v>45528</v>
      </c>
      <c r="J178" s="672">
        <f t="shared" si="204"/>
        <v>45530</v>
      </c>
      <c r="K178" s="873" t="s">
        <v>5168</v>
      </c>
      <c r="M178" s="1211"/>
    </row>
    <row r="179" spans="1:13" s="30" customFormat="1" ht="17.25" hidden="1" customHeight="1">
      <c r="A179" s="294" t="s">
        <v>5169</v>
      </c>
      <c r="B179" s="294" t="s">
        <v>5024</v>
      </c>
      <c r="C179" s="217" t="s">
        <v>5170</v>
      </c>
      <c r="D179" s="208" t="s">
        <v>2232</v>
      </c>
      <c r="E179" s="672">
        <v>45497</v>
      </c>
      <c r="F179" s="671">
        <f t="shared" si="200"/>
        <v>45529</v>
      </c>
      <c r="G179" s="671">
        <f t="shared" si="201"/>
        <v>45532</v>
      </c>
      <c r="H179" s="672">
        <f t="shared" si="202"/>
        <v>45534</v>
      </c>
      <c r="I179" s="672">
        <f t="shared" si="203"/>
        <v>45537</v>
      </c>
      <c r="J179" s="672">
        <f t="shared" si="204"/>
        <v>45539</v>
      </c>
      <c r="K179" s="873" t="s">
        <v>5171</v>
      </c>
      <c r="M179" s="1211"/>
    </row>
    <row r="180" spans="1:13" s="30" customFormat="1" ht="17.25" hidden="1" customHeight="1">
      <c r="A180" s="294" t="s">
        <v>5172</v>
      </c>
      <c r="B180" s="294" t="s">
        <v>5027</v>
      </c>
      <c r="C180" s="217" t="s">
        <v>5099</v>
      </c>
      <c r="D180" s="208" t="s">
        <v>2235</v>
      </c>
      <c r="E180" s="672">
        <v>45500</v>
      </c>
      <c r="F180" s="671">
        <f t="shared" si="200"/>
        <v>45532</v>
      </c>
      <c r="G180" s="671">
        <f t="shared" si="201"/>
        <v>45535</v>
      </c>
      <c r="H180" s="672">
        <f t="shared" si="202"/>
        <v>45537</v>
      </c>
      <c r="I180" s="672">
        <f t="shared" si="203"/>
        <v>45540</v>
      </c>
      <c r="J180" s="672">
        <f t="shared" si="204"/>
        <v>45542</v>
      </c>
      <c r="K180" s="873" t="s">
        <v>5173</v>
      </c>
      <c r="M180" s="1211"/>
    </row>
    <row r="181" spans="1:13" s="30" customFormat="1" ht="17.25" hidden="1" customHeight="1">
      <c r="A181" s="294" t="s">
        <v>4902</v>
      </c>
      <c r="B181" s="294" t="s">
        <v>5030</v>
      </c>
      <c r="C181" s="217" t="s">
        <v>5145</v>
      </c>
      <c r="D181" s="208" t="s">
        <v>2241</v>
      </c>
      <c r="E181" s="672">
        <v>45507</v>
      </c>
      <c r="F181" s="3162">
        <f>E181+32</f>
        <v>45539</v>
      </c>
      <c r="G181" s="3162">
        <f>E181+35</f>
        <v>45542</v>
      </c>
      <c r="H181" s="672">
        <f t="shared" si="202"/>
        <v>45544</v>
      </c>
      <c r="I181" s="672">
        <f t="shared" si="203"/>
        <v>45547</v>
      </c>
      <c r="J181" s="672">
        <f t="shared" si="204"/>
        <v>45549</v>
      </c>
      <c r="K181" s="873" t="s">
        <v>5174</v>
      </c>
      <c r="M181" s="1211"/>
    </row>
    <row r="182" spans="1:13" s="30" customFormat="1" ht="17.25" hidden="1" customHeight="1">
      <c r="A182" s="294" t="s">
        <v>5175</v>
      </c>
      <c r="B182" s="294" t="s">
        <v>5033</v>
      </c>
      <c r="C182" s="256" t="s">
        <v>2182</v>
      </c>
      <c r="D182" s="207" t="s">
        <v>2244</v>
      </c>
      <c r="E182" s="540">
        <v>45510</v>
      </c>
      <c r="F182" s="539"/>
      <c r="G182" s="539"/>
      <c r="H182" s="540"/>
      <c r="I182" s="540"/>
      <c r="J182" s="540"/>
      <c r="K182" s="873" t="s">
        <v>5176</v>
      </c>
      <c r="M182" s="1211"/>
    </row>
    <row r="183" spans="1:13" s="30" customFormat="1" ht="17.25" hidden="1" customHeight="1">
      <c r="A183" s="294" t="s">
        <v>5177</v>
      </c>
      <c r="B183" s="294" t="s">
        <v>5037</v>
      </c>
      <c r="C183" s="542" t="s">
        <v>3789</v>
      </c>
      <c r="D183" s="207" t="s">
        <v>2246</v>
      </c>
      <c r="E183" s="544">
        <v>45517</v>
      </c>
      <c r="F183" s="543">
        <f t="shared" si="200"/>
        <v>45549</v>
      </c>
      <c r="G183" s="3162">
        <f t="shared" si="201"/>
        <v>45552</v>
      </c>
      <c r="H183" s="3163">
        <f t="shared" si="202"/>
        <v>45554</v>
      </c>
      <c r="I183" s="3163">
        <f t="shared" si="203"/>
        <v>45557</v>
      </c>
      <c r="J183" s="544">
        <f t="shared" si="204"/>
        <v>45559</v>
      </c>
      <c r="K183" s="873" t="s">
        <v>5178</v>
      </c>
      <c r="M183" s="1211"/>
    </row>
    <row r="184" spans="1:13" s="30" customFormat="1" ht="17.25" hidden="1" customHeight="1">
      <c r="A184" s="294" t="s">
        <v>5179</v>
      </c>
      <c r="B184" s="294" t="s">
        <v>5040</v>
      </c>
      <c r="C184" s="256" t="s">
        <v>4910</v>
      </c>
      <c r="D184" s="207" t="s">
        <v>2250</v>
      </c>
      <c r="E184" s="540">
        <v>45524</v>
      </c>
      <c r="F184" s="539"/>
      <c r="G184" s="539"/>
      <c r="H184" s="540"/>
      <c r="I184" s="3182"/>
      <c r="J184" s="540"/>
      <c r="K184" s="873" t="s">
        <v>5180</v>
      </c>
      <c r="M184" s="1211"/>
    </row>
    <row r="185" spans="1:13" s="30" customFormat="1" ht="17.25" hidden="1" customHeight="1">
      <c r="A185" s="294" t="s">
        <v>5181</v>
      </c>
      <c r="B185" s="294" t="s">
        <v>5042</v>
      </c>
      <c r="C185" s="542" t="s">
        <v>5158</v>
      </c>
      <c r="D185" s="207" t="s">
        <v>2253</v>
      </c>
      <c r="E185" s="544">
        <v>45533</v>
      </c>
      <c r="F185" s="543">
        <f t="shared" si="200"/>
        <v>45565</v>
      </c>
      <c r="G185" s="543">
        <f t="shared" si="201"/>
        <v>45568</v>
      </c>
      <c r="H185" s="544">
        <f t="shared" si="202"/>
        <v>45570</v>
      </c>
      <c r="I185" s="3181">
        <f t="shared" si="203"/>
        <v>45573</v>
      </c>
      <c r="J185" s="544">
        <f t="shared" si="204"/>
        <v>45575</v>
      </c>
      <c r="K185" s="873" t="s">
        <v>5182</v>
      </c>
      <c r="M185" s="1211"/>
    </row>
    <row r="186" spans="1:13" s="30" customFormat="1" ht="17.25" hidden="1" customHeight="1">
      <c r="A186" s="294" t="s">
        <v>5183</v>
      </c>
      <c r="B186" s="294" t="s">
        <v>5044</v>
      </c>
      <c r="C186" s="362" t="s">
        <v>2182</v>
      </c>
      <c r="D186" s="208" t="s">
        <v>2255</v>
      </c>
      <c r="E186" s="540">
        <v>45553</v>
      </c>
      <c r="F186" s="539">
        <f>E186+32</f>
        <v>45585</v>
      </c>
      <c r="G186" s="539">
        <f>E186+35</f>
        <v>45588</v>
      </c>
      <c r="H186" s="540">
        <f>E186+37</f>
        <v>45590</v>
      </c>
      <c r="I186" s="540">
        <f>E186+40</f>
        <v>45593</v>
      </c>
      <c r="J186" s="540">
        <f>E186+42</f>
        <v>45595</v>
      </c>
      <c r="K186" s="873" t="s">
        <v>5184</v>
      </c>
      <c r="M186" s="1211"/>
    </row>
    <row r="187" spans="1:13" s="30" customFormat="1" ht="17.25" hidden="1" customHeight="1">
      <c r="A187" s="294"/>
      <c r="B187" s="294" t="s">
        <v>5046</v>
      </c>
      <c r="C187" s="217" t="s">
        <v>5109</v>
      </c>
      <c r="D187" s="208" t="s">
        <v>2257</v>
      </c>
      <c r="E187" s="672">
        <v>45545</v>
      </c>
      <c r="F187" s="2512">
        <f t="shared" ref="F187:F199" si="205">E187+33</f>
        <v>45578</v>
      </c>
      <c r="G187" s="2512">
        <f t="shared" ref="G187:G199" si="206">E187+36</f>
        <v>45581</v>
      </c>
      <c r="H187" s="2513">
        <f t="shared" ref="H187:H199" si="207">E187+40</f>
        <v>45585</v>
      </c>
      <c r="I187" s="2513">
        <f t="shared" ref="I187:I199" si="208">E187+45</f>
        <v>45590</v>
      </c>
      <c r="J187" s="672">
        <f t="shared" ref="J187:J199" si="209">E187+50</f>
        <v>45595</v>
      </c>
      <c r="K187" s="873" t="s">
        <v>5185</v>
      </c>
      <c r="M187" s="1211"/>
    </row>
    <row r="188" spans="1:13" s="30" customFormat="1" ht="17.25" hidden="1" customHeight="1">
      <c r="A188" s="294"/>
      <c r="B188" s="294" t="s">
        <v>5049</v>
      </c>
      <c r="C188" s="217" t="s">
        <v>5186</v>
      </c>
      <c r="D188" s="208" t="s">
        <v>2261</v>
      </c>
      <c r="E188" s="672">
        <v>45552</v>
      </c>
      <c r="F188" s="2512">
        <f>E188+33</f>
        <v>45585</v>
      </c>
      <c r="G188" s="671">
        <f t="shared" si="206"/>
        <v>45588</v>
      </c>
      <c r="H188" s="2513">
        <f t="shared" si="207"/>
        <v>45592</v>
      </c>
      <c r="I188" s="672">
        <f t="shared" si="208"/>
        <v>45597</v>
      </c>
      <c r="J188" s="672">
        <f t="shared" si="209"/>
        <v>45602</v>
      </c>
      <c r="K188" s="873" t="s">
        <v>5187</v>
      </c>
      <c r="M188" s="1211"/>
    </row>
    <row r="189" spans="1:13" s="30" customFormat="1" ht="17.25" hidden="1" customHeight="1">
      <c r="A189" s="294"/>
      <c r="B189" s="294" t="s">
        <v>4917</v>
      </c>
      <c r="C189" s="217" t="s">
        <v>4923</v>
      </c>
      <c r="D189" s="208" t="s">
        <v>2265</v>
      </c>
      <c r="E189" s="672">
        <v>45574</v>
      </c>
      <c r="F189" s="671">
        <f>E189+33</f>
        <v>45607</v>
      </c>
      <c r="G189" s="671">
        <f>E189+39</f>
        <v>45613</v>
      </c>
      <c r="H189" s="2513">
        <f t="shared" si="207"/>
        <v>45614</v>
      </c>
      <c r="I189" s="672">
        <f t="shared" si="208"/>
        <v>45619</v>
      </c>
      <c r="J189" s="672">
        <f t="shared" si="209"/>
        <v>45624</v>
      </c>
      <c r="K189" s="873" t="s">
        <v>5188</v>
      </c>
      <c r="M189" s="1211"/>
    </row>
    <row r="190" spans="1:13" s="30" customFormat="1" ht="17.25" hidden="1" customHeight="1">
      <c r="A190" s="294"/>
      <c r="B190" s="294" t="s">
        <v>4919</v>
      </c>
      <c r="C190" s="542" t="s">
        <v>5091</v>
      </c>
      <c r="D190" s="207" t="s">
        <v>2269</v>
      </c>
      <c r="E190" s="544">
        <v>45568</v>
      </c>
      <c r="F190" s="543">
        <f t="shared" si="205"/>
        <v>45601</v>
      </c>
      <c r="G190" s="543">
        <f>E190+39</f>
        <v>45607</v>
      </c>
      <c r="H190" s="544">
        <f t="shared" si="207"/>
        <v>45608</v>
      </c>
      <c r="I190" s="544">
        <f t="shared" si="208"/>
        <v>45613</v>
      </c>
      <c r="J190" s="544">
        <f t="shared" si="209"/>
        <v>45618</v>
      </c>
      <c r="K190" s="873" t="s">
        <v>5189</v>
      </c>
      <c r="M190" s="1211"/>
    </row>
    <row r="191" spans="1:13" s="30" customFormat="1" ht="17.25" customHeight="1">
      <c r="A191" s="294"/>
      <c r="B191" s="294" t="s">
        <v>4922</v>
      </c>
      <c r="C191" s="542" t="s">
        <v>5116</v>
      </c>
      <c r="D191" s="207" t="s">
        <v>2274</v>
      </c>
      <c r="E191" s="544">
        <v>45573</v>
      </c>
      <c r="F191" s="543">
        <f t="shared" si="205"/>
        <v>45606</v>
      </c>
      <c r="G191" s="543">
        <f>E191+36</f>
        <v>45609</v>
      </c>
      <c r="H191" s="544">
        <f t="shared" si="207"/>
        <v>45613</v>
      </c>
      <c r="I191" s="544">
        <f t="shared" si="208"/>
        <v>45618</v>
      </c>
      <c r="J191" s="544">
        <f t="shared" si="209"/>
        <v>45623</v>
      </c>
      <c r="K191" s="873" t="s">
        <v>5190</v>
      </c>
      <c r="M191" s="1211"/>
    </row>
    <row r="192" spans="1:13" s="30" customFormat="1" ht="17.25" customHeight="1">
      <c r="A192" s="294"/>
      <c r="B192" s="294" t="s">
        <v>4925</v>
      </c>
      <c r="C192" s="542" t="s">
        <v>5140</v>
      </c>
      <c r="D192" s="207" t="s">
        <v>2277</v>
      </c>
      <c r="E192" s="999">
        <v>45581</v>
      </c>
      <c r="F192" s="543">
        <f t="shared" si="205"/>
        <v>45614</v>
      </c>
      <c r="G192" s="543">
        <f t="shared" si="206"/>
        <v>45617</v>
      </c>
      <c r="H192" s="544">
        <f t="shared" si="207"/>
        <v>45621</v>
      </c>
      <c r="I192" s="544">
        <f t="shared" si="208"/>
        <v>45626</v>
      </c>
      <c r="J192" s="544">
        <f t="shared" si="209"/>
        <v>45631</v>
      </c>
      <c r="K192" s="873" t="s">
        <v>5191</v>
      </c>
      <c r="M192" s="1211"/>
    </row>
    <row r="193" spans="1:13" s="30" customFormat="1" ht="17.25" customHeight="1">
      <c r="A193" s="294"/>
      <c r="B193" s="294" t="s">
        <v>4927</v>
      </c>
      <c r="C193" s="256" t="s">
        <v>2182</v>
      </c>
      <c r="D193" s="207" t="s">
        <v>2280</v>
      </c>
      <c r="E193" s="540">
        <v>45587</v>
      </c>
      <c r="F193" s="539"/>
      <c r="G193" s="539"/>
      <c r="H193" s="540"/>
      <c r="I193" s="540"/>
      <c r="J193" s="540"/>
      <c r="K193" s="873" t="s">
        <v>5192</v>
      </c>
      <c r="M193" s="1211"/>
    </row>
    <row r="194" spans="1:13" s="30" customFormat="1" ht="17.25" customHeight="1">
      <c r="A194" s="294"/>
      <c r="B194" s="294" t="s">
        <v>4930</v>
      </c>
      <c r="C194" s="542" t="s">
        <v>5099</v>
      </c>
      <c r="D194" s="207" t="s">
        <v>2284</v>
      </c>
      <c r="E194" s="544">
        <v>45594</v>
      </c>
      <c r="F194" s="2512">
        <f t="shared" si="205"/>
        <v>45627</v>
      </c>
      <c r="G194" s="543">
        <f t="shared" si="206"/>
        <v>45630</v>
      </c>
      <c r="H194" s="2513">
        <f t="shared" si="207"/>
        <v>45634</v>
      </c>
      <c r="I194" s="544">
        <f t="shared" si="208"/>
        <v>45639</v>
      </c>
      <c r="J194" s="544">
        <f t="shared" si="209"/>
        <v>45644</v>
      </c>
      <c r="K194" s="873" t="s">
        <v>5193</v>
      </c>
      <c r="M194" s="1211"/>
    </row>
    <row r="195" spans="1:13" s="30" customFormat="1" ht="17.25" customHeight="1">
      <c r="A195" s="294"/>
      <c r="B195" s="294" t="s">
        <v>4933</v>
      </c>
      <c r="C195" s="217" t="s">
        <v>5145</v>
      </c>
      <c r="D195" s="208" t="s">
        <v>2286</v>
      </c>
      <c r="E195" s="672">
        <v>45601</v>
      </c>
      <c r="F195" s="671">
        <f t="shared" si="205"/>
        <v>45634</v>
      </c>
      <c r="G195" s="671">
        <f t="shared" si="206"/>
        <v>45637</v>
      </c>
      <c r="H195" s="672">
        <f t="shared" si="207"/>
        <v>45641</v>
      </c>
      <c r="I195" s="672">
        <f t="shared" si="208"/>
        <v>45646</v>
      </c>
      <c r="J195" s="672">
        <f t="shared" si="209"/>
        <v>45651</v>
      </c>
      <c r="K195" s="873" t="s">
        <v>5194</v>
      </c>
      <c r="M195" s="1211"/>
    </row>
    <row r="196" spans="1:13" s="30" customFormat="1" ht="17.25" customHeight="1">
      <c r="A196" s="294"/>
      <c r="B196" s="294" t="s">
        <v>4936</v>
      </c>
      <c r="C196" s="217" t="s">
        <v>5195</v>
      </c>
      <c r="D196" s="208" t="s">
        <v>2289</v>
      </c>
      <c r="E196" s="672">
        <v>45608</v>
      </c>
      <c r="F196" s="671">
        <f t="shared" si="205"/>
        <v>45641</v>
      </c>
      <c r="G196" s="671">
        <f t="shared" si="206"/>
        <v>45644</v>
      </c>
      <c r="H196" s="672">
        <f t="shared" si="207"/>
        <v>45648</v>
      </c>
      <c r="I196" s="672">
        <f t="shared" si="208"/>
        <v>45653</v>
      </c>
      <c r="J196" s="672">
        <f t="shared" si="209"/>
        <v>45658</v>
      </c>
      <c r="K196" s="873" t="s">
        <v>5196</v>
      </c>
      <c r="M196" s="1211"/>
    </row>
    <row r="197" spans="1:13" s="30" customFormat="1" ht="17.25" customHeight="1">
      <c r="A197" s="294"/>
      <c r="B197" s="294" t="s">
        <v>4938</v>
      </c>
      <c r="C197" s="217" t="s">
        <v>5089</v>
      </c>
      <c r="D197" s="208" t="s">
        <v>2292</v>
      </c>
      <c r="E197" s="672">
        <v>45615</v>
      </c>
      <c r="F197" s="671">
        <f t="shared" si="205"/>
        <v>45648</v>
      </c>
      <c r="G197" s="671">
        <f t="shared" si="206"/>
        <v>45651</v>
      </c>
      <c r="H197" s="672">
        <f t="shared" si="207"/>
        <v>45655</v>
      </c>
      <c r="I197" s="672">
        <f t="shared" si="208"/>
        <v>45660</v>
      </c>
      <c r="J197" s="672">
        <f t="shared" si="209"/>
        <v>45665</v>
      </c>
      <c r="K197" s="873" t="s">
        <v>5197</v>
      </c>
      <c r="M197" s="1211"/>
    </row>
    <row r="198" spans="1:13" s="30" customFormat="1" ht="17.25" customHeight="1">
      <c r="A198" s="294"/>
      <c r="B198" s="294" t="s">
        <v>4940</v>
      </c>
      <c r="C198" s="217" t="s">
        <v>5155</v>
      </c>
      <c r="D198" s="208" t="s">
        <v>2294</v>
      </c>
      <c r="E198" s="672">
        <v>45622</v>
      </c>
      <c r="F198" s="671">
        <f t="shared" si="205"/>
        <v>45655</v>
      </c>
      <c r="G198" s="671">
        <f t="shared" si="206"/>
        <v>45658</v>
      </c>
      <c r="H198" s="672">
        <f t="shared" si="207"/>
        <v>45662</v>
      </c>
      <c r="I198" s="672">
        <f t="shared" si="208"/>
        <v>45667</v>
      </c>
      <c r="J198" s="672">
        <f t="shared" si="209"/>
        <v>45672</v>
      </c>
      <c r="K198" s="873" t="s">
        <v>5198</v>
      </c>
      <c r="M198" s="1211"/>
    </row>
    <row r="199" spans="1:13" s="30" customFormat="1" ht="17.25" customHeight="1">
      <c r="A199" s="294"/>
      <c r="B199" s="294" t="s">
        <v>4942</v>
      </c>
      <c r="C199" s="542" t="s">
        <v>5158</v>
      </c>
      <c r="D199" s="207" t="s">
        <v>2296</v>
      </c>
      <c r="E199" s="544">
        <f>E198+7</f>
        <v>45629</v>
      </c>
      <c r="F199" s="543">
        <f t="shared" si="205"/>
        <v>45662</v>
      </c>
      <c r="G199" s="543">
        <f t="shared" si="206"/>
        <v>45665</v>
      </c>
      <c r="H199" s="544">
        <f t="shared" si="207"/>
        <v>45669</v>
      </c>
      <c r="I199" s="544">
        <f t="shared" si="208"/>
        <v>45674</v>
      </c>
      <c r="J199" s="544">
        <f t="shared" si="209"/>
        <v>45679</v>
      </c>
      <c r="K199" s="873" t="s">
        <v>5199</v>
      </c>
      <c r="M199" s="1211"/>
    </row>
    <row r="200" spans="1:13" s="30" customFormat="1" ht="17.25" customHeight="1">
      <c r="A200" s="294"/>
      <c r="B200" s="294" t="s">
        <v>4944</v>
      </c>
      <c r="C200" s="542" t="s">
        <v>5161</v>
      </c>
      <c r="D200" s="207" t="s">
        <v>2298</v>
      </c>
      <c r="E200" s="544">
        <f>E199+7</f>
        <v>45636</v>
      </c>
      <c r="F200" s="543">
        <f t="shared" ref="F200:F203" si="210">E200+33</f>
        <v>45669</v>
      </c>
      <c r="G200" s="543">
        <f t="shared" ref="G200:G203" si="211">E200+36</f>
        <v>45672</v>
      </c>
      <c r="H200" s="544">
        <f t="shared" ref="H200:H203" si="212">E200+40</f>
        <v>45676</v>
      </c>
      <c r="I200" s="544">
        <f t="shared" ref="I200:I203" si="213">E200+45</f>
        <v>45681</v>
      </c>
      <c r="J200" s="544">
        <f t="shared" ref="J200:J203" si="214">E200+50</f>
        <v>45686</v>
      </c>
      <c r="K200" s="873" t="s">
        <v>5200</v>
      </c>
      <c r="M200" s="1211"/>
    </row>
    <row r="201" spans="1:13" s="30" customFormat="1" ht="17.25" customHeight="1">
      <c r="A201" s="294"/>
      <c r="B201" s="294" t="s">
        <v>4946</v>
      </c>
      <c r="C201" s="542" t="s">
        <v>5109</v>
      </c>
      <c r="D201" s="207" t="s">
        <v>2300</v>
      </c>
      <c r="E201" s="544">
        <f>E200+7</f>
        <v>45643</v>
      </c>
      <c r="F201" s="543">
        <f t="shared" si="210"/>
        <v>45676</v>
      </c>
      <c r="G201" s="543">
        <f t="shared" si="211"/>
        <v>45679</v>
      </c>
      <c r="H201" s="544">
        <f t="shared" si="212"/>
        <v>45683</v>
      </c>
      <c r="I201" s="544">
        <f t="shared" si="213"/>
        <v>45688</v>
      </c>
      <c r="J201" s="544">
        <f t="shared" si="214"/>
        <v>45693</v>
      </c>
      <c r="K201" s="873" t="s">
        <v>5201</v>
      </c>
      <c r="M201" s="1211"/>
    </row>
    <row r="202" spans="1:13" s="30" customFormat="1" ht="17.25" customHeight="1">
      <c r="A202" s="294"/>
      <c r="B202" s="294" t="s">
        <v>4948</v>
      </c>
      <c r="C202" s="542" t="s">
        <v>5062</v>
      </c>
      <c r="D202" s="207" t="s">
        <v>2302</v>
      </c>
      <c r="E202" s="544">
        <f>E201+7</f>
        <v>45650</v>
      </c>
      <c r="F202" s="543">
        <f t="shared" si="210"/>
        <v>45683</v>
      </c>
      <c r="G202" s="543">
        <f t="shared" si="211"/>
        <v>45686</v>
      </c>
      <c r="H202" s="544">
        <f t="shared" si="212"/>
        <v>45690</v>
      </c>
      <c r="I202" s="544">
        <f t="shared" si="213"/>
        <v>45695</v>
      </c>
      <c r="J202" s="544">
        <f t="shared" si="214"/>
        <v>45700</v>
      </c>
      <c r="K202" s="873" t="s">
        <v>5202</v>
      </c>
      <c r="M202" s="1211"/>
    </row>
    <row r="203" spans="1:13" s="30" customFormat="1" ht="17.25" customHeight="1">
      <c r="A203" s="294"/>
      <c r="B203" s="294" t="s">
        <v>5203</v>
      </c>
      <c r="C203" s="542" t="s">
        <v>4923</v>
      </c>
      <c r="D203" s="207" t="s">
        <v>3136</v>
      </c>
      <c r="E203" s="544">
        <f>E202+7</f>
        <v>45657</v>
      </c>
      <c r="F203" s="543">
        <f t="shared" si="210"/>
        <v>45690</v>
      </c>
      <c r="G203" s="543">
        <f t="shared" si="211"/>
        <v>45693</v>
      </c>
      <c r="H203" s="544">
        <f t="shared" si="212"/>
        <v>45697</v>
      </c>
      <c r="I203" s="544">
        <f t="shared" si="213"/>
        <v>45702</v>
      </c>
      <c r="J203" s="544">
        <f t="shared" si="214"/>
        <v>45707</v>
      </c>
      <c r="K203" s="873" t="s">
        <v>5204</v>
      </c>
      <c r="M203" s="1211"/>
    </row>
    <row r="204" spans="1:13" s="30" customFormat="1" ht="17.25" customHeight="1">
      <c r="A204" s="294"/>
      <c r="B204" s="294"/>
      <c r="C204" s="3547"/>
      <c r="D204" s="3548"/>
      <c r="E204" s="226"/>
      <c r="F204" s="227"/>
      <c r="G204" s="227"/>
      <c r="H204" s="226"/>
      <c r="I204" s="226"/>
      <c r="J204" s="226"/>
      <c r="K204" s="873"/>
      <c r="M204" s="1211"/>
    </row>
    <row r="205" spans="1:13" s="30" customFormat="1" ht="17.25" customHeight="1">
      <c r="A205" s="294"/>
      <c r="B205" s="294"/>
      <c r="C205" s="3547"/>
      <c r="D205" s="3548"/>
      <c r="E205" s="226"/>
      <c r="F205" s="227"/>
      <c r="G205" s="227"/>
      <c r="H205" s="226"/>
      <c r="I205" s="226"/>
      <c r="J205" s="226"/>
      <c r="K205" s="873"/>
      <c r="M205" s="1211"/>
    </row>
    <row r="206" spans="1:13" s="29" customFormat="1" ht="17.25" customHeight="1">
      <c r="A206" s="290"/>
      <c r="B206" s="290"/>
      <c r="C206" s="26" t="s">
        <v>2303</v>
      </c>
      <c r="D206" s="30"/>
      <c r="E206" s="30"/>
      <c r="F206" s="53"/>
      <c r="G206" s="54"/>
      <c r="H206" s="54"/>
      <c r="I206" s="30"/>
      <c r="J206" s="30"/>
      <c r="K206" s="54"/>
      <c r="L206" s="54"/>
      <c r="M206" s="358"/>
    </row>
    <row r="207" spans="1:13" s="29" customFormat="1" ht="17.25" customHeight="1">
      <c r="A207" s="290"/>
      <c r="B207" s="290"/>
      <c r="C207" s="26"/>
      <c r="D207" s="30"/>
      <c r="E207" s="1677"/>
      <c r="F207" s="1677"/>
      <c r="G207" s="1677"/>
      <c r="H207" s="1677"/>
      <c r="I207" s="3230"/>
      <c r="J207" s="30"/>
      <c r="K207" s="54"/>
      <c r="L207" s="54"/>
      <c r="M207" s="54"/>
    </row>
    <row r="208" spans="1:13" s="29" customFormat="1" ht="17.25" customHeight="1">
      <c r="A208" s="290"/>
      <c r="B208" s="290"/>
      <c r="C208" s="52" t="s">
        <v>1920</v>
      </c>
      <c r="D208" s="30"/>
      <c r="E208" s="30"/>
      <c r="F208" s="53"/>
      <c r="G208" s="54" t="s">
        <v>1958</v>
      </c>
      <c r="H208" s="54"/>
      <c r="I208" s="30"/>
      <c r="J208" s="30"/>
      <c r="K208" s="54" t="s">
        <v>1982</v>
      </c>
      <c r="L208" s="54"/>
      <c r="M208" s="54"/>
    </row>
    <row r="209" spans="1:13" s="29" customFormat="1" ht="17.25" customHeight="1">
      <c r="A209" s="290"/>
      <c r="B209" s="290"/>
      <c r="C209" s="31" t="s">
        <v>1921</v>
      </c>
      <c r="D209" s="27"/>
      <c r="E209" s="32" t="s">
        <v>2305</v>
      </c>
      <c r="F209" s="23"/>
      <c r="G209" s="27" t="s">
        <v>2306</v>
      </c>
      <c r="H209" s="27"/>
      <c r="I209" s="32" t="s">
        <v>1960</v>
      </c>
      <c r="J209" s="27"/>
      <c r="K209" s="27" t="s">
        <v>1984</v>
      </c>
      <c r="L209" s="27"/>
      <c r="M209" s="33" t="s">
        <v>1985</v>
      </c>
    </row>
    <row r="210" spans="1:13" s="29" customFormat="1" ht="17.25" customHeight="1">
      <c r="A210" s="290"/>
      <c r="B210" s="290"/>
      <c r="C210" s="31"/>
      <c r="D210" s="27"/>
      <c r="E210" s="32"/>
      <c r="F210" s="23"/>
      <c r="G210" s="27"/>
      <c r="H210" s="27"/>
      <c r="I210" s="32"/>
      <c r="J210" s="27"/>
      <c r="K210" s="27"/>
      <c r="L210" s="27"/>
      <c r="M210" s="33"/>
    </row>
    <row r="211" spans="1:13" s="218" customFormat="1" ht="16.899999999999999" customHeight="1">
      <c r="A211" s="1990"/>
      <c r="B211" s="1990"/>
      <c r="C211" s="223" t="str">
        <f>HOME!A$600</f>
        <v>ZANT CHONG</v>
      </c>
      <c r="D211" s="223" t="str">
        <f>HOME!B$600</f>
        <v>6011 2429</v>
      </c>
      <c r="E211" s="1991" t="str">
        <f>HOME!C$600</f>
        <v>zant.chong@msc.com</v>
      </c>
      <c r="G211" s="223" t="b">
        <f>PETRA!F30=HOME!A617</f>
        <v>1</v>
      </c>
      <c r="H211" s="223" t="str">
        <f>HOME!B617</f>
        <v>6011 0564</v>
      </c>
      <c r="I211" s="1991" t="str">
        <f>HOME!C617</f>
        <v>robert.chia@msc.com</v>
      </c>
      <c r="K211" s="223" t="b">
        <f>PETRA!K30=HOME!A$632</f>
        <v>1</v>
      </c>
      <c r="L211" s="223" t="str">
        <f>HOME!B$632</f>
        <v>6011 2358</v>
      </c>
      <c r="M211" s="1991" t="str">
        <f>HOME!C$632</f>
        <v>raynar.ang@msc.com</v>
      </c>
    </row>
    <row r="212" spans="1:13" s="218" customFormat="1" ht="16.899999999999999" customHeight="1">
      <c r="A212" s="1990"/>
      <c r="B212" s="1990"/>
      <c r="C212" s="223" t="str">
        <f>HOME!A$601</f>
        <v>PHOEBE HUANG</v>
      </c>
      <c r="D212" s="223" t="str">
        <f>HOME!B$601</f>
        <v>6011 0562</v>
      </c>
      <c r="E212" s="1991" t="str">
        <f>HOME!C$601</f>
        <v>phoebe.huang@msc.com</v>
      </c>
      <c r="G212" s="223" t="str">
        <f>HOME!A618</f>
        <v>S. Y. LIEW</v>
      </c>
      <c r="H212" s="223" t="str">
        <f>HOME!B618</f>
        <v>6011 2348</v>
      </c>
      <c r="I212" s="1991" t="str">
        <f>HOME!C618</f>
        <v>seoyi.liew@msc.com</v>
      </c>
      <c r="K212" s="223" t="str">
        <f>HOME!A$633</f>
        <v>KAI SIANG</v>
      </c>
      <c r="L212" s="223" t="str">
        <f>HOME!B$633</f>
        <v>6011 2356</v>
      </c>
      <c r="M212" s="1991" t="str">
        <f>HOME!C$633</f>
        <v>kaisiang.lim@msc.com</v>
      </c>
    </row>
    <row r="213" spans="1:13" s="218" customFormat="1" ht="16.899999999999999" customHeight="1">
      <c r="A213" s="1990"/>
      <c r="B213" s="1990"/>
      <c r="C213" s="223" t="str">
        <f>HOME!A$602</f>
        <v>SHERWIN LIM</v>
      </c>
      <c r="D213" s="223" t="str">
        <f>HOME!B$602</f>
        <v>6011 2395</v>
      </c>
      <c r="E213" s="1991" t="str">
        <f>HOME!C$602</f>
        <v>sherwin.lim@msc.com</v>
      </c>
      <c r="G213" s="223" t="str">
        <f>HOME!A619</f>
        <v>SHARON KOH</v>
      </c>
      <c r="H213" s="223" t="str">
        <f>HOME!B619</f>
        <v>6011 2349</v>
      </c>
      <c r="I213" s="1991"/>
      <c r="K213" s="223" t="str">
        <f>HOME!A$634</f>
        <v>DEWI</v>
      </c>
      <c r="L213" s="223" t="str">
        <f>HOME!B$634</f>
        <v>6011 2354</v>
      </c>
      <c r="M213" s="1991" t="str">
        <f>HOME!C$634</f>
        <v>dewi.ratnah@msc.com</v>
      </c>
    </row>
    <row r="214" spans="1:13" s="218" customFormat="1" ht="16.899999999999999" customHeight="1">
      <c r="A214" s="1990"/>
      <c r="B214" s="1990"/>
      <c r="C214" s="223" t="str">
        <f>HOME!A$603</f>
        <v>NATALIE LEW</v>
      </c>
      <c r="D214" s="223" t="str">
        <f>HOME!B$603</f>
        <v>6011 2399</v>
      </c>
      <c r="E214" s="1991" t="str">
        <f>HOME!C$603</f>
        <v>natalie.lew@msc.com</v>
      </c>
      <c r="G214" s="223" t="str">
        <f>HOME!A620</f>
        <v>ANGELIA LAU</v>
      </c>
      <c r="H214" s="223" t="str">
        <f>HOME!B620</f>
        <v>6011 2346</v>
      </c>
      <c r="I214" s="1991" t="str">
        <f>HOME!C620</f>
        <v>angelia.lau@msc.com</v>
      </c>
      <c r="K214" s="223" t="str">
        <f>HOME!A$635</f>
        <v>YU TING</v>
      </c>
      <c r="L214" s="223" t="str">
        <f>HOME!B$635</f>
        <v>6011 2359</v>
      </c>
      <c r="M214" s="1991" t="str">
        <f>HOME!C$635</f>
        <v>yuting.luo@msc.com</v>
      </c>
    </row>
    <row r="215" spans="1:13" s="218" customFormat="1" ht="16.899999999999999" customHeight="1">
      <c r="A215" s="1990"/>
      <c r="B215" s="1990"/>
      <c r="C215" s="223" t="str">
        <f>HOME!A$604</f>
        <v xml:space="preserve">LIM LEE HLI </v>
      </c>
      <c r="D215" s="223" t="str">
        <f>HOME!B$604</f>
        <v>6011 2352</v>
      </c>
      <c r="E215" s="1991" t="str">
        <f>HOME!C$604</f>
        <v>leehli.lim@msc.com</v>
      </c>
      <c r="G215" s="223" t="str">
        <f>HOME!A621</f>
        <v>NOOR AFNINDAH</v>
      </c>
      <c r="H215" s="223" t="str">
        <f>HOME!B621</f>
        <v>6011 2347</v>
      </c>
      <c r="I215" s="1991" t="str">
        <f>HOME!C621</f>
        <v>noor.afnindah@msc.com</v>
      </c>
      <c r="K215" s="223" t="str">
        <f>HOME!A$636</f>
        <v>-</v>
      </c>
      <c r="L215" s="223" t="str">
        <f>HOME!B$636</f>
        <v>6011 0567</v>
      </c>
      <c r="M215" s="1991" t="str">
        <f>HOME!C$636</f>
        <v>-</v>
      </c>
    </row>
    <row r="216" spans="1:13" s="218" customFormat="1" ht="16.899999999999999" customHeight="1">
      <c r="A216" s="1990"/>
      <c r="B216" s="1990"/>
      <c r="C216" s="223" t="str">
        <f>HOME!A$605</f>
        <v>LIM AI PHEN</v>
      </c>
      <c r="D216" s="223" t="str">
        <f>HOME!B$605</f>
        <v>6011 9646</v>
      </c>
      <c r="E216" s="1991" t="str">
        <f>HOME!C$605</f>
        <v>aiphen.lim@msc.com</v>
      </c>
      <c r="G216" s="223" t="str">
        <f>HOME!A622</f>
        <v>NG CHING WEI</v>
      </c>
      <c r="H216" s="223" t="str">
        <f>HOME!B622</f>
        <v>6011 2404</v>
      </c>
      <c r="I216" s="1991" t="str">
        <f>HOME!C622</f>
        <v>chingwei.ng@msc.com</v>
      </c>
      <c r="K216" s="223" t="str">
        <f>HOME!A$637</f>
        <v>SHAN SHAN</v>
      </c>
      <c r="L216" s="223" t="str">
        <f>HOME!B$637</f>
        <v>6011 2353</v>
      </c>
      <c r="M216" s="1991" t="str">
        <f>HOME!C$637</f>
        <v>shanshan.chin@msc.com</v>
      </c>
    </row>
    <row r="217" spans="1:13" s="218" customFormat="1" ht="16.899999999999999" customHeight="1">
      <c r="A217" s="1990"/>
      <c r="B217" s="1990"/>
      <c r="C217" s="223" t="str">
        <f>HOME!A$606</f>
        <v>DARIUS ONG</v>
      </c>
      <c r="D217" s="223" t="str">
        <f>HOME!B$606</f>
        <v>6011 2396</v>
      </c>
      <c r="E217" s="1991" t="str">
        <f>HOME!C$606</f>
        <v>darius.ong@msc.com</v>
      </c>
      <c r="G217" s="223">
        <f>HOME!A623</f>
        <v>0</v>
      </c>
      <c r="H217" s="223">
        <f>HOME!B623</f>
        <v>0</v>
      </c>
      <c r="I217" s="1991">
        <f>HOME!C623</f>
        <v>0</v>
      </c>
      <c r="K217" s="223" t="str">
        <f>HOME!A$638</f>
        <v>EUNICE</v>
      </c>
      <c r="L217" s="223" t="str">
        <f>HOME!B$638</f>
        <v>6011 2355</v>
      </c>
      <c r="M217" s="1991" t="str">
        <f>HOME!C$638</f>
        <v>eunice.chan@msc.com</v>
      </c>
    </row>
    <row r="218" spans="1:13" s="218" customFormat="1" ht="16.899999999999999" customHeight="1">
      <c r="C218" s="223" t="str">
        <f>HOME!A$607</f>
        <v>LAWRENCE ANG (CROSS-TRADE)</v>
      </c>
      <c r="D218" s="223" t="str">
        <f>HOME!B$607</f>
        <v>6011 2400</v>
      </c>
      <c r="E218" s="1991" t="str">
        <f>HOME!C$607</f>
        <v>lawrence.ang@msc.com</v>
      </c>
      <c r="G218" s="223" t="str">
        <f>HOME!A624</f>
        <v>.</v>
      </c>
      <c r="H218" s="223" t="str">
        <f>HOME!B624</f>
        <v>.</v>
      </c>
      <c r="I218" s="1991" t="str">
        <f>HOME!C624</f>
        <v>.</v>
      </c>
      <c r="K218" s="223" t="str">
        <f>HOME!A$639</f>
        <v>HAZEL</v>
      </c>
      <c r="L218" s="223" t="str">
        <f>HOME!B$639</f>
        <v>6011 2435</v>
      </c>
      <c r="M218" s="1991" t="str">
        <f>HOME!C$639</f>
        <v>hazel.toh@msc.com</v>
      </c>
    </row>
    <row r="219" spans="1:13" s="218" customFormat="1" ht="16.899999999999999" customHeight="1">
      <c r="C219" s="223" t="str">
        <f>HOME!A608</f>
        <v>ASHTON YAN</v>
      </c>
      <c r="D219" s="223" t="str">
        <f>HOME!B608</f>
        <v>6011 2398</v>
      </c>
      <c r="E219" s="1991" t="str">
        <f>HOME!C608</f>
        <v>ashton.yan@msc.com</v>
      </c>
      <c r="H219" s="224"/>
      <c r="I219" s="222"/>
      <c r="K219" s="223"/>
    </row>
    <row r="220" spans="1:13" ht="14.25">
      <c r="A220" s="121"/>
      <c r="B220" s="121"/>
      <c r="C220" s="223" t="str">
        <f>HOME!A609</f>
        <v>JUN YUAN (IMP)</v>
      </c>
      <c r="D220" s="223" t="str">
        <f>HOME!B609</f>
        <v>6011 2402</v>
      </c>
      <c r="E220" s="1991" t="str">
        <f>HOME!C609</f>
        <v>junyuan.kwa@msc.com</v>
      </c>
      <c r="F220" s="29"/>
      <c r="G220" s="29"/>
      <c r="H220" s="59"/>
      <c r="I220" s="57"/>
      <c r="J220" s="29"/>
      <c r="K220" s="29"/>
      <c r="L220" s="29"/>
      <c r="M220" s="29"/>
    </row>
    <row r="221" spans="1:13" ht="14.25">
      <c r="A221" s="121"/>
      <c r="B221" s="121"/>
      <c r="C221" s="223" t="str">
        <f>HOME!A610</f>
        <v>KARTHI</v>
      </c>
      <c r="D221" s="223" t="str">
        <f>HOME!B610</f>
        <v>6011 2397</v>
      </c>
      <c r="E221" s="1991" t="str">
        <f>HOME!C610</f>
        <v>karthigayan.velu@msc.com</v>
      </c>
      <c r="F221" s="29"/>
      <c r="G221" s="29"/>
      <c r="H221" s="59"/>
      <c r="I221" s="59"/>
      <c r="J221" s="57"/>
      <c r="K221" s="29"/>
      <c r="L221" s="29"/>
      <c r="M221" s="29"/>
    </row>
    <row r="222" spans="1:13">
      <c r="A222" s="121"/>
      <c r="B222" s="121"/>
      <c r="C222" s="223">
        <f>HOME!A611</f>
        <v>0</v>
      </c>
      <c r="D222" s="223">
        <f>HOME!B611</f>
        <v>0</v>
      </c>
      <c r="E222" s="1991">
        <f>HOME!C611</f>
        <v>0</v>
      </c>
    </row>
    <row r="223" spans="1:13">
      <c r="A223" s="121"/>
      <c r="B223" s="121"/>
      <c r="C223" s="223" t="str">
        <f>HOME!A612</f>
        <v xml:space="preserve">MAIN LINE  </v>
      </c>
      <c r="D223" s="223" t="str">
        <f>HOME!B612</f>
        <v>6011 2424</v>
      </c>
      <c r="E223" s="1991">
        <f>HOME!C612</f>
        <v>0</v>
      </c>
    </row>
    <row r="224" spans="1:13">
      <c r="A224" s="121"/>
      <c r="B224" s="121"/>
      <c r="C224" s="223">
        <f>HOME!A613</f>
        <v>0</v>
      </c>
      <c r="D224" s="223">
        <f>HOME!B613</f>
        <v>0</v>
      </c>
      <c r="E224" s="1991">
        <f>HOME!C613</f>
        <v>0</v>
      </c>
    </row>
    <row r="239" spans="1:10" ht="22.5">
      <c r="A239" s="121"/>
      <c r="B239" s="121"/>
      <c r="C239" s="640" t="s">
        <v>5205</v>
      </c>
      <c r="D239" s="390"/>
      <c r="E239" s="1491" t="s">
        <v>2015</v>
      </c>
      <c r="F239" s="853" t="s">
        <v>5206</v>
      </c>
      <c r="G239" s="853" t="s">
        <v>2017</v>
      </c>
      <c r="H239" s="853" t="s">
        <v>2018</v>
      </c>
      <c r="I239" s="1491" t="s">
        <v>1350</v>
      </c>
      <c r="J239" s="853" t="s">
        <v>5207</v>
      </c>
    </row>
    <row r="240" spans="1:10">
      <c r="A240" s="121"/>
      <c r="B240" s="121"/>
      <c r="C240" s="409"/>
      <c r="D240" s="410"/>
      <c r="E240" s="1488"/>
      <c r="F240" s="1581"/>
      <c r="G240" s="1328"/>
      <c r="H240" s="1328"/>
      <c r="I240" s="1488"/>
      <c r="J240" s="1579"/>
    </row>
    <row r="241" spans="1:10">
      <c r="A241" s="121"/>
      <c r="B241" s="121"/>
      <c r="C241" s="888" t="s">
        <v>2335</v>
      </c>
      <c r="D241" s="543" t="s">
        <v>5208</v>
      </c>
      <c r="E241" s="543">
        <v>44744</v>
      </c>
      <c r="F241" s="1383">
        <v>44749</v>
      </c>
      <c r="G241" s="361" t="s">
        <v>5209</v>
      </c>
      <c r="H241" s="411" t="s">
        <v>5210</v>
      </c>
      <c r="I241" s="1580">
        <v>44752</v>
      </c>
      <c r="J241" s="1383">
        <v>44790</v>
      </c>
    </row>
    <row r="244" spans="1:10" ht="22.5">
      <c r="A244" s="121"/>
      <c r="B244" s="121"/>
      <c r="C244" s="640" t="s">
        <v>5211</v>
      </c>
      <c r="D244" s="390"/>
      <c r="E244" s="1491" t="s">
        <v>2015</v>
      </c>
      <c r="F244" s="853" t="s">
        <v>218</v>
      </c>
      <c r="G244" s="1582" t="s">
        <v>2017</v>
      </c>
      <c r="H244" s="853" t="s">
        <v>2018</v>
      </c>
      <c r="I244" s="853" t="s">
        <v>218</v>
      </c>
      <c r="J244" s="853" t="s">
        <v>5207</v>
      </c>
    </row>
    <row r="245" spans="1:10">
      <c r="A245" s="121"/>
      <c r="B245" s="121"/>
      <c r="C245" s="409"/>
      <c r="D245" s="410"/>
      <c r="E245" s="1488"/>
      <c r="F245" s="1581"/>
      <c r="G245" s="1583"/>
      <c r="H245" s="1328"/>
      <c r="I245" s="1488"/>
      <c r="J245" s="1579"/>
    </row>
    <row r="246" spans="1:10">
      <c r="A246" s="121"/>
      <c r="B246" s="121"/>
      <c r="C246" s="888" t="s">
        <v>3742</v>
      </c>
      <c r="D246" s="543" t="s">
        <v>5212</v>
      </c>
      <c r="E246" s="543">
        <v>44747</v>
      </c>
      <c r="F246" s="1383">
        <v>44760</v>
      </c>
      <c r="G246" s="361" t="s">
        <v>5209</v>
      </c>
      <c r="H246" s="411" t="s">
        <v>5210</v>
      </c>
      <c r="I246" s="544">
        <v>44757</v>
      </c>
      <c r="J246" s="543">
        <v>44790</v>
      </c>
    </row>
  </sheetData>
  <customSheetViews>
    <customSheetView guid="{25211047-2AA7-431D-8637-AA6183637E8E}"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2"/>
      <headerFooter>
        <oddFooter>&amp;RLast update : &amp;D   &amp;T&amp;L&amp;1#&amp;"Calibri"&amp;10&amp;K000000Sensitivity: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3"/>
      <headerFooter>
        <oddFooter>&amp;RLast update : &amp;D   &amp;T&amp;L&amp;1#&amp;"Calibri"&amp;10 Sensitivity: Internal</oddFooter>
      </headerFooter>
    </customSheetView>
    <customSheetView guid="{999D0099-E3FC-46FC-839A-D58F693EE82E}" fitToPage="1" hiddenRows="1">
      <selection activeCell="B26" sqref="B26"/>
      <pageMargins left="0" right="0" top="0" bottom="0" header="0" footer="0"/>
      <pageSetup paperSize="9" scale="75"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76" orientation="landscape" r:id="rId5"/>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7"/>
      <headerFooter>
        <oddFooter>&amp;RLast update : &amp;D   &amp;T</oddFooter>
      </headerFooter>
    </customSheetView>
    <customSheetView guid="{160FD25C-1E8A-49AB-8AA3-887F1FFDB82C}" fitToPage="1" hiddenRows="1">
      <pageMargins left="0" right="0" top="0" bottom="0" header="0" footer="0"/>
      <pageSetup paperSize="9" scale="76" orientation="landscape" r:id="rId8"/>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9"/>
      <headerFooter>
        <oddFooter>&amp;RLast update : &amp;D   &amp;T</oddFooter>
      </headerFooter>
    </customSheetView>
    <customSheetView guid="{D36430BB-1304-416E-AC9B-64341E38D53B}" fitToPage="1" hiddenRows="1">
      <pageMargins left="0" right="0" top="0" bottom="0" header="0" footer="0"/>
      <pageSetup paperSize="9" scale="68" orientation="landscape" r:id="rId10"/>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12"/>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13"/>
      <headerFooter>
        <oddFooter>&amp;RLast update : &amp;D   &amp;T</oddFooter>
      </headerFooter>
    </customSheetView>
    <customSheetView guid="{DF664468-2591-4537-A401-E39E9401FA18}" scale="85" fitToPage="1" hiddenRows="1">
      <selection activeCell="D21" sqref="D21"/>
      <pageMargins left="0" right="0" top="0" bottom="0" header="0" footer="0"/>
      <pageSetup paperSize="9" scale="68" orientation="landscape" r:id="rId14"/>
      <headerFooter>
        <oddFooter>&amp;RLast update : &amp;D   &amp;T</oddFooter>
      </headerFooter>
    </customSheetView>
    <customSheetView guid="{16EA4947-C328-4911-A966-8572790A84A9}" fitToPage="1" hiddenRows="1">
      <selection activeCell="E56" sqref="E56"/>
      <pageMargins left="0" right="0" top="0" bottom="0" header="0" footer="0"/>
      <pageSetup paperSize="9" scale="72" orientation="landscape" r:id="rId15"/>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19"/>
      <headerFooter>
        <oddFooter>&amp;RLast update : &amp;D   &amp;T&amp;L&amp;1#&amp;"Calibri"&amp;10&amp;K000000Sensitivity: Internal</oddFooter>
      </headerFooter>
    </customSheetView>
    <customSheetView guid="{D8AE3607-C68D-4DD7-8BE1-F63EA4A613B4}"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phoneticPr fontId="27" type="noConversion"/>
  <hyperlinks>
    <hyperlink ref="C157" r:id="rId21" xr:uid="{FD48DCBE-64A7-4A9C-992E-B7F0693DCFE7}"/>
  </hyperlinks>
  <pageMargins left="0.19685039370078741" right="0.27559055118110237" top="0.74803149606299213" bottom="0.74803149606299213" header="0.31496062992125984" footer="0.31496062992125984"/>
  <pageSetup paperSize="9" scale="64" orientation="landscape" r:id="rId22"/>
  <headerFooter>
    <oddFooter>&amp;L_x000D_&amp;1#&amp;"Calibri"&amp;10&amp;K000000 Sensitivity: Internal&amp;RLast update : &amp;D   &amp;T&amp;</oddFooter>
  </headerFooter>
  <drawing r:id="rId2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P642"/>
  <sheetViews>
    <sheetView zoomScale="90" zoomScaleNormal="90" zoomScaleSheetLayoutView="85" workbookViewId="0">
      <pane ySplit="17" topLeftCell="A18" activePane="bottomLeft" state="frozen"/>
      <selection pane="bottomLeft" activeCell="A3" sqref="A3"/>
    </sheetView>
  </sheetViews>
  <sheetFormatPr defaultColWidth="9.42578125" defaultRowHeight="12.75"/>
  <cols>
    <col min="1" max="1" width="16" style="328" customWidth="1"/>
    <col min="2" max="2" width="26.140625" style="1" customWidth="1"/>
    <col min="3" max="3" width="7.5703125" style="334" customWidth="1"/>
    <col min="4" max="4" width="17.85546875" style="2" customWidth="1"/>
    <col min="5" max="5" width="13.28515625" style="329" customWidth="1"/>
    <col min="6" max="6" width="12.42578125" style="2" customWidth="1"/>
    <col min="7" max="7" width="10.5703125" style="2" customWidth="1"/>
    <col min="8" max="8" width="10.42578125" style="334" customWidth="1"/>
    <col min="9" max="10" width="21.7109375" style="329" bestFit="1" customWidth="1"/>
    <col min="11" max="11" width="35.7109375" style="333" customWidth="1"/>
    <col min="12" max="12" width="30.140625" style="3" customWidth="1"/>
    <col min="13" max="13" width="13.42578125" style="3" customWidth="1"/>
    <col min="14" max="16384" width="9.42578125" style="3"/>
  </cols>
  <sheetData>
    <row r="1" spans="1:12" ht="32.25" customHeight="1">
      <c r="A1" s="3961"/>
      <c r="B1" s="3961"/>
      <c r="C1" s="3961"/>
      <c r="D1" s="3961"/>
      <c r="E1" s="3961"/>
      <c r="F1" s="3961"/>
      <c r="G1" s="3961"/>
      <c r="H1" s="3961"/>
      <c r="I1" s="3961"/>
      <c r="J1" s="3961"/>
      <c r="K1" s="3961"/>
      <c r="L1" s="3961"/>
    </row>
    <row r="2" spans="1:12" ht="6.75" customHeight="1">
      <c r="B2" s="2"/>
      <c r="K2" s="3"/>
    </row>
    <row r="3" spans="1:12" ht="18.75" customHeight="1">
      <c r="A3" s="1908" t="s">
        <v>1365</v>
      </c>
      <c r="B3" s="1908"/>
      <c r="C3" s="2451"/>
      <c r="D3" s="2452"/>
      <c r="E3" s="1908"/>
      <c r="F3" s="1908"/>
      <c r="G3" s="1908"/>
      <c r="H3" s="1908"/>
      <c r="I3" s="1908"/>
      <c r="J3" s="1908"/>
      <c r="K3" s="2453"/>
    </row>
    <row r="4" spans="1:12" ht="14.25">
      <c r="A4" s="330"/>
      <c r="B4" s="330"/>
      <c r="C4" s="331"/>
      <c r="D4" s="332"/>
      <c r="E4" s="330"/>
      <c r="F4" s="330"/>
      <c r="G4" s="330"/>
      <c r="H4" s="330"/>
      <c r="I4" s="330"/>
      <c r="J4" s="330"/>
      <c r="K4" s="335"/>
    </row>
    <row r="5" spans="1:12" ht="14.25">
      <c r="A5" s="2525"/>
      <c r="B5" s="330"/>
      <c r="C5" s="331"/>
      <c r="D5" s="332"/>
      <c r="E5" s="330"/>
      <c r="F5" s="330"/>
      <c r="G5" s="330"/>
      <c r="H5" s="330"/>
      <c r="I5" s="330"/>
      <c r="J5" s="330"/>
      <c r="K5" s="335"/>
      <c r="L5" s="450"/>
    </row>
    <row r="6" spans="1:12" ht="14.25">
      <c r="A6" s="330"/>
      <c r="B6" s="330"/>
      <c r="C6" s="331"/>
      <c r="D6" s="332"/>
      <c r="E6" s="330"/>
      <c r="F6" s="330"/>
      <c r="G6" s="330"/>
      <c r="H6" s="330"/>
      <c r="I6" s="330"/>
      <c r="J6" s="330"/>
      <c r="K6" s="335"/>
      <c r="L6" s="450"/>
    </row>
    <row r="7" spans="1:12" ht="14.25">
      <c r="A7" s="330"/>
      <c r="B7" s="330"/>
      <c r="C7" s="331"/>
      <c r="D7" s="332"/>
      <c r="E7" s="330"/>
      <c r="F7" s="330"/>
      <c r="G7" s="330"/>
      <c r="H7" s="330"/>
      <c r="I7" s="330"/>
      <c r="J7" s="330"/>
      <c r="K7" s="335"/>
      <c r="L7" s="450"/>
    </row>
    <row r="8" spans="1:12" ht="14.25">
      <c r="A8" s="330"/>
      <c r="B8" s="330"/>
      <c r="C8" s="331"/>
      <c r="D8" s="332"/>
      <c r="E8" s="330"/>
      <c r="F8" s="330"/>
      <c r="G8" s="330"/>
      <c r="H8" s="330"/>
      <c r="I8" s="330"/>
      <c r="J8" s="330"/>
      <c r="K8" s="335"/>
      <c r="L8" s="450"/>
    </row>
    <row r="9" spans="1:12" ht="14.25">
      <c r="A9" s="330"/>
      <c r="B9" s="330"/>
      <c r="C9" s="331"/>
      <c r="D9" s="332"/>
      <c r="E9" s="330"/>
      <c r="F9" s="330"/>
      <c r="G9" s="330"/>
      <c r="H9" s="330"/>
      <c r="I9" s="330"/>
      <c r="J9" s="330"/>
      <c r="K9" s="335"/>
    </row>
    <row r="10" spans="1:12" ht="14.25">
      <c r="A10" s="330"/>
      <c r="B10" s="330"/>
      <c r="C10" s="331"/>
      <c r="D10" s="332"/>
      <c r="E10" s="330"/>
      <c r="F10" s="330"/>
      <c r="G10" s="330"/>
      <c r="H10" s="330"/>
      <c r="I10" s="330"/>
      <c r="J10" s="330"/>
      <c r="K10" s="335"/>
    </row>
    <row r="11" spans="1:12" ht="18.75" customHeight="1">
      <c r="A11" s="330"/>
      <c r="B11" s="330"/>
      <c r="C11" s="331"/>
      <c r="D11" s="332"/>
      <c r="E11" s="330"/>
      <c r="F11" s="330"/>
      <c r="G11" s="330"/>
      <c r="H11" s="330"/>
      <c r="I11" s="330"/>
      <c r="J11" s="330"/>
      <c r="K11" s="335"/>
    </row>
    <row r="12" spans="1:12" ht="7.5" customHeight="1">
      <c r="A12" s="330"/>
      <c r="B12" s="330"/>
      <c r="C12" s="331"/>
      <c r="D12" s="332"/>
      <c r="E12" s="330"/>
      <c r="F12" s="330"/>
      <c r="G12" s="330"/>
      <c r="H12" s="330"/>
      <c r="I12" s="330"/>
      <c r="J12" s="330"/>
      <c r="K12" s="335"/>
    </row>
    <row r="13" spans="1:12" ht="17.45" customHeight="1">
      <c r="A13" s="3960" t="s">
        <v>1366</v>
      </c>
      <c r="B13" s="3960"/>
      <c r="C13" s="3960"/>
      <c r="D13" s="3960"/>
      <c r="E13" s="3976" t="s">
        <v>8001</v>
      </c>
      <c r="F13" s="1367"/>
      <c r="G13" s="1367"/>
      <c r="H13" s="307"/>
      <c r="I13" s="307"/>
      <c r="J13" s="1390"/>
      <c r="K13" s="335"/>
    </row>
    <row r="14" spans="1:12" ht="18.75" customHeight="1"/>
    <row r="15" spans="1:12" ht="26.25" customHeight="1"/>
    <row r="16" spans="1:12">
      <c r="A16" s="2021"/>
    </row>
    <row r="17" spans="1:13" ht="45.75" customHeight="1" thickBot="1">
      <c r="A17" s="3934" t="s">
        <v>1367</v>
      </c>
      <c r="B17" s="3935" t="s">
        <v>1368</v>
      </c>
      <c r="C17" s="3936"/>
      <c r="D17" s="3937" t="s">
        <v>1369</v>
      </c>
      <c r="E17" s="3937" t="s">
        <v>1370</v>
      </c>
      <c r="F17" s="3937" t="s">
        <v>1371</v>
      </c>
      <c r="G17" s="3937" t="s">
        <v>1372</v>
      </c>
      <c r="H17" s="3938" t="s">
        <v>1373</v>
      </c>
      <c r="I17" s="3937" t="s">
        <v>1374</v>
      </c>
      <c r="J17" s="3939" t="s">
        <v>1375</v>
      </c>
      <c r="K17" s="3940" t="s">
        <v>1376</v>
      </c>
      <c r="L17" s="3941"/>
    </row>
    <row r="18" spans="1:13" ht="15" thickTop="1">
      <c r="A18" s="3631" t="s">
        <v>1377</v>
      </c>
      <c r="B18" s="3651" t="s">
        <v>4</v>
      </c>
      <c r="C18" s="3652" t="s">
        <v>3</v>
      </c>
      <c r="D18" s="3653" t="s">
        <v>1378</v>
      </c>
      <c r="E18" s="3678"/>
      <c r="F18" s="3678"/>
      <c r="G18" s="3678"/>
      <c r="H18" s="3652">
        <v>37</v>
      </c>
      <c r="I18" s="3678" t="s">
        <v>1379</v>
      </c>
      <c r="J18" s="3678" t="s">
        <v>5</v>
      </c>
      <c r="K18" s="3678" t="s">
        <v>1380</v>
      </c>
      <c r="L18" s="3217"/>
      <c r="M18" s="2029"/>
    </row>
    <row r="19" spans="1:13" ht="41.25">
      <c r="A19" s="3632" t="s">
        <v>1381</v>
      </c>
      <c r="B19" s="3654" t="s">
        <v>7</v>
      </c>
      <c r="C19" s="3048" t="s">
        <v>6</v>
      </c>
      <c r="D19" s="2343"/>
      <c r="E19" s="2125"/>
      <c r="F19" s="2343"/>
      <c r="G19" s="2343"/>
      <c r="H19" s="3048">
        <v>36</v>
      </c>
      <c r="I19" s="2125" t="s">
        <v>1382</v>
      </c>
      <c r="J19" s="2125" t="s">
        <v>1383</v>
      </c>
      <c r="K19" s="2125" t="s">
        <v>1384</v>
      </c>
      <c r="L19" s="2013"/>
      <c r="M19" s="2029"/>
    </row>
    <row r="20" spans="1:13" ht="14.25">
      <c r="A20" s="3632" t="s">
        <v>1385</v>
      </c>
      <c r="B20" s="3655" t="s">
        <v>10</v>
      </c>
      <c r="C20" s="3048" t="s">
        <v>9</v>
      </c>
      <c r="D20" s="3656"/>
      <c r="E20" s="2013"/>
      <c r="F20" s="2343"/>
      <c r="G20" s="2343"/>
      <c r="H20" s="3048">
        <v>13</v>
      </c>
      <c r="I20" s="2125" t="s">
        <v>1386</v>
      </c>
      <c r="J20" s="2125" t="s">
        <v>11</v>
      </c>
      <c r="K20" s="2125" t="s">
        <v>1387</v>
      </c>
      <c r="L20" s="2013"/>
      <c r="M20" s="2029"/>
    </row>
    <row r="21" spans="1:13" ht="14.25">
      <c r="A21" s="3632" t="s">
        <v>1388</v>
      </c>
      <c r="B21" s="3655" t="s">
        <v>1389</v>
      </c>
      <c r="C21" s="3048" t="s">
        <v>1390</v>
      </c>
      <c r="D21" s="3656"/>
      <c r="E21" s="2013"/>
      <c r="F21" s="2343"/>
      <c r="G21" s="2343"/>
      <c r="H21" s="3048"/>
      <c r="I21" s="2125" t="s">
        <v>1391</v>
      </c>
      <c r="J21" s="2125" t="s">
        <v>50</v>
      </c>
      <c r="K21" s="2125"/>
      <c r="L21" s="2013"/>
      <c r="M21" s="2029"/>
    </row>
    <row r="22" spans="1:13" ht="28.5">
      <c r="A22" s="3632" t="s">
        <v>1392</v>
      </c>
      <c r="B22" s="3655" t="s">
        <v>16</v>
      </c>
      <c r="C22" s="3048" t="s">
        <v>15</v>
      </c>
      <c r="D22" s="3657" t="s">
        <v>218</v>
      </c>
      <c r="E22" s="2013" t="s">
        <v>1393</v>
      </c>
      <c r="F22" s="2125" t="s">
        <v>1394</v>
      </c>
      <c r="G22" s="2125" t="s">
        <v>1394</v>
      </c>
      <c r="H22" s="3048">
        <v>39</v>
      </c>
      <c r="I22" s="2125" t="s">
        <v>1395</v>
      </c>
      <c r="J22" s="3658" t="s">
        <v>17</v>
      </c>
      <c r="K22" s="2125" t="s">
        <v>1396</v>
      </c>
      <c r="L22" s="2013"/>
      <c r="M22" s="2029"/>
    </row>
    <row r="23" spans="1:13" ht="25.5">
      <c r="A23" s="3632" t="s">
        <v>1385</v>
      </c>
      <c r="B23" s="3659" t="s">
        <v>19</v>
      </c>
      <c r="C23" s="3048" t="s">
        <v>18</v>
      </c>
      <c r="D23" s="2343"/>
      <c r="E23" s="2125"/>
      <c r="F23" s="2125" t="s">
        <v>1394</v>
      </c>
      <c r="G23" s="2125" t="s">
        <v>1394</v>
      </c>
      <c r="H23" s="3048">
        <v>16</v>
      </c>
      <c r="I23" s="2125" t="s">
        <v>1386</v>
      </c>
      <c r="J23" s="2125" t="s">
        <v>20</v>
      </c>
      <c r="K23" s="2125" t="s">
        <v>1397</v>
      </c>
      <c r="L23" s="2013"/>
      <c r="M23" s="2029"/>
    </row>
    <row r="24" spans="1:13" ht="38.25">
      <c r="A24" s="3632" t="s">
        <v>1398</v>
      </c>
      <c r="B24" s="3659" t="s">
        <v>19</v>
      </c>
      <c r="C24" s="3048" t="s">
        <v>18</v>
      </c>
      <c r="D24" s="2343"/>
      <c r="E24" s="2125"/>
      <c r="F24" s="2125" t="s">
        <v>1394</v>
      </c>
      <c r="G24" s="2125" t="s">
        <v>1394</v>
      </c>
      <c r="H24" s="3048">
        <v>12</v>
      </c>
      <c r="I24" s="2125" t="s">
        <v>1386</v>
      </c>
      <c r="J24" s="2125" t="s">
        <v>20</v>
      </c>
      <c r="K24" s="2125" t="s">
        <v>1399</v>
      </c>
      <c r="L24" s="2013"/>
      <c r="M24" s="2029"/>
    </row>
    <row r="25" spans="1:13" ht="28.5">
      <c r="A25" s="3632" t="s">
        <v>1400</v>
      </c>
      <c r="B25" s="3660" t="s">
        <v>22</v>
      </c>
      <c r="C25" s="3661" t="s">
        <v>21</v>
      </c>
      <c r="D25" s="3662"/>
      <c r="E25" s="3662"/>
      <c r="F25" s="3662"/>
      <c r="G25" s="3663"/>
      <c r="H25" s="3661">
        <v>13</v>
      </c>
      <c r="I25" s="3662" t="s">
        <v>23</v>
      </c>
      <c r="J25" s="3662" t="s">
        <v>23</v>
      </c>
      <c r="K25" s="3664"/>
      <c r="L25" s="3665" t="s">
        <v>1401</v>
      </c>
      <c r="M25" s="2029" t="s">
        <v>1402</v>
      </c>
    </row>
    <row r="26" spans="1:13" ht="14.25">
      <c r="A26" s="3248" t="s">
        <v>1403</v>
      </c>
      <c r="B26" s="3926" t="s">
        <v>25</v>
      </c>
      <c r="C26" s="3685" t="s">
        <v>24</v>
      </c>
      <c r="D26" s="3684" t="s">
        <v>1092</v>
      </c>
      <c r="E26" s="3684"/>
      <c r="F26" s="3684"/>
      <c r="G26" s="3683"/>
      <c r="H26" s="3685">
        <v>20</v>
      </c>
      <c r="I26" s="3684" t="s">
        <v>1404</v>
      </c>
      <c r="J26" s="3684" t="s">
        <v>26</v>
      </c>
      <c r="K26" s="3666" t="s">
        <v>1405</v>
      </c>
      <c r="L26" s="2013"/>
      <c r="M26" s="2029"/>
    </row>
    <row r="27" spans="1:13" ht="14.25">
      <c r="A27" s="3632" t="s">
        <v>1388</v>
      </c>
      <c r="B27" s="3660" t="s">
        <v>25</v>
      </c>
      <c r="C27" s="3661" t="s">
        <v>24</v>
      </c>
      <c r="D27" s="3662" t="s">
        <v>287</v>
      </c>
      <c r="E27" s="3662" t="s">
        <v>1092</v>
      </c>
      <c r="F27" s="3662"/>
      <c r="G27" s="3663"/>
      <c r="H27" s="3661"/>
      <c r="I27" s="3662" t="s">
        <v>1404</v>
      </c>
      <c r="J27" s="3662" t="s">
        <v>26</v>
      </c>
      <c r="K27" s="3667" t="s">
        <v>1405</v>
      </c>
      <c r="L27" s="2013"/>
      <c r="M27" s="2029"/>
    </row>
    <row r="28" spans="1:13" ht="14.25">
      <c r="A28" s="3632" t="s">
        <v>1381</v>
      </c>
      <c r="B28" s="3668" t="s">
        <v>28</v>
      </c>
      <c r="C28" s="3048" t="s">
        <v>27</v>
      </c>
      <c r="D28" s="2343" t="s">
        <v>689</v>
      </c>
      <c r="E28" s="2125" t="s">
        <v>653</v>
      </c>
      <c r="F28" s="2013"/>
      <c r="G28" s="2343"/>
      <c r="H28" s="3048">
        <v>34</v>
      </c>
      <c r="I28" s="2125" t="s">
        <v>1406</v>
      </c>
      <c r="J28" s="2125" t="s">
        <v>29</v>
      </c>
      <c r="K28" s="3664" t="s">
        <v>1407</v>
      </c>
      <c r="L28" s="2013"/>
      <c r="M28" s="2029"/>
    </row>
    <row r="29" spans="1:13" ht="14.25">
      <c r="A29" s="3632" t="s">
        <v>1408</v>
      </c>
      <c r="B29" s="3668" t="s">
        <v>28</v>
      </c>
      <c r="C29" s="3048" t="s">
        <v>27</v>
      </c>
      <c r="D29" s="2343" t="s">
        <v>1299</v>
      </c>
      <c r="E29" s="2125" t="s">
        <v>653</v>
      </c>
      <c r="F29" s="2013"/>
      <c r="G29" s="2343"/>
      <c r="H29" s="3048">
        <v>34</v>
      </c>
      <c r="I29" s="2125" t="s">
        <v>1406</v>
      </c>
      <c r="J29" s="2125" t="s">
        <v>29</v>
      </c>
      <c r="K29" s="2125"/>
      <c r="L29" s="2013"/>
      <c r="M29" s="2029"/>
    </row>
    <row r="30" spans="1:13" ht="14.25">
      <c r="A30" s="3633" t="s">
        <v>1409</v>
      </c>
      <c r="B30" s="2122" t="s">
        <v>34</v>
      </c>
      <c r="C30" s="3048" t="s">
        <v>33</v>
      </c>
      <c r="D30" s="2343" t="s">
        <v>1378</v>
      </c>
      <c r="E30" s="2125" t="s">
        <v>81</v>
      </c>
      <c r="F30" s="2125"/>
      <c r="G30" s="2125"/>
      <c r="H30" s="3669"/>
      <c r="I30" s="2125" t="s">
        <v>1379</v>
      </c>
      <c r="J30" s="2125" t="s">
        <v>35</v>
      </c>
      <c r="K30" s="2125"/>
      <c r="L30" s="2013"/>
      <c r="M30" s="2029"/>
    </row>
    <row r="31" spans="1:13" ht="25.5">
      <c r="A31" s="3632" t="s">
        <v>1385</v>
      </c>
      <c r="B31" s="3670" t="s">
        <v>37</v>
      </c>
      <c r="C31" s="3048" t="s">
        <v>36</v>
      </c>
      <c r="D31" s="3656" t="s">
        <v>1410</v>
      </c>
      <c r="E31" s="2125"/>
      <c r="F31" s="3188"/>
      <c r="G31" s="2343"/>
      <c r="H31" s="3048">
        <v>19</v>
      </c>
      <c r="I31" s="2125" t="s">
        <v>1386</v>
      </c>
      <c r="J31" s="2125" t="s">
        <v>11</v>
      </c>
      <c r="K31" s="2125" t="s">
        <v>1411</v>
      </c>
      <c r="L31" s="2013"/>
      <c r="M31" s="2029"/>
    </row>
    <row r="32" spans="1:13" ht="52.5">
      <c r="A32" s="3632" t="s">
        <v>1388</v>
      </c>
      <c r="B32" s="3660" t="s">
        <v>41</v>
      </c>
      <c r="C32" s="3661" t="s">
        <v>40</v>
      </c>
      <c r="D32" s="3671" t="s">
        <v>414</v>
      </c>
      <c r="E32" s="3672"/>
      <c r="F32" s="3218"/>
      <c r="G32" s="3673"/>
      <c r="H32" s="3674">
        <v>57</v>
      </c>
      <c r="I32" s="3673" t="s">
        <v>1404</v>
      </c>
      <c r="J32" s="3673" t="s">
        <v>42</v>
      </c>
      <c r="K32" s="3675" t="s">
        <v>1412</v>
      </c>
      <c r="L32" s="2013"/>
      <c r="M32" s="2029"/>
    </row>
    <row r="33" spans="1:13" ht="51">
      <c r="A33" s="3632" t="s">
        <v>1388</v>
      </c>
      <c r="B33" s="3660" t="s">
        <v>41</v>
      </c>
      <c r="C33" s="3661" t="s">
        <v>40</v>
      </c>
      <c r="D33" s="3658" t="s">
        <v>1389</v>
      </c>
      <c r="E33" s="3676"/>
      <c r="F33" s="2343"/>
      <c r="G33" s="3662"/>
      <c r="H33" s="3661">
        <v>57</v>
      </c>
      <c r="I33" s="3662" t="s">
        <v>1404</v>
      </c>
      <c r="J33" s="3662" t="s">
        <v>42</v>
      </c>
      <c r="K33" s="3677" t="s">
        <v>1413</v>
      </c>
      <c r="L33" s="2013"/>
      <c r="M33" s="2029"/>
    </row>
    <row r="34" spans="1:13" ht="25.5">
      <c r="A34" s="3633" t="s">
        <v>1414</v>
      </c>
      <c r="B34" s="2122" t="s">
        <v>46</v>
      </c>
      <c r="C34" s="3048" t="s">
        <v>45</v>
      </c>
      <c r="D34" s="2343" t="s">
        <v>1378</v>
      </c>
      <c r="E34" s="2125" t="s">
        <v>194</v>
      </c>
      <c r="F34" s="3678"/>
      <c r="G34" s="2125"/>
      <c r="H34" s="3048">
        <v>31</v>
      </c>
      <c r="I34" s="2125" t="s">
        <v>1379</v>
      </c>
      <c r="J34" s="2125" t="s">
        <v>47</v>
      </c>
      <c r="K34" s="2125" t="s">
        <v>1415</v>
      </c>
      <c r="L34" s="2013"/>
      <c r="M34" s="2029"/>
    </row>
    <row r="35" spans="1:13" ht="26.25" customHeight="1">
      <c r="A35" s="3632" t="s">
        <v>1388</v>
      </c>
      <c r="B35" s="3660" t="s">
        <v>1416</v>
      </c>
      <c r="C35" s="3661" t="s">
        <v>1417</v>
      </c>
      <c r="D35" s="3679" t="s">
        <v>414</v>
      </c>
      <c r="E35" s="3673"/>
      <c r="F35" s="3680"/>
      <c r="G35" s="3680"/>
      <c r="H35" s="3674">
        <v>31</v>
      </c>
      <c r="I35" s="3673" t="s">
        <v>1391</v>
      </c>
      <c r="J35" s="3673" t="s">
        <v>50</v>
      </c>
      <c r="K35" s="2124" t="s">
        <v>1418</v>
      </c>
      <c r="L35" s="2013"/>
      <c r="M35" s="2029"/>
    </row>
    <row r="36" spans="1:13" ht="26.25" customHeight="1">
      <c r="A36" s="3632" t="s">
        <v>1388</v>
      </c>
      <c r="B36" s="3660" t="s">
        <v>1416</v>
      </c>
      <c r="C36" s="3661" t="s">
        <v>1417</v>
      </c>
      <c r="D36" s="3664" t="s">
        <v>1389</v>
      </c>
      <c r="E36" s="3662"/>
      <c r="F36" s="3663"/>
      <c r="G36" s="3663"/>
      <c r="H36" s="3661">
        <v>31</v>
      </c>
      <c r="I36" s="3662" t="s">
        <v>1391</v>
      </c>
      <c r="J36" s="3662" t="s">
        <v>50</v>
      </c>
      <c r="K36" s="2124" t="s">
        <v>1419</v>
      </c>
      <c r="L36" s="2013"/>
      <c r="M36" s="2029"/>
    </row>
    <row r="37" spans="1:13" ht="14.25">
      <c r="A37" s="3632" t="s">
        <v>1420</v>
      </c>
      <c r="B37" s="3660" t="s">
        <v>1421</v>
      </c>
      <c r="C37" s="3661" t="s">
        <v>48</v>
      </c>
      <c r="D37" s="3663" t="s">
        <v>1422</v>
      </c>
      <c r="E37" s="3662"/>
      <c r="F37" s="3663" t="s">
        <v>1394</v>
      </c>
      <c r="G37" s="3663"/>
      <c r="H37" s="3661">
        <v>38</v>
      </c>
      <c r="I37" s="3662" t="s">
        <v>1391</v>
      </c>
      <c r="J37" s="3662" t="s">
        <v>50</v>
      </c>
      <c r="K37" s="2124" t="s">
        <v>1423</v>
      </c>
      <c r="L37" s="2013"/>
      <c r="M37" s="2029"/>
    </row>
    <row r="38" spans="1:13" ht="26.25" customHeight="1">
      <c r="A38" s="3632" t="s">
        <v>1388</v>
      </c>
      <c r="B38" s="3660" t="s">
        <v>1421</v>
      </c>
      <c r="C38" s="3661" t="s">
        <v>48</v>
      </c>
      <c r="D38" s="3680" t="s">
        <v>414</v>
      </c>
      <c r="E38" s="3673"/>
      <c r="F38" s="3680" t="s">
        <v>1394</v>
      </c>
      <c r="G38" s="3680"/>
      <c r="H38" s="3674">
        <v>38</v>
      </c>
      <c r="I38" s="3673" t="s">
        <v>1391</v>
      </c>
      <c r="J38" s="3673" t="s">
        <v>50</v>
      </c>
      <c r="K38" s="2124" t="s">
        <v>1424</v>
      </c>
      <c r="L38" s="2013"/>
      <c r="M38" s="2029"/>
    </row>
    <row r="39" spans="1:13" ht="14.25">
      <c r="A39" s="3633" t="s">
        <v>1414</v>
      </c>
      <c r="B39" s="3681" t="s">
        <v>52</v>
      </c>
      <c r="C39" s="3048" t="s">
        <v>51</v>
      </c>
      <c r="D39" s="2013" t="s">
        <v>1378</v>
      </c>
      <c r="E39" s="2125" t="s">
        <v>1394</v>
      </c>
      <c r="F39" s="2013"/>
      <c r="G39" s="2343"/>
      <c r="H39" s="3048">
        <v>25</v>
      </c>
      <c r="I39" s="2125" t="s">
        <v>1425</v>
      </c>
      <c r="J39" s="2125" t="s">
        <v>53</v>
      </c>
      <c r="K39" s="2125" t="s">
        <v>1380</v>
      </c>
      <c r="L39" s="2013"/>
      <c r="M39" s="2029"/>
    </row>
    <row r="40" spans="1:13" ht="38.25">
      <c r="A40" s="3632" t="s">
        <v>1408</v>
      </c>
      <c r="B40" s="3682" t="s">
        <v>1426</v>
      </c>
      <c r="C40" s="3661" t="s">
        <v>54</v>
      </c>
      <c r="D40" s="3683" t="s">
        <v>139</v>
      </c>
      <c r="E40" s="3684"/>
      <c r="F40" s="3683"/>
      <c r="G40" s="3683"/>
      <c r="H40" s="3685">
        <v>29</v>
      </c>
      <c r="I40" s="3684" t="s">
        <v>1406</v>
      </c>
      <c r="J40" s="3684" t="s">
        <v>56</v>
      </c>
      <c r="K40" s="3686" t="s">
        <v>1427</v>
      </c>
      <c r="L40" s="3687" t="s">
        <v>1428</v>
      </c>
      <c r="M40" s="2029"/>
    </row>
    <row r="41" spans="1:13" ht="38.25">
      <c r="A41" s="3632" t="s">
        <v>1388</v>
      </c>
      <c r="B41" s="3933" t="s">
        <v>1429</v>
      </c>
      <c r="C41" s="3661" t="s">
        <v>54</v>
      </c>
      <c r="D41" s="3663" t="s">
        <v>414</v>
      </c>
      <c r="E41" s="3662"/>
      <c r="F41" s="3663"/>
      <c r="G41" s="3663"/>
      <c r="H41" s="3661">
        <v>29</v>
      </c>
      <c r="I41" s="3662" t="s">
        <v>1406</v>
      </c>
      <c r="J41" s="3662" t="s">
        <v>56</v>
      </c>
      <c r="K41" s="3686" t="s">
        <v>1427</v>
      </c>
      <c r="L41" s="3687" t="s">
        <v>1428</v>
      </c>
      <c r="M41" s="2029"/>
    </row>
    <row r="42" spans="1:13" ht="14.25">
      <c r="A42" s="3632" t="s">
        <v>1420</v>
      </c>
      <c r="B42" s="3681" t="s">
        <v>58</v>
      </c>
      <c r="C42" s="3048" t="s">
        <v>57</v>
      </c>
      <c r="D42" s="2013" t="s">
        <v>1422</v>
      </c>
      <c r="E42" s="2125"/>
      <c r="F42" s="2013"/>
      <c r="G42" s="2343"/>
      <c r="H42" s="3048" t="s">
        <v>1430</v>
      </c>
      <c r="I42" s="2125" t="s">
        <v>1391</v>
      </c>
      <c r="J42" s="2125" t="s">
        <v>59</v>
      </c>
      <c r="K42" s="2125" t="s">
        <v>1431</v>
      </c>
      <c r="L42" s="2013"/>
      <c r="M42" s="2029"/>
    </row>
    <row r="43" spans="1:13" ht="14.25">
      <c r="A43" s="3632" t="s">
        <v>1408</v>
      </c>
      <c r="B43" s="3659" t="s">
        <v>61</v>
      </c>
      <c r="C43" s="3048" t="s">
        <v>60</v>
      </c>
      <c r="D43" s="2343" t="s">
        <v>1299</v>
      </c>
      <c r="E43" s="2013"/>
      <c r="F43" s="2343" t="s">
        <v>1394</v>
      </c>
      <c r="G43" s="2343"/>
      <c r="H43" s="3048">
        <v>25</v>
      </c>
      <c r="I43" s="2125" t="s">
        <v>1425</v>
      </c>
      <c r="J43" s="2125" t="s">
        <v>53</v>
      </c>
      <c r="K43" s="2125"/>
      <c r="L43" s="2013"/>
      <c r="M43" s="2029"/>
    </row>
    <row r="44" spans="1:13" ht="14.25">
      <c r="A44" s="3632" t="s">
        <v>1432</v>
      </c>
      <c r="B44" s="3688" t="s">
        <v>63</v>
      </c>
      <c r="C44" s="3689" t="s">
        <v>62</v>
      </c>
      <c r="D44" s="3690" t="s">
        <v>218</v>
      </c>
      <c r="E44" s="3690" t="s">
        <v>380</v>
      </c>
      <c r="F44" s="3690"/>
      <c r="G44" s="3690"/>
      <c r="H44" s="3689">
        <v>46</v>
      </c>
      <c r="I44" s="3691" t="s">
        <v>64</v>
      </c>
      <c r="J44" s="3691" t="s">
        <v>64</v>
      </c>
      <c r="K44" s="2125"/>
      <c r="L44" s="2013"/>
      <c r="M44" s="2029"/>
    </row>
    <row r="45" spans="1:13" ht="14.25">
      <c r="A45" s="3632" t="s">
        <v>1408</v>
      </c>
      <c r="B45" s="3659" t="s">
        <v>71</v>
      </c>
      <c r="C45" s="3048" t="s">
        <v>70</v>
      </c>
      <c r="D45" s="3692" t="s">
        <v>414</v>
      </c>
      <c r="E45" s="3692"/>
      <c r="F45" s="3693" t="s">
        <v>1394</v>
      </c>
      <c r="G45" s="3693"/>
      <c r="H45" s="3694">
        <v>28</v>
      </c>
      <c r="I45" s="3695" t="s">
        <v>1433</v>
      </c>
      <c r="J45" s="3695" t="s">
        <v>72</v>
      </c>
      <c r="K45" s="2125"/>
      <c r="L45" s="2013"/>
      <c r="M45" s="2029"/>
    </row>
    <row r="46" spans="1:13" ht="14.25">
      <c r="A46" s="3632" t="s">
        <v>1434</v>
      </c>
      <c r="B46" s="3659" t="s">
        <v>71</v>
      </c>
      <c r="C46" s="3048" t="s">
        <v>70</v>
      </c>
      <c r="D46" s="2013" t="s">
        <v>1269</v>
      </c>
      <c r="E46" s="2013"/>
      <c r="F46" s="2343" t="s">
        <v>1394</v>
      </c>
      <c r="G46" s="2343"/>
      <c r="H46" s="3048">
        <v>44</v>
      </c>
      <c r="I46" s="2125" t="s">
        <v>1433</v>
      </c>
      <c r="J46" s="2125" t="s">
        <v>72</v>
      </c>
      <c r="K46" s="2125" t="s">
        <v>1435</v>
      </c>
      <c r="L46" s="2013"/>
      <c r="M46" s="2029"/>
    </row>
    <row r="47" spans="1:13" ht="28.5">
      <c r="A47" s="3632" t="s">
        <v>1388</v>
      </c>
      <c r="B47" s="3659" t="s">
        <v>1436</v>
      </c>
      <c r="C47" s="3048" t="s">
        <v>73</v>
      </c>
      <c r="D47" s="2343" t="s">
        <v>414</v>
      </c>
      <c r="E47" s="2013"/>
      <c r="F47" s="2343" t="s">
        <v>1394</v>
      </c>
      <c r="G47" s="2343"/>
      <c r="H47" s="3048">
        <v>26</v>
      </c>
      <c r="I47" s="2125" t="s">
        <v>1406</v>
      </c>
      <c r="J47" s="2125" t="s">
        <v>56</v>
      </c>
      <c r="K47" s="2125" t="s">
        <v>1437</v>
      </c>
      <c r="L47" s="2013"/>
      <c r="M47" s="2029"/>
    </row>
    <row r="48" spans="1:13" ht="25.5">
      <c r="A48" s="3632" t="s">
        <v>1420</v>
      </c>
      <c r="B48" s="3659" t="s">
        <v>76</v>
      </c>
      <c r="C48" s="3048" t="s">
        <v>75</v>
      </c>
      <c r="D48" s="2343" t="s">
        <v>1422</v>
      </c>
      <c r="E48" s="2013"/>
      <c r="F48" s="2343"/>
      <c r="G48" s="2343"/>
      <c r="H48" s="3048">
        <v>31</v>
      </c>
      <c r="I48" s="2125" t="s">
        <v>1391</v>
      </c>
      <c r="J48" s="2125" t="s">
        <v>59</v>
      </c>
      <c r="K48" s="2125" t="s">
        <v>1438</v>
      </c>
      <c r="L48" s="2013"/>
      <c r="M48" s="2029"/>
    </row>
    <row r="49" spans="1:13" ht="25.5">
      <c r="A49" s="3632" t="s">
        <v>1420</v>
      </c>
      <c r="B49" s="3696" t="s">
        <v>76</v>
      </c>
      <c r="C49" s="3697" t="s">
        <v>75</v>
      </c>
      <c r="D49" s="3698" t="s">
        <v>1422</v>
      </c>
      <c r="E49" s="3699"/>
      <c r="F49" s="3698"/>
      <c r="G49" s="3698"/>
      <c r="H49" s="3697">
        <v>36</v>
      </c>
      <c r="I49" s="3700" t="s">
        <v>1391</v>
      </c>
      <c r="J49" s="3700" t="s">
        <v>59</v>
      </c>
      <c r="K49" s="2125"/>
      <c r="L49" s="2013"/>
      <c r="M49" s="2029"/>
    </row>
    <row r="50" spans="1:13" ht="14.25">
      <c r="A50" s="3632" t="s">
        <v>1439</v>
      </c>
      <c r="B50" s="3701" t="s">
        <v>1440</v>
      </c>
      <c r="C50" s="3048" t="s">
        <v>1441</v>
      </c>
      <c r="D50" s="3657" t="s">
        <v>218</v>
      </c>
      <c r="E50" s="3702"/>
      <c r="F50" s="2343"/>
      <c r="G50" s="2343"/>
      <c r="H50" s="3048">
        <v>45</v>
      </c>
      <c r="I50" s="2125" t="s">
        <v>1442</v>
      </c>
      <c r="J50" s="2125" t="s">
        <v>91</v>
      </c>
      <c r="K50" s="3703" t="s">
        <v>1443</v>
      </c>
      <c r="L50" s="2013"/>
      <c r="M50" s="2029"/>
    </row>
    <row r="51" spans="1:13" ht="25.5">
      <c r="A51" s="3633" t="s">
        <v>1444</v>
      </c>
      <c r="B51" s="2122" t="s">
        <v>81</v>
      </c>
      <c r="C51" s="3048" t="s">
        <v>80</v>
      </c>
      <c r="D51" s="2343" t="s">
        <v>1378</v>
      </c>
      <c r="E51" s="2125" t="s">
        <v>1394</v>
      </c>
      <c r="F51" s="2125"/>
      <c r="G51" s="2125"/>
      <c r="H51" s="3048">
        <v>33</v>
      </c>
      <c r="I51" s="2125" t="s">
        <v>1445</v>
      </c>
      <c r="J51" s="2125" t="s">
        <v>82</v>
      </c>
      <c r="K51" s="2125" t="s">
        <v>1446</v>
      </c>
      <c r="L51" s="2013"/>
      <c r="M51" s="2029"/>
    </row>
    <row r="52" spans="1:13" ht="14.25">
      <c r="A52" s="3633" t="s">
        <v>1409</v>
      </c>
      <c r="B52" s="2122" t="s">
        <v>81</v>
      </c>
      <c r="C52" s="3048" t="s">
        <v>80</v>
      </c>
      <c r="D52" s="2343" t="s">
        <v>1378</v>
      </c>
      <c r="E52" s="2125" t="s">
        <v>1394</v>
      </c>
      <c r="F52" s="2125"/>
      <c r="G52" s="2125"/>
      <c r="H52" s="3048">
        <v>30</v>
      </c>
      <c r="I52" s="2125" t="s">
        <v>1445</v>
      </c>
      <c r="J52" s="2125" t="s">
        <v>82</v>
      </c>
      <c r="K52" s="2125" t="s">
        <v>1380</v>
      </c>
      <c r="L52" s="3704"/>
      <c r="M52" s="2029"/>
    </row>
    <row r="53" spans="1:13" ht="41.25">
      <c r="A53" s="3632" t="s">
        <v>1381</v>
      </c>
      <c r="B53" s="3654" t="s">
        <v>84</v>
      </c>
      <c r="C53" s="3048" t="s">
        <v>83</v>
      </c>
      <c r="D53" s="2343" t="s">
        <v>689</v>
      </c>
      <c r="E53" s="2013"/>
      <c r="F53" s="2343"/>
      <c r="G53" s="2343"/>
      <c r="H53" s="3048">
        <v>45</v>
      </c>
      <c r="I53" s="3705" t="s">
        <v>1382</v>
      </c>
      <c r="J53" s="2125" t="s">
        <v>85</v>
      </c>
      <c r="K53" s="2125" t="s">
        <v>1447</v>
      </c>
      <c r="L53" s="2013"/>
      <c r="M53" s="2029"/>
    </row>
    <row r="54" spans="1:13" ht="38.25">
      <c r="A54" s="3632" t="s">
        <v>1392</v>
      </c>
      <c r="B54" s="2122" t="s">
        <v>90</v>
      </c>
      <c r="C54" s="3048" t="s">
        <v>89</v>
      </c>
      <c r="D54" s="3657" t="s">
        <v>218</v>
      </c>
      <c r="E54" s="2125" t="s">
        <v>235</v>
      </c>
      <c r="F54" s="2125"/>
      <c r="G54" s="2125"/>
      <c r="H54" s="3048">
        <v>50</v>
      </c>
      <c r="I54" s="2125" t="s">
        <v>1442</v>
      </c>
      <c r="J54" s="2125" t="s">
        <v>91</v>
      </c>
      <c r="K54" s="2125" t="s">
        <v>1448</v>
      </c>
      <c r="L54" s="2013"/>
      <c r="M54" s="2029"/>
    </row>
    <row r="55" spans="1:13" ht="14.25">
      <c r="A55" s="3632" t="s">
        <v>1408</v>
      </c>
      <c r="B55" s="2122" t="s">
        <v>96</v>
      </c>
      <c r="C55" s="3048" t="s">
        <v>95</v>
      </c>
      <c r="D55" s="2343" t="s">
        <v>1299</v>
      </c>
      <c r="E55" s="2125" t="s">
        <v>653</v>
      </c>
      <c r="F55" s="2125"/>
      <c r="G55" s="2125"/>
      <c r="H55" s="3048">
        <v>40</v>
      </c>
      <c r="I55" s="2125" t="s">
        <v>1449</v>
      </c>
      <c r="J55" s="2125" t="s">
        <v>53</v>
      </c>
      <c r="K55" s="2125" t="s">
        <v>1450</v>
      </c>
      <c r="L55" s="2013"/>
      <c r="M55" s="2029"/>
    </row>
    <row r="56" spans="1:13" ht="28.5">
      <c r="A56" s="3632" t="s">
        <v>1434</v>
      </c>
      <c r="B56" s="2122" t="s">
        <v>98</v>
      </c>
      <c r="C56" s="3048" t="s">
        <v>97</v>
      </c>
      <c r="D56" s="3693" t="s">
        <v>1451</v>
      </c>
      <c r="E56" s="3695" t="s">
        <v>1394</v>
      </c>
      <c r="F56" s="3695"/>
      <c r="G56" s="3695"/>
      <c r="H56" s="3694">
        <v>15</v>
      </c>
      <c r="I56" s="3695" t="s">
        <v>1391</v>
      </c>
      <c r="J56" s="3695" t="s">
        <v>99</v>
      </c>
      <c r="K56" s="3703" t="s">
        <v>1452</v>
      </c>
      <c r="L56" s="2013"/>
      <c r="M56" s="2029"/>
    </row>
    <row r="57" spans="1:13" ht="14.25">
      <c r="A57" s="3632" t="s">
        <v>1420</v>
      </c>
      <c r="B57" s="2122" t="s">
        <v>98</v>
      </c>
      <c r="C57" s="3048" t="s">
        <v>97</v>
      </c>
      <c r="D57" s="3690"/>
      <c r="E57" s="3691" t="s">
        <v>1394</v>
      </c>
      <c r="F57" s="3691"/>
      <c r="G57" s="3691"/>
      <c r="H57" s="3689">
        <v>34</v>
      </c>
      <c r="I57" s="3691" t="s">
        <v>1391</v>
      </c>
      <c r="J57" s="3691" t="s">
        <v>99</v>
      </c>
      <c r="K57" s="3703" t="s">
        <v>1453</v>
      </c>
      <c r="L57" s="2013"/>
      <c r="M57" s="2029"/>
    </row>
    <row r="58" spans="1:13" ht="14.25">
      <c r="A58" s="3632" t="s">
        <v>1454</v>
      </c>
      <c r="B58" s="3681" t="s">
        <v>107</v>
      </c>
      <c r="C58" s="3048" t="s">
        <v>106</v>
      </c>
      <c r="D58" s="2343"/>
      <c r="E58" s="2013"/>
      <c r="F58" s="2343"/>
      <c r="G58" s="2343"/>
      <c r="H58" s="3048">
        <v>19</v>
      </c>
      <c r="I58" s="2125" t="s">
        <v>108</v>
      </c>
      <c r="J58" s="2125" t="s">
        <v>108</v>
      </c>
      <c r="K58" s="3664" t="s">
        <v>1455</v>
      </c>
      <c r="L58" s="3706"/>
      <c r="M58" s="2029"/>
    </row>
    <row r="59" spans="1:13" ht="14.25">
      <c r="A59" s="3632" t="s">
        <v>1408</v>
      </c>
      <c r="B59" s="2122" t="s">
        <v>1456</v>
      </c>
      <c r="C59" s="3048" t="s">
        <v>1457</v>
      </c>
      <c r="D59" s="2013" t="s">
        <v>414</v>
      </c>
      <c r="E59" s="2125"/>
      <c r="F59" s="2125"/>
      <c r="G59" s="2125"/>
      <c r="H59" s="3048">
        <v>23</v>
      </c>
      <c r="I59" s="2125" t="s">
        <v>1425</v>
      </c>
      <c r="J59" s="2125" t="s">
        <v>72</v>
      </c>
      <c r="K59" s="2125" t="s">
        <v>1450</v>
      </c>
      <c r="L59" s="2013"/>
      <c r="M59" s="2029"/>
    </row>
    <row r="60" spans="1:13" ht="14.25">
      <c r="A60" s="3632" t="s">
        <v>1385</v>
      </c>
      <c r="B60" s="3707" t="s">
        <v>1458</v>
      </c>
      <c r="C60" s="3048" t="s">
        <v>1459</v>
      </c>
      <c r="D60" s="3656" t="s">
        <v>1410</v>
      </c>
      <c r="E60" s="2013"/>
      <c r="F60" s="2343"/>
      <c r="G60" s="2343"/>
      <c r="H60" s="3048">
        <v>23</v>
      </c>
      <c r="I60" s="2125" t="s">
        <v>1386</v>
      </c>
      <c r="J60" s="2125" t="s">
        <v>115</v>
      </c>
      <c r="K60" s="2125" t="s">
        <v>1387</v>
      </c>
      <c r="L60" s="2013"/>
      <c r="M60" s="2029"/>
    </row>
    <row r="61" spans="1:13" ht="14.25">
      <c r="A61" s="3634" t="s">
        <v>1460</v>
      </c>
      <c r="B61" s="3708" t="s">
        <v>120</v>
      </c>
      <c r="C61" s="3048" t="s">
        <v>119</v>
      </c>
      <c r="D61" s="2343" t="s">
        <v>218</v>
      </c>
      <c r="E61" s="2125"/>
      <c r="F61" s="2343"/>
      <c r="G61" s="2343"/>
      <c r="H61" s="3048">
        <v>46</v>
      </c>
      <c r="I61" s="2125" t="s">
        <v>1461</v>
      </c>
      <c r="J61" s="2125" t="s">
        <v>121</v>
      </c>
      <c r="K61" s="3703" t="s">
        <v>1443</v>
      </c>
      <c r="L61" s="2013"/>
      <c r="M61" s="2029"/>
    </row>
    <row r="62" spans="1:13" ht="14.25">
      <c r="A62" s="3632" t="s">
        <v>1381</v>
      </c>
      <c r="B62" s="3709" t="s">
        <v>133</v>
      </c>
      <c r="C62" s="3048" t="s">
        <v>132</v>
      </c>
      <c r="D62" s="2343" t="s">
        <v>689</v>
      </c>
      <c r="E62" s="2125" t="s">
        <v>653</v>
      </c>
      <c r="F62" s="2013"/>
      <c r="G62" s="2343"/>
      <c r="H62" s="3048">
        <v>46</v>
      </c>
      <c r="I62" s="2125" t="s">
        <v>1382</v>
      </c>
      <c r="J62" s="2125" t="s">
        <v>134</v>
      </c>
      <c r="K62" s="2125"/>
      <c r="L62" s="2013"/>
      <c r="M62" s="2029"/>
    </row>
    <row r="63" spans="1:13" ht="14.25">
      <c r="A63" s="3632" t="s">
        <v>1408</v>
      </c>
      <c r="B63" s="2122" t="s">
        <v>136</v>
      </c>
      <c r="C63" s="3048" t="s">
        <v>135</v>
      </c>
      <c r="D63" s="2013" t="s">
        <v>414</v>
      </c>
      <c r="E63" s="2125" t="s">
        <v>1394</v>
      </c>
      <c r="F63" s="2125"/>
      <c r="G63" s="2125"/>
      <c r="H63" s="3048">
        <v>21</v>
      </c>
      <c r="I63" s="2125" t="s">
        <v>1433</v>
      </c>
      <c r="J63" s="2125" t="s">
        <v>137</v>
      </c>
      <c r="K63" s="2125" t="s">
        <v>1450</v>
      </c>
      <c r="L63" s="2013"/>
      <c r="M63" s="2029"/>
    </row>
    <row r="64" spans="1:13" ht="14.25">
      <c r="A64" s="3632" t="s">
        <v>1408</v>
      </c>
      <c r="B64" s="3659" t="s">
        <v>139</v>
      </c>
      <c r="C64" s="3048" t="s">
        <v>138</v>
      </c>
      <c r="D64" s="2343"/>
      <c r="E64" s="2125" t="s">
        <v>1394</v>
      </c>
      <c r="F64" s="2343" t="s">
        <v>1394</v>
      </c>
      <c r="G64" s="2343"/>
      <c r="H64" s="3048">
        <v>19</v>
      </c>
      <c r="I64" s="2125" t="s">
        <v>1462</v>
      </c>
      <c r="J64" s="2125" t="s">
        <v>53</v>
      </c>
      <c r="K64" s="2125"/>
      <c r="L64" s="2013"/>
      <c r="M64" s="2029"/>
    </row>
    <row r="65" spans="1:13" ht="25.5">
      <c r="A65" s="3632" t="s">
        <v>1408</v>
      </c>
      <c r="B65" s="2122" t="s">
        <v>141</v>
      </c>
      <c r="C65" s="3048" t="s">
        <v>140</v>
      </c>
      <c r="D65" s="2013" t="s">
        <v>414</v>
      </c>
      <c r="E65" s="2125" t="s">
        <v>1394</v>
      </c>
      <c r="F65" s="2125"/>
      <c r="G65" s="2125"/>
      <c r="H65" s="3048">
        <v>23</v>
      </c>
      <c r="I65" s="2125" t="s">
        <v>1433</v>
      </c>
      <c r="J65" s="2125" t="s">
        <v>72</v>
      </c>
      <c r="K65" s="2125" t="s">
        <v>1463</v>
      </c>
      <c r="L65" s="2013"/>
      <c r="M65" s="2029"/>
    </row>
    <row r="66" spans="1:13" ht="25.5">
      <c r="A66" s="3632" t="s">
        <v>1420</v>
      </c>
      <c r="B66" s="3659" t="s">
        <v>149</v>
      </c>
      <c r="C66" s="3048" t="s">
        <v>148</v>
      </c>
      <c r="D66" s="2343" t="s">
        <v>1422</v>
      </c>
      <c r="E66" s="2013"/>
      <c r="F66" s="2343" t="s">
        <v>1394</v>
      </c>
      <c r="G66" s="2343"/>
      <c r="H66" s="3048">
        <v>25</v>
      </c>
      <c r="I66" s="2125" t="s">
        <v>1464</v>
      </c>
      <c r="J66" s="2125" t="s">
        <v>150</v>
      </c>
      <c r="K66" s="2125"/>
      <c r="L66" s="2013"/>
      <c r="M66" s="2029"/>
    </row>
    <row r="67" spans="1:13" ht="52.5">
      <c r="A67" s="3632" t="s">
        <v>1465</v>
      </c>
      <c r="B67" s="3711" t="s">
        <v>155</v>
      </c>
      <c r="C67" s="3048" t="s">
        <v>154</v>
      </c>
      <c r="D67" s="3712" t="s">
        <v>345</v>
      </c>
      <c r="E67" s="3712"/>
      <c r="F67" s="3539"/>
      <c r="G67" s="3710"/>
      <c r="H67" s="3685"/>
      <c r="I67" s="3684" t="s">
        <v>1466</v>
      </c>
      <c r="J67" s="3710" t="s">
        <v>156</v>
      </c>
      <c r="K67" s="2125" t="s">
        <v>1467</v>
      </c>
      <c r="L67" s="2013"/>
      <c r="M67" s="2029"/>
    </row>
    <row r="68" spans="1:13" ht="52.5">
      <c r="A68" s="3632" t="s">
        <v>1468</v>
      </c>
      <c r="B68" s="3711" t="s">
        <v>155</v>
      </c>
      <c r="C68" s="3048" t="s">
        <v>154</v>
      </c>
      <c r="D68" s="3713" t="s">
        <v>804</v>
      </c>
      <c r="E68" s="3714"/>
      <c r="F68" s="2013"/>
      <c r="G68" s="2125"/>
      <c r="H68" s="3661"/>
      <c r="I68" s="3662" t="s">
        <v>1466</v>
      </c>
      <c r="J68" s="2125" t="s">
        <v>156</v>
      </c>
      <c r="K68" s="3715" t="s">
        <v>1469</v>
      </c>
      <c r="L68" s="2013"/>
      <c r="M68" s="2029"/>
    </row>
    <row r="69" spans="1:13" ht="14.25">
      <c r="A69" s="3632" t="s">
        <v>1388</v>
      </c>
      <c r="B69" s="3660" t="s">
        <v>158</v>
      </c>
      <c r="C69" s="3661" t="s">
        <v>157</v>
      </c>
      <c r="D69" s="3680" t="s">
        <v>414</v>
      </c>
      <c r="E69" s="3673"/>
      <c r="F69" s="3680" t="s">
        <v>1394</v>
      </c>
      <c r="G69" s="3680"/>
      <c r="H69" s="3674">
        <v>28</v>
      </c>
      <c r="I69" s="3673" t="s">
        <v>1391</v>
      </c>
      <c r="J69" s="3673" t="s">
        <v>159</v>
      </c>
      <c r="K69" s="3686" t="s">
        <v>1470</v>
      </c>
      <c r="L69" s="2013"/>
      <c r="M69" s="2029"/>
    </row>
    <row r="70" spans="1:13" ht="14.25">
      <c r="A70" s="3632" t="s">
        <v>1388</v>
      </c>
      <c r="B70" s="3660" t="s">
        <v>158</v>
      </c>
      <c r="C70" s="3661" t="s">
        <v>157</v>
      </c>
      <c r="D70" s="3663" t="s">
        <v>1389</v>
      </c>
      <c r="E70" s="3662"/>
      <c r="F70" s="3663" t="s">
        <v>1394</v>
      </c>
      <c r="G70" s="3663"/>
      <c r="H70" s="3661">
        <v>38</v>
      </c>
      <c r="I70" s="3662" t="s">
        <v>1391</v>
      </c>
      <c r="J70" s="3662" t="s">
        <v>159</v>
      </c>
      <c r="K70" s="3686" t="s">
        <v>1470</v>
      </c>
      <c r="L70" s="2013"/>
      <c r="M70" s="2029"/>
    </row>
    <row r="71" spans="1:13" ht="25.5">
      <c r="A71" s="3632" t="s">
        <v>1388</v>
      </c>
      <c r="B71" s="3659" t="s">
        <v>1471</v>
      </c>
      <c r="C71" s="3048" t="s">
        <v>160</v>
      </c>
      <c r="D71" s="2343" t="s">
        <v>414</v>
      </c>
      <c r="E71" s="2013"/>
      <c r="F71" s="2343" t="s">
        <v>1394</v>
      </c>
      <c r="G71" s="2343"/>
      <c r="H71" s="3048">
        <v>30</v>
      </c>
      <c r="I71" s="2125" t="s">
        <v>1406</v>
      </c>
      <c r="J71" s="2125" t="s">
        <v>56</v>
      </c>
      <c r="K71" s="2125" t="s">
        <v>1437</v>
      </c>
      <c r="L71" s="2013"/>
      <c r="M71" s="2029"/>
    </row>
    <row r="72" spans="1:13" ht="14.25">
      <c r="A72" s="3633" t="s">
        <v>1472</v>
      </c>
      <c r="B72" s="2122" t="s">
        <v>169</v>
      </c>
      <c r="C72" s="3048" t="s">
        <v>168</v>
      </c>
      <c r="D72" s="2343" t="s">
        <v>1378</v>
      </c>
      <c r="E72" s="2125" t="s">
        <v>1362</v>
      </c>
      <c r="F72" s="2125"/>
      <c r="G72" s="2125"/>
      <c r="H72" s="3048">
        <v>36</v>
      </c>
      <c r="I72" s="2125" t="s">
        <v>1473</v>
      </c>
      <c r="J72" s="2125" t="s">
        <v>170</v>
      </c>
      <c r="K72" s="2125" t="s">
        <v>1380</v>
      </c>
      <c r="L72" s="2013"/>
      <c r="M72" s="2029"/>
    </row>
    <row r="73" spans="1:13" ht="14.25">
      <c r="A73" s="3632" t="s">
        <v>1454</v>
      </c>
      <c r="B73" s="3716" t="s">
        <v>175</v>
      </c>
      <c r="C73" s="3717" t="s">
        <v>174</v>
      </c>
      <c r="D73" s="3718" t="s">
        <v>1207</v>
      </c>
      <c r="E73" s="2125"/>
      <c r="F73" s="2013"/>
      <c r="G73" s="2343"/>
      <c r="H73" s="3048">
        <v>25</v>
      </c>
      <c r="I73" s="2125" t="s">
        <v>23</v>
      </c>
      <c r="J73" s="2125" t="s">
        <v>23</v>
      </c>
      <c r="K73" s="3664" t="s">
        <v>1407</v>
      </c>
      <c r="L73" s="2013"/>
      <c r="M73" s="2029"/>
    </row>
    <row r="74" spans="1:13" ht="25.5">
      <c r="A74" s="3632" t="s">
        <v>1465</v>
      </c>
      <c r="B74" s="3711" t="s">
        <v>1474</v>
      </c>
      <c r="C74" s="3661" t="s">
        <v>1475</v>
      </c>
      <c r="D74" s="3663" t="s">
        <v>1092</v>
      </c>
      <c r="E74" s="3662"/>
      <c r="F74" s="3662"/>
      <c r="G74" s="3663"/>
      <c r="H74" s="3661">
        <v>20</v>
      </c>
      <c r="I74" s="3662" t="s">
        <v>1466</v>
      </c>
      <c r="J74" s="3662" t="s">
        <v>1476</v>
      </c>
      <c r="K74" s="3686" t="s">
        <v>1477</v>
      </c>
      <c r="L74" s="2013"/>
      <c r="M74" s="2029"/>
    </row>
    <row r="75" spans="1:13" ht="25.5">
      <c r="A75" s="3633" t="s">
        <v>1414</v>
      </c>
      <c r="B75" s="2122" t="s">
        <v>177</v>
      </c>
      <c r="C75" s="3048" t="s">
        <v>176</v>
      </c>
      <c r="D75" s="2343" t="s">
        <v>1378</v>
      </c>
      <c r="E75" s="2125" t="s">
        <v>194</v>
      </c>
      <c r="F75" s="2125"/>
      <c r="G75" s="2125"/>
      <c r="H75" s="3048">
        <v>36</v>
      </c>
      <c r="I75" s="2125" t="s">
        <v>1379</v>
      </c>
      <c r="J75" s="2125" t="s">
        <v>47</v>
      </c>
      <c r="K75" s="2125" t="s">
        <v>1478</v>
      </c>
      <c r="L75" s="2013"/>
      <c r="M75" s="2030"/>
    </row>
    <row r="76" spans="1:13" ht="14.25">
      <c r="A76" s="3633" t="s">
        <v>1409</v>
      </c>
      <c r="B76" s="2122" t="s">
        <v>179</v>
      </c>
      <c r="C76" s="3048" t="s">
        <v>178</v>
      </c>
      <c r="D76" s="2343" t="s">
        <v>1378</v>
      </c>
      <c r="E76" s="2125" t="s">
        <v>1171</v>
      </c>
      <c r="F76" s="2125" t="s">
        <v>1394</v>
      </c>
      <c r="G76" s="2125"/>
      <c r="H76" s="3048">
        <v>34</v>
      </c>
      <c r="I76" s="2125" t="s">
        <v>1425</v>
      </c>
      <c r="J76" s="2125" t="s">
        <v>53</v>
      </c>
      <c r="K76" s="2125" t="s">
        <v>1479</v>
      </c>
      <c r="L76" s="2013"/>
      <c r="M76" s="2030"/>
    </row>
    <row r="77" spans="1:13" ht="14.25">
      <c r="A77" s="3632" t="s">
        <v>1388</v>
      </c>
      <c r="B77" s="2122" t="s">
        <v>1480</v>
      </c>
      <c r="C77" s="3048" t="s">
        <v>180</v>
      </c>
      <c r="D77" s="2013" t="s">
        <v>414</v>
      </c>
      <c r="E77" s="2125"/>
      <c r="F77" s="2125"/>
      <c r="G77" s="2125"/>
      <c r="H77" s="3048">
        <v>27</v>
      </c>
      <c r="I77" s="2125" t="s">
        <v>1406</v>
      </c>
      <c r="J77" s="2125" t="s">
        <v>1481</v>
      </c>
      <c r="K77" s="2125" t="s">
        <v>1482</v>
      </c>
      <c r="L77" s="3665"/>
      <c r="M77" s="2029"/>
    </row>
    <row r="78" spans="1:13" ht="38.25">
      <c r="A78" s="3632" t="s">
        <v>1381</v>
      </c>
      <c r="B78" s="3709" t="s">
        <v>187</v>
      </c>
      <c r="C78" s="3048" t="s">
        <v>186</v>
      </c>
      <c r="D78" s="2343" t="s">
        <v>689</v>
      </c>
      <c r="E78" s="2125" t="s">
        <v>653</v>
      </c>
      <c r="F78" s="2013"/>
      <c r="G78" s="2343"/>
      <c r="H78" s="3048">
        <v>57</v>
      </c>
      <c r="I78" s="2125" t="s">
        <v>1382</v>
      </c>
      <c r="J78" s="2125" t="s">
        <v>188</v>
      </c>
      <c r="K78" s="2125" t="s">
        <v>1483</v>
      </c>
      <c r="L78" s="2013"/>
      <c r="M78" s="2029"/>
    </row>
    <row r="79" spans="1:13" ht="14.25">
      <c r="A79" s="3632" t="s">
        <v>1400</v>
      </c>
      <c r="B79" s="3681" t="s">
        <v>190</v>
      </c>
      <c r="C79" s="3048" t="s">
        <v>189</v>
      </c>
      <c r="D79" s="2343"/>
      <c r="E79" s="2125"/>
      <c r="F79" s="2343"/>
      <c r="G79" s="2343"/>
      <c r="H79" s="3048">
        <v>21</v>
      </c>
      <c r="I79" s="2125" t="s">
        <v>108</v>
      </c>
      <c r="J79" s="2125" t="s">
        <v>108</v>
      </c>
      <c r="K79" s="3703"/>
      <c r="L79" s="3719"/>
      <c r="M79" s="2029"/>
    </row>
    <row r="80" spans="1:13" ht="14.25">
      <c r="A80" s="3632" t="s">
        <v>1484</v>
      </c>
      <c r="B80" s="3681" t="s">
        <v>1485</v>
      </c>
      <c r="C80" s="3048" t="s">
        <v>1486</v>
      </c>
      <c r="D80" s="2343" t="s">
        <v>1378</v>
      </c>
      <c r="E80" s="2125" t="s">
        <v>664</v>
      </c>
      <c r="F80" s="2343"/>
      <c r="G80" s="2343"/>
      <c r="H80" s="3048">
        <v>35</v>
      </c>
      <c r="I80" s="2125" t="s">
        <v>1473</v>
      </c>
      <c r="J80" s="2125" t="s">
        <v>144</v>
      </c>
      <c r="K80" s="2125"/>
      <c r="L80" s="2013"/>
      <c r="M80" s="2029"/>
    </row>
    <row r="81" spans="1:13" ht="14.25">
      <c r="A81" s="3633" t="s">
        <v>1472</v>
      </c>
      <c r="B81" s="2122" t="s">
        <v>192</v>
      </c>
      <c r="C81" s="3048" t="s">
        <v>191</v>
      </c>
      <c r="D81" s="3218" t="s">
        <v>1378</v>
      </c>
      <c r="E81" s="3720" t="s">
        <v>1362</v>
      </c>
      <c r="F81" s="3720"/>
      <c r="G81" s="3720"/>
      <c r="H81" s="3721">
        <v>47</v>
      </c>
      <c r="I81" s="3720" t="s">
        <v>1461</v>
      </c>
      <c r="J81" s="3720" t="s">
        <v>121</v>
      </c>
      <c r="K81" s="2125" t="s">
        <v>1487</v>
      </c>
      <c r="L81" s="2013"/>
      <c r="M81" s="2029"/>
    </row>
    <row r="82" spans="1:13" ht="28.5">
      <c r="A82" s="3633" t="s">
        <v>1409</v>
      </c>
      <c r="B82" s="2122" t="s">
        <v>1488</v>
      </c>
      <c r="C82" s="3048" t="s">
        <v>191</v>
      </c>
      <c r="D82" s="2343" t="s">
        <v>1378</v>
      </c>
      <c r="E82" s="2125" t="s">
        <v>664</v>
      </c>
      <c r="F82" s="2125"/>
      <c r="G82" s="2125"/>
      <c r="H82" s="3048">
        <v>47</v>
      </c>
      <c r="I82" s="2125" t="s">
        <v>1461</v>
      </c>
      <c r="J82" s="2125" t="s">
        <v>121</v>
      </c>
      <c r="K82" s="2125" t="s">
        <v>1487</v>
      </c>
      <c r="L82" s="2013"/>
      <c r="M82" s="2029"/>
    </row>
    <row r="83" spans="1:13" ht="14.25">
      <c r="A83" s="3633" t="s">
        <v>1377</v>
      </c>
      <c r="B83" s="2122" t="s">
        <v>194</v>
      </c>
      <c r="C83" s="3048" t="s">
        <v>193</v>
      </c>
      <c r="D83" s="2343" t="s">
        <v>1378</v>
      </c>
      <c r="E83" s="2125" t="s">
        <v>1394</v>
      </c>
      <c r="F83" s="2125"/>
      <c r="G83" s="2125"/>
      <c r="H83" s="3048">
        <v>32</v>
      </c>
      <c r="I83" s="2125" t="s">
        <v>1445</v>
      </c>
      <c r="J83" s="2125" t="s">
        <v>195</v>
      </c>
      <c r="K83" s="2125" t="s">
        <v>1380</v>
      </c>
      <c r="L83" s="2013"/>
      <c r="M83" s="2029"/>
    </row>
    <row r="84" spans="1:13" ht="14.25">
      <c r="A84" s="3633" t="s">
        <v>1414</v>
      </c>
      <c r="B84" s="2122" t="s">
        <v>194</v>
      </c>
      <c r="C84" s="3048" t="s">
        <v>193</v>
      </c>
      <c r="D84" s="2343" t="s">
        <v>1378</v>
      </c>
      <c r="E84" s="2125" t="s">
        <v>1394</v>
      </c>
      <c r="F84" s="2125"/>
      <c r="G84" s="2125"/>
      <c r="H84" s="3048">
        <v>26</v>
      </c>
      <c r="I84" s="2125" t="s">
        <v>1445</v>
      </c>
      <c r="J84" s="2125" t="s">
        <v>195</v>
      </c>
      <c r="K84" s="2125" t="s">
        <v>1489</v>
      </c>
      <c r="L84" s="2013"/>
      <c r="M84" s="2029"/>
    </row>
    <row r="85" spans="1:13" ht="14.25">
      <c r="A85" s="3632" t="s">
        <v>1484</v>
      </c>
      <c r="B85" s="2122" t="s">
        <v>197</v>
      </c>
      <c r="C85" s="3048" t="s">
        <v>196</v>
      </c>
      <c r="D85" s="3218" t="s">
        <v>1378</v>
      </c>
      <c r="E85" s="3720" t="s">
        <v>664</v>
      </c>
      <c r="F85" s="3720"/>
      <c r="G85" s="3720"/>
      <c r="H85" s="3721">
        <v>28</v>
      </c>
      <c r="I85" s="3720" t="s">
        <v>1473</v>
      </c>
      <c r="J85" s="3720" t="s">
        <v>144</v>
      </c>
      <c r="K85" s="2125" t="s">
        <v>1479</v>
      </c>
      <c r="L85" s="3665"/>
      <c r="M85" s="2029"/>
    </row>
    <row r="86" spans="1:13" ht="14.25">
      <c r="A86" s="3633" t="s">
        <v>1409</v>
      </c>
      <c r="B86" s="2122" t="s">
        <v>197</v>
      </c>
      <c r="C86" s="3048" t="s">
        <v>196</v>
      </c>
      <c r="D86" s="2343" t="s">
        <v>1378</v>
      </c>
      <c r="E86" s="2125" t="s">
        <v>664</v>
      </c>
      <c r="F86" s="2125"/>
      <c r="G86" s="2125"/>
      <c r="H86" s="3048">
        <v>50</v>
      </c>
      <c r="I86" s="2125" t="s">
        <v>1473</v>
      </c>
      <c r="J86" s="2125" t="s">
        <v>144</v>
      </c>
      <c r="K86" s="2125" t="s">
        <v>1479</v>
      </c>
      <c r="L86" s="3665"/>
      <c r="M86" s="2029"/>
    </row>
    <row r="87" spans="1:13" ht="14.25">
      <c r="A87" s="3633" t="s">
        <v>1409</v>
      </c>
      <c r="B87" s="2122" t="s">
        <v>199</v>
      </c>
      <c r="C87" s="3048" t="s">
        <v>198</v>
      </c>
      <c r="D87" s="2343" t="s">
        <v>1378</v>
      </c>
      <c r="E87" s="2125" t="s">
        <v>81</v>
      </c>
      <c r="F87" s="2125"/>
      <c r="G87" s="2125"/>
      <c r="H87" s="3048">
        <v>36</v>
      </c>
      <c r="I87" s="2125" t="s">
        <v>1379</v>
      </c>
      <c r="J87" s="2125" t="s">
        <v>47</v>
      </c>
      <c r="K87" s="2125"/>
      <c r="L87" s="2013"/>
      <c r="M87" s="2029"/>
    </row>
    <row r="88" spans="1:13" ht="14.25">
      <c r="A88" s="3635" t="s">
        <v>1490</v>
      </c>
      <c r="B88" s="2122" t="s">
        <v>201</v>
      </c>
      <c r="C88" s="3048" t="s">
        <v>200</v>
      </c>
      <c r="D88" s="3722" t="s">
        <v>218</v>
      </c>
      <c r="E88" s="3722" t="s">
        <v>259</v>
      </c>
      <c r="F88" s="2125"/>
      <c r="G88" s="2125"/>
      <c r="H88" s="3048">
        <v>50</v>
      </c>
      <c r="I88" s="2125" t="s">
        <v>1491</v>
      </c>
      <c r="J88" s="2125" t="s">
        <v>202</v>
      </c>
      <c r="K88" s="2125" t="s">
        <v>1492</v>
      </c>
      <c r="L88" s="3706"/>
      <c r="M88" s="2029"/>
    </row>
    <row r="89" spans="1:13" ht="14.25">
      <c r="A89" s="3632" t="s">
        <v>1454</v>
      </c>
      <c r="B89" s="3659" t="s">
        <v>204</v>
      </c>
      <c r="C89" s="3048" t="s">
        <v>203</v>
      </c>
      <c r="D89" s="2343"/>
      <c r="E89" s="2125"/>
      <c r="F89" s="2013"/>
      <c r="G89" s="2343"/>
      <c r="H89" s="3048">
        <v>13</v>
      </c>
      <c r="I89" s="2125" t="s">
        <v>23</v>
      </c>
      <c r="J89" s="2125" t="s">
        <v>23</v>
      </c>
      <c r="K89" s="3664" t="s">
        <v>1455</v>
      </c>
      <c r="L89" s="2013"/>
      <c r="M89" s="2029"/>
    </row>
    <row r="90" spans="1:13" ht="14.25">
      <c r="A90" s="3632" t="s">
        <v>1392</v>
      </c>
      <c r="B90" s="2122" t="s">
        <v>208</v>
      </c>
      <c r="C90" s="3048" t="s">
        <v>207</v>
      </c>
      <c r="D90" s="3657" t="s">
        <v>218</v>
      </c>
      <c r="E90" s="2125"/>
      <c r="F90" s="2125"/>
      <c r="G90" s="2125"/>
      <c r="H90" s="3048">
        <v>38</v>
      </c>
      <c r="I90" s="2125" t="s">
        <v>1442</v>
      </c>
      <c r="J90" s="2125" t="s">
        <v>209</v>
      </c>
      <c r="K90" s="3703" t="s">
        <v>1443</v>
      </c>
      <c r="L90" s="2013"/>
      <c r="M90" s="2029"/>
    </row>
    <row r="91" spans="1:13" ht="25.5">
      <c r="A91" s="3632" t="s">
        <v>1493</v>
      </c>
      <c r="B91" s="3659" t="s">
        <v>211</v>
      </c>
      <c r="C91" s="3048" t="s">
        <v>210</v>
      </c>
      <c r="D91" s="2343"/>
      <c r="E91" s="2125"/>
      <c r="F91" s="2343"/>
      <c r="G91" s="2343"/>
      <c r="H91" s="3048">
        <v>31</v>
      </c>
      <c r="I91" s="2125" t="s">
        <v>1494</v>
      </c>
      <c r="J91" s="2125" t="s">
        <v>113</v>
      </c>
      <c r="K91" s="2125" t="s">
        <v>1495</v>
      </c>
      <c r="L91" s="2013"/>
      <c r="M91" s="2029"/>
    </row>
    <row r="92" spans="1:13" ht="14.25">
      <c r="A92" s="3632" t="s">
        <v>1420</v>
      </c>
      <c r="B92" s="3659" t="s">
        <v>213</v>
      </c>
      <c r="C92" s="3048" t="s">
        <v>212</v>
      </c>
      <c r="D92" s="3723" t="s">
        <v>1422</v>
      </c>
      <c r="E92" s="2013"/>
      <c r="F92" s="2343" t="s">
        <v>1394</v>
      </c>
      <c r="G92" s="2343"/>
      <c r="H92" s="3048">
        <v>26</v>
      </c>
      <c r="I92" s="2125" t="s">
        <v>1464</v>
      </c>
      <c r="J92" s="2125" t="s">
        <v>214</v>
      </c>
      <c r="K92" s="2125" t="s">
        <v>1496</v>
      </c>
      <c r="L92" s="2013"/>
      <c r="M92" s="2029"/>
    </row>
    <row r="93" spans="1:13" ht="38.25">
      <c r="A93" s="3632" t="s">
        <v>1493</v>
      </c>
      <c r="B93" s="2122" t="s">
        <v>1497</v>
      </c>
      <c r="C93" s="3048" t="s">
        <v>222</v>
      </c>
      <c r="D93" s="2343" t="s">
        <v>790</v>
      </c>
      <c r="E93" s="2013"/>
      <c r="F93" s="2343"/>
      <c r="G93" s="2343"/>
      <c r="H93" s="3048">
        <v>42</v>
      </c>
      <c r="I93" s="2125" t="s">
        <v>1494</v>
      </c>
      <c r="J93" s="2125" t="s">
        <v>105</v>
      </c>
      <c r="K93" s="2125" t="s">
        <v>1498</v>
      </c>
      <c r="L93" s="2013"/>
      <c r="M93" s="2029"/>
    </row>
    <row r="94" spans="1:13" ht="38.25">
      <c r="A94" s="3632" t="s">
        <v>1493</v>
      </c>
      <c r="B94" s="3724" t="s">
        <v>1499</v>
      </c>
      <c r="C94" s="3725" t="s">
        <v>951</v>
      </c>
      <c r="D94" s="3726" t="s">
        <v>790</v>
      </c>
      <c r="E94" s="3727"/>
      <c r="F94" s="3726"/>
      <c r="G94" s="3726"/>
      <c r="H94" s="3725">
        <v>42</v>
      </c>
      <c r="I94" s="3728" t="s">
        <v>1494</v>
      </c>
      <c r="J94" s="3728" t="s">
        <v>105</v>
      </c>
      <c r="K94" s="2125" t="s">
        <v>1498</v>
      </c>
      <c r="L94" s="2013"/>
      <c r="M94" s="2029"/>
    </row>
    <row r="95" spans="1:13" ht="14.25">
      <c r="A95" s="3632" t="s">
        <v>1408</v>
      </c>
      <c r="B95" s="2122" t="s">
        <v>227</v>
      </c>
      <c r="C95" s="3048" t="s">
        <v>226</v>
      </c>
      <c r="D95" s="2013" t="s">
        <v>414</v>
      </c>
      <c r="E95" s="2125"/>
      <c r="F95" s="2343"/>
      <c r="G95" s="2343"/>
      <c r="H95" s="3048"/>
      <c r="I95" s="2125" t="s">
        <v>1462</v>
      </c>
      <c r="J95" s="2125" t="s">
        <v>72</v>
      </c>
      <c r="K95" s="2125"/>
      <c r="L95" s="2013"/>
      <c r="M95" s="2029"/>
    </row>
    <row r="96" spans="1:13" ht="38.25">
      <c r="A96" s="3632" t="s">
        <v>1439</v>
      </c>
      <c r="B96" s="2122" t="s">
        <v>235</v>
      </c>
      <c r="C96" s="3048" t="s">
        <v>234</v>
      </c>
      <c r="D96" s="3657" t="s">
        <v>218</v>
      </c>
      <c r="E96" s="2125"/>
      <c r="F96" s="2125" t="s">
        <v>1394</v>
      </c>
      <c r="G96" s="2125" t="s">
        <v>1394</v>
      </c>
      <c r="H96" s="3048">
        <v>42</v>
      </c>
      <c r="I96" s="2125" t="s">
        <v>1442</v>
      </c>
      <c r="J96" s="2125" t="s">
        <v>236</v>
      </c>
      <c r="K96" s="2125" t="s">
        <v>1500</v>
      </c>
      <c r="L96" s="2013"/>
      <c r="M96" s="2029"/>
    </row>
    <row r="97" spans="1:13" ht="28.5">
      <c r="A97" s="3632" t="s">
        <v>1465</v>
      </c>
      <c r="B97" s="3712" t="s">
        <v>244</v>
      </c>
      <c r="C97" s="3729" t="s">
        <v>243</v>
      </c>
      <c r="D97" s="3730" t="s">
        <v>345</v>
      </c>
      <c r="E97" s="3712"/>
      <c r="F97" s="3539"/>
      <c r="G97" s="3710"/>
      <c r="H97" s="3731">
        <v>30</v>
      </c>
      <c r="I97" s="3712" t="s">
        <v>245</v>
      </c>
      <c r="J97" s="3710" t="s">
        <v>245</v>
      </c>
      <c r="K97" s="3703" t="s">
        <v>1501</v>
      </c>
      <c r="L97" s="2013" t="s">
        <v>1502</v>
      </c>
      <c r="M97" s="2029"/>
    </row>
    <row r="98" spans="1:13">
      <c r="A98" s="3632" t="s">
        <v>1465</v>
      </c>
      <c r="B98" s="3714" t="s">
        <v>244</v>
      </c>
      <c r="C98" s="3048" t="s">
        <v>243</v>
      </c>
      <c r="D98" s="3732" t="s">
        <v>285</v>
      </c>
      <c r="E98" s="3714"/>
      <c r="F98" s="2013"/>
      <c r="G98" s="2125"/>
      <c r="H98" s="3733">
        <v>30</v>
      </c>
      <c r="I98" s="3714" t="s">
        <v>245</v>
      </c>
      <c r="J98" s="2125" t="s">
        <v>245</v>
      </c>
      <c r="K98" s="3734" t="s">
        <v>1503</v>
      </c>
      <c r="L98" s="2013"/>
      <c r="M98" s="2029"/>
    </row>
    <row r="99" spans="1:13" ht="14.25">
      <c r="A99" s="3635" t="s">
        <v>1490</v>
      </c>
      <c r="B99" s="2122" t="s">
        <v>247</v>
      </c>
      <c r="C99" s="3048" t="s">
        <v>246</v>
      </c>
      <c r="D99" s="3722" t="s">
        <v>218</v>
      </c>
      <c r="E99" s="2125" t="s">
        <v>310</v>
      </c>
      <c r="F99" s="2343"/>
      <c r="G99" s="2125"/>
      <c r="H99" s="3048">
        <v>60</v>
      </c>
      <c r="I99" s="2125" t="s">
        <v>1491</v>
      </c>
      <c r="J99" s="2125" t="s">
        <v>209</v>
      </c>
      <c r="K99" s="3703" t="s">
        <v>1443</v>
      </c>
      <c r="L99" s="2013"/>
      <c r="M99" s="2029"/>
    </row>
    <row r="100" spans="1:13" ht="14.25">
      <c r="A100" s="3632" t="s">
        <v>1408</v>
      </c>
      <c r="B100" s="3659" t="s">
        <v>1504</v>
      </c>
      <c r="C100" s="3048" t="s">
        <v>248</v>
      </c>
      <c r="D100" s="2343" t="s">
        <v>1299</v>
      </c>
      <c r="E100" s="2013"/>
      <c r="F100" s="2343" t="s">
        <v>1394</v>
      </c>
      <c r="G100" s="2343"/>
      <c r="H100" s="3048">
        <v>27</v>
      </c>
      <c r="I100" s="2125" t="s">
        <v>1425</v>
      </c>
      <c r="J100" s="2125" t="s">
        <v>53</v>
      </c>
      <c r="K100" s="2125"/>
      <c r="L100" s="2013"/>
      <c r="M100" s="2029"/>
    </row>
    <row r="101" spans="1:13" ht="42.75">
      <c r="A101" s="3632" t="s">
        <v>1408</v>
      </c>
      <c r="B101" s="3659" t="s">
        <v>1505</v>
      </c>
      <c r="C101" s="3048" t="s">
        <v>249</v>
      </c>
      <c r="D101" s="3161" t="s">
        <v>139</v>
      </c>
      <c r="E101" s="3539"/>
      <c r="F101" s="3161"/>
      <c r="G101" s="3161"/>
      <c r="H101" s="3729">
        <v>36</v>
      </c>
      <c r="I101" s="3710" t="s">
        <v>1406</v>
      </c>
      <c r="J101" s="3710" t="s">
        <v>29</v>
      </c>
      <c r="K101" s="2125" t="s">
        <v>1506</v>
      </c>
      <c r="L101" s="2013"/>
      <c r="M101" s="2029"/>
    </row>
    <row r="102" spans="1:13" ht="42.75">
      <c r="A102" s="3632" t="s">
        <v>1388</v>
      </c>
      <c r="B102" s="3659" t="s">
        <v>1505</v>
      </c>
      <c r="C102" s="3048" t="s">
        <v>249</v>
      </c>
      <c r="D102" s="2343" t="s">
        <v>414</v>
      </c>
      <c r="E102" s="2013"/>
      <c r="F102" s="2343"/>
      <c r="G102" s="2343"/>
      <c r="H102" s="3048">
        <v>52</v>
      </c>
      <c r="I102" s="2125" t="s">
        <v>1406</v>
      </c>
      <c r="J102" s="2125" t="s">
        <v>29</v>
      </c>
      <c r="K102" s="2125" t="s">
        <v>1506</v>
      </c>
      <c r="L102" s="2013"/>
      <c r="M102" s="2029"/>
    </row>
    <row r="103" spans="1:13" ht="39.75">
      <c r="A103" s="3632" t="s">
        <v>1507</v>
      </c>
      <c r="B103" s="2122" t="s">
        <v>254</v>
      </c>
      <c r="C103" s="3048" t="s">
        <v>253</v>
      </c>
      <c r="D103" s="2343" t="s">
        <v>218</v>
      </c>
      <c r="E103" s="3702" t="s">
        <v>598</v>
      </c>
      <c r="F103" s="3735"/>
      <c r="G103" s="2343"/>
      <c r="H103" s="3048">
        <v>53</v>
      </c>
      <c r="I103" s="2125" t="s">
        <v>1491</v>
      </c>
      <c r="J103" s="2125" t="s">
        <v>255</v>
      </c>
      <c r="K103" s="2125" t="s">
        <v>1508</v>
      </c>
      <c r="L103" s="2013"/>
      <c r="M103" s="2029"/>
    </row>
    <row r="104" spans="1:13" ht="25.5">
      <c r="A104" s="3636" t="s">
        <v>1509</v>
      </c>
      <c r="B104" s="3670" t="s">
        <v>259</v>
      </c>
      <c r="C104" s="3048" t="s">
        <v>258</v>
      </c>
      <c r="D104" s="3161"/>
      <c r="E104" s="3710"/>
      <c r="F104" s="3161"/>
      <c r="G104" s="3161"/>
      <c r="H104" s="3729">
        <v>36</v>
      </c>
      <c r="I104" s="3710" t="s">
        <v>1491</v>
      </c>
      <c r="J104" s="3710" t="s">
        <v>260</v>
      </c>
      <c r="K104" s="2125" t="s">
        <v>1510</v>
      </c>
      <c r="L104" s="3665"/>
      <c r="M104" s="2029"/>
    </row>
    <row r="105" spans="1:13" ht="14.25">
      <c r="A105" s="3635" t="s">
        <v>1490</v>
      </c>
      <c r="B105" s="3670" t="s">
        <v>259</v>
      </c>
      <c r="C105" s="3048" t="s">
        <v>258</v>
      </c>
      <c r="D105" s="3690" t="s">
        <v>218</v>
      </c>
      <c r="E105" s="2125"/>
      <c r="F105" s="2343"/>
      <c r="G105" s="2343"/>
      <c r="H105" s="3048">
        <v>36</v>
      </c>
      <c r="I105" s="2125" t="s">
        <v>1491</v>
      </c>
      <c r="J105" s="2125" t="s">
        <v>260</v>
      </c>
      <c r="K105" s="2125" t="s">
        <v>1511</v>
      </c>
      <c r="L105" s="3665"/>
      <c r="M105" s="2029"/>
    </row>
    <row r="106" spans="1:13" ht="14.25">
      <c r="A106" s="3632" t="s">
        <v>1512</v>
      </c>
      <c r="B106" s="3708" t="s">
        <v>264</v>
      </c>
      <c r="C106" s="3048" t="s">
        <v>263</v>
      </c>
      <c r="D106" s="2343"/>
      <c r="E106" s="2125"/>
      <c r="F106" s="3656"/>
      <c r="G106" s="2343"/>
      <c r="H106" s="3048">
        <v>36</v>
      </c>
      <c r="I106" s="2125" t="s">
        <v>1461</v>
      </c>
      <c r="J106" s="2125" t="s">
        <v>121</v>
      </c>
      <c r="K106" s="2125" t="s">
        <v>1513</v>
      </c>
      <c r="L106" s="2013"/>
      <c r="M106" s="2029"/>
    </row>
    <row r="107" spans="1:13" ht="28.5">
      <c r="A107" s="3632" t="s">
        <v>1420</v>
      </c>
      <c r="B107" s="3659" t="s">
        <v>1514</v>
      </c>
      <c r="C107" s="3048" t="s">
        <v>520</v>
      </c>
      <c r="D107" s="2343" t="s">
        <v>1422</v>
      </c>
      <c r="E107" s="2125" t="s">
        <v>1394</v>
      </c>
      <c r="F107" s="2343"/>
      <c r="G107" s="2013"/>
      <c r="H107" s="3048">
        <v>32</v>
      </c>
      <c r="I107" s="2125" t="s">
        <v>1464</v>
      </c>
      <c r="J107" s="2125" t="s">
        <v>522</v>
      </c>
      <c r="K107" s="2125" t="s">
        <v>1515</v>
      </c>
      <c r="L107" s="2013"/>
      <c r="M107" s="2029"/>
    </row>
    <row r="108" spans="1:13" ht="28.5">
      <c r="A108" s="3632" t="s">
        <v>1454</v>
      </c>
      <c r="B108" s="3681" t="s">
        <v>1516</v>
      </c>
      <c r="C108" s="3048" t="s">
        <v>700</v>
      </c>
      <c r="D108" s="2343"/>
      <c r="E108" s="2125"/>
      <c r="F108" s="2343"/>
      <c r="G108" s="2343"/>
      <c r="H108" s="3048">
        <v>28</v>
      </c>
      <c r="I108" s="2125" t="s">
        <v>108</v>
      </c>
      <c r="J108" s="2125" t="s">
        <v>108</v>
      </c>
      <c r="K108" s="3703" t="s">
        <v>1517</v>
      </c>
      <c r="L108" s="2013"/>
      <c r="M108" s="2029"/>
    </row>
    <row r="109" spans="1:13" ht="25.5">
      <c r="A109" s="3632" t="s">
        <v>1408</v>
      </c>
      <c r="B109" s="2122" t="s">
        <v>281</v>
      </c>
      <c r="C109" s="3048" t="s">
        <v>280</v>
      </c>
      <c r="D109" s="2013" t="s">
        <v>414</v>
      </c>
      <c r="E109" s="2125"/>
      <c r="F109" s="2125"/>
      <c r="G109" s="2125"/>
      <c r="H109" s="3048">
        <v>20</v>
      </c>
      <c r="I109" s="2125" t="s">
        <v>1462</v>
      </c>
      <c r="J109" s="2125" t="s">
        <v>72</v>
      </c>
      <c r="K109" s="2125" t="s">
        <v>1518</v>
      </c>
      <c r="L109" s="2013"/>
      <c r="M109" s="2029"/>
    </row>
    <row r="110" spans="1:13" ht="52.5">
      <c r="A110" s="3632" t="s">
        <v>1468</v>
      </c>
      <c r="B110" s="3659" t="s">
        <v>283</v>
      </c>
      <c r="C110" s="3048" t="s">
        <v>282</v>
      </c>
      <c r="D110" s="3161" t="s">
        <v>287</v>
      </c>
      <c r="E110" s="3539"/>
      <c r="F110" s="3161"/>
      <c r="G110" s="3161"/>
      <c r="H110" s="3729">
        <v>14</v>
      </c>
      <c r="I110" s="3710" t="s">
        <v>270</v>
      </c>
      <c r="J110" s="3710" t="s">
        <v>270</v>
      </c>
      <c r="K110" s="2125" t="s">
        <v>1519</v>
      </c>
      <c r="L110" s="2013"/>
      <c r="M110" s="2029"/>
    </row>
    <row r="111" spans="1:13" ht="14.25">
      <c r="A111" s="3632" t="s">
        <v>1465</v>
      </c>
      <c r="B111" s="3714" t="s">
        <v>285</v>
      </c>
      <c r="C111" s="3048" t="s">
        <v>284</v>
      </c>
      <c r="D111" s="3736" t="s">
        <v>345</v>
      </c>
      <c r="E111" s="3712"/>
      <c r="F111" s="3539"/>
      <c r="G111" s="3710"/>
      <c r="H111" s="3731">
        <v>20</v>
      </c>
      <c r="I111" s="3712" t="s">
        <v>245</v>
      </c>
      <c r="J111" s="3710" t="s">
        <v>245</v>
      </c>
      <c r="K111" s="3703" t="s">
        <v>1520</v>
      </c>
      <c r="L111" s="2013" t="s">
        <v>1521</v>
      </c>
      <c r="M111" s="2029"/>
    </row>
    <row r="112" spans="1:13" ht="14.25">
      <c r="A112" s="3632" t="s">
        <v>1465</v>
      </c>
      <c r="B112" s="3737" t="s">
        <v>285</v>
      </c>
      <c r="C112" s="3689" t="s">
        <v>284</v>
      </c>
      <c r="D112" s="3738"/>
      <c r="E112" s="3737"/>
      <c r="F112" s="3739"/>
      <c r="G112" s="3691"/>
      <c r="H112" s="3740">
        <v>17</v>
      </c>
      <c r="I112" s="3737" t="s">
        <v>245</v>
      </c>
      <c r="J112" s="3691" t="s">
        <v>245</v>
      </c>
      <c r="K112" s="3741" t="s">
        <v>1522</v>
      </c>
      <c r="L112" s="2013"/>
      <c r="M112" s="2029"/>
    </row>
    <row r="113" spans="1:13" ht="14.25">
      <c r="A113" s="3632" t="s">
        <v>1468</v>
      </c>
      <c r="B113" s="3659" t="s">
        <v>287</v>
      </c>
      <c r="C113" s="3048" t="s">
        <v>286</v>
      </c>
      <c r="D113" s="3161"/>
      <c r="E113" s="3710"/>
      <c r="F113" s="3161"/>
      <c r="G113" s="3161"/>
      <c r="H113" s="3729">
        <v>6</v>
      </c>
      <c r="I113" s="3710" t="s">
        <v>287</v>
      </c>
      <c r="J113" s="3710" t="s">
        <v>288</v>
      </c>
      <c r="K113" s="3703"/>
      <c r="L113" s="2013"/>
      <c r="M113" s="2029"/>
    </row>
    <row r="114" spans="1:13" ht="28.5">
      <c r="A114" s="3632" t="s">
        <v>1493</v>
      </c>
      <c r="B114" s="3742" t="s">
        <v>1523</v>
      </c>
      <c r="C114" s="3725" t="s">
        <v>1524</v>
      </c>
      <c r="D114" s="3726" t="s">
        <v>790</v>
      </c>
      <c r="E114" s="3728"/>
      <c r="F114" s="3726"/>
      <c r="G114" s="3726"/>
      <c r="H114" s="3725"/>
      <c r="I114" s="3728" t="s">
        <v>1494</v>
      </c>
      <c r="J114" s="3728" t="s">
        <v>105</v>
      </c>
      <c r="K114" s="3703" t="s">
        <v>1525</v>
      </c>
      <c r="L114" s="2013"/>
      <c r="M114" s="2029"/>
    </row>
    <row r="115" spans="1:13" ht="14.25">
      <c r="A115" s="3632" t="s">
        <v>1381</v>
      </c>
      <c r="B115" s="2122" t="s">
        <v>292</v>
      </c>
      <c r="C115" s="3048" t="s">
        <v>291</v>
      </c>
      <c r="D115" s="2343" t="s">
        <v>689</v>
      </c>
      <c r="E115" s="2125"/>
      <c r="F115" s="2013"/>
      <c r="G115" s="2125"/>
      <c r="H115" s="3048">
        <v>43</v>
      </c>
      <c r="I115" s="2125" t="s">
        <v>1382</v>
      </c>
      <c r="J115" s="2125" t="s">
        <v>293</v>
      </c>
      <c r="K115" s="2125" t="s">
        <v>1526</v>
      </c>
      <c r="L115" s="2013"/>
      <c r="M115" s="2029"/>
    </row>
    <row r="116" spans="1:13" ht="25.5">
      <c r="A116" s="3632" t="s">
        <v>1420</v>
      </c>
      <c r="B116" s="2122" t="s">
        <v>295</v>
      </c>
      <c r="C116" s="3048" t="s">
        <v>294</v>
      </c>
      <c r="D116" s="2343" t="s">
        <v>1422</v>
      </c>
      <c r="E116" s="2125" t="s">
        <v>1394</v>
      </c>
      <c r="F116" s="2013"/>
      <c r="G116" s="2343"/>
      <c r="H116" s="3048">
        <v>32</v>
      </c>
      <c r="I116" s="2125" t="s">
        <v>1464</v>
      </c>
      <c r="J116" s="2125" t="s">
        <v>32</v>
      </c>
      <c r="K116" s="3734" t="s">
        <v>1527</v>
      </c>
      <c r="L116" s="2013"/>
      <c r="M116" s="2029"/>
    </row>
    <row r="117" spans="1:13" ht="14.25">
      <c r="A117" s="3632" t="s">
        <v>1420</v>
      </c>
      <c r="B117" s="2122" t="s">
        <v>1528</v>
      </c>
      <c r="C117" s="3048" t="s">
        <v>294</v>
      </c>
      <c r="D117" s="3161" t="s">
        <v>98</v>
      </c>
      <c r="E117" s="3710"/>
      <c r="F117" s="3539"/>
      <c r="G117" s="3161"/>
      <c r="H117" s="3729">
        <v>32</v>
      </c>
      <c r="I117" s="3710" t="s">
        <v>1464</v>
      </c>
      <c r="J117" s="3710" t="s">
        <v>32</v>
      </c>
      <c r="K117" s="3734" t="s">
        <v>1529</v>
      </c>
      <c r="L117" s="2013"/>
      <c r="M117" s="2029"/>
    </row>
    <row r="118" spans="1:13" ht="14.25">
      <c r="A118" s="3633" t="s">
        <v>1472</v>
      </c>
      <c r="B118" s="2122" t="s">
        <v>297</v>
      </c>
      <c r="C118" s="3048" t="s">
        <v>296</v>
      </c>
      <c r="D118" s="2343" t="s">
        <v>1378</v>
      </c>
      <c r="E118" s="2125" t="s">
        <v>1362</v>
      </c>
      <c r="F118" s="2125"/>
      <c r="G118" s="2125"/>
      <c r="H118" s="3048">
        <v>38</v>
      </c>
      <c r="I118" s="2125" t="s">
        <v>1379</v>
      </c>
      <c r="J118" s="2125" t="s">
        <v>5</v>
      </c>
      <c r="K118" s="2125" t="s">
        <v>1380</v>
      </c>
      <c r="L118" s="2013"/>
      <c r="M118" s="2029"/>
    </row>
    <row r="119" spans="1:13" ht="25.5">
      <c r="A119" s="3632" t="s">
        <v>1392</v>
      </c>
      <c r="B119" s="2122" t="s">
        <v>299</v>
      </c>
      <c r="C119" s="3048" t="s">
        <v>298</v>
      </c>
      <c r="D119" s="3657" t="s">
        <v>218</v>
      </c>
      <c r="E119" s="2125" t="s">
        <v>1393</v>
      </c>
      <c r="F119" s="2125"/>
      <c r="G119" s="2125"/>
      <c r="H119" s="3048">
        <v>41</v>
      </c>
      <c r="I119" s="2125" t="s">
        <v>1395</v>
      </c>
      <c r="J119" s="2125" t="s">
        <v>300</v>
      </c>
      <c r="K119" s="2125" t="s">
        <v>1530</v>
      </c>
      <c r="L119" s="2013"/>
      <c r="M119" s="2029"/>
    </row>
    <row r="120" spans="1:13" ht="14.25">
      <c r="A120" s="3633" t="s">
        <v>1472</v>
      </c>
      <c r="B120" s="2122" t="s">
        <v>302</v>
      </c>
      <c r="C120" s="3048" t="s">
        <v>301</v>
      </c>
      <c r="D120" s="3218" t="s">
        <v>1378</v>
      </c>
      <c r="E120" s="3720" t="s">
        <v>1362</v>
      </c>
      <c r="F120" s="3720"/>
      <c r="G120" s="3720"/>
      <c r="H120" s="3721">
        <v>39</v>
      </c>
      <c r="I120" s="3720" t="s">
        <v>1473</v>
      </c>
      <c r="J120" s="3720" t="s">
        <v>303</v>
      </c>
      <c r="K120" s="2125" t="s">
        <v>1380</v>
      </c>
      <c r="L120" s="2013"/>
      <c r="M120" s="2029"/>
    </row>
    <row r="121" spans="1:13" ht="14.25">
      <c r="A121" s="3633" t="s">
        <v>1409</v>
      </c>
      <c r="B121" s="2122" t="s">
        <v>302</v>
      </c>
      <c r="C121" s="3048" t="s">
        <v>301</v>
      </c>
      <c r="D121" s="2343" t="s">
        <v>1378</v>
      </c>
      <c r="E121" s="2125" t="s">
        <v>664</v>
      </c>
      <c r="F121" s="2125"/>
      <c r="G121" s="2125"/>
      <c r="H121" s="3048">
        <v>39</v>
      </c>
      <c r="I121" s="2125" t="s">
        <v>1473</v>
      </c>
      <c r="J121" s="2125" t="s">
        <v>303</v>
      </c>
      <c r="K121" s="2125" t="s">
        <v>1531</v>
      </c>
      <c r="L121" s="2013"/>
      <c r="M121" s="2029"/>
    </row>
    <row r="122" spans="1:13" ht="14.25">
      <c r="A122" s="3632" t="s">
        <v>1392</v>
      </c>
      <c r="B122" s="3659" t="s">
        <v>305</v>
      </c>
      <c r="C122" s="3048" t="s">
        <v>304</v>
      </c>
      <c r="D122" s="3657" t="s">
        <v>218</v>
      </c>
      <c r="E122" s="2125"/>
      <c r="F122" s="2343"/>
      <c r="G122" s="2343"/>
      <c r="H122" s="3048">
        <v>49</v>
      </c>
      <c r="I122" s="2125" t="s">
        <v>1442</v>
      </c>
      <c r="J122" s="2125" t="s">
        <v>91</v>
      </c>
      <c r="K122" s="3703" t="s">
        <v>1443</v>
      </c>
      <c r="L122" s="2013"/>
      <c r="M122" s="2029"/>
    </row>
    <row r="123" spans="1:13" ht="27">
      <c r="A123" s="3632" t="s">
        <v>1381</v>
      </c>
      <c r="B123" s="3743" t="s">
        <v>307</v>
      </c>
      <c r="C123" s="3669" t="s">
        <v>306</v>
      </c>
      <c r="D123" s="3656" t="s">
        <v>1237</v>
      </c>
      <c r="E123" s="3662"/>
      <c r="F123" s="3656"/>
      <c r="G123" s="3656"/>
      <c r="H123" s="3669">
        <v>30</v>
      </c>
      <c r="I123" s="3686" t="s">
        <v>1382</v>
      </c>
      <c r="J123" s="3686" t="s">
        <v>308</v>
      </c>
      <c r="K123" s="3686" t="s">
        <v>1532</v>
      </c>
      <c r="L123" s="3744"/>
      <c r="M123" s="2029"/>
    </row>
    <row r="124" spans="1:13" ht="14.25">
      <c r="A124" s="3925" t="s">
        <v>1490</v>
      </c>
      <c r="B124" s="3659" t="s">
        <v>1533</v>
      </c>
      <c r="C124" s="3048" t="s">
        <v>309</v>
      </c>
      <c r="D124" s="2125" t="s">
        <v>218</v>
      </c>
      <c r="E124" s="2125"/>
      <c r="F124" s="2343"/>
      <c r="G124" s="2343"/>
      <c r="H124" s="3048">
        <v>36</v>
      </c>
      <c r="I124" s="2125" t="s">
        <v>1491</v>
      </c>
      <c r="J124" s="2125" t="s">
        <v>118</v>
      </c>
      <c r="K124" s="3745"/>
      <c r="L124" s="3665"/>
      <c r="M124" s="2029"/>
    </row>
    <row r="125" spans="1:13" ht="14.25">
      <c r="A125" s="3635" t="s">
        <v>1490</v>
      </c>
      <c r="B125" s="3659" t="s">
        <v>1533</v>
      </c>
      <c r="C125" s="3048" t="s">
        <v>309</v>
      </c>
      <c r="D125" s="3722" t="s">
        <v>218</v>
      </c>
      <c r="E125" s="2125"/>
      <c r="F125" s="2343"/>
      <c r="G125" s="2343"/>
      <c r="H125" s="3048">
        <v>36</v>
      </c>
      <c r="I125" s="2125" t="s">
        <v>1491</v>
      </c>
      <c r="J125" s="2125" t="s">
        <v>118</v>
      </c>
      <c r="K125" s="3917" t="s">
        <v>1534</v>
      </c>
      <c r="L125" s="3665"/>
      <c r="M125" s="2029"/>
    </row>
    <row r="126" spans="1:13" ht="114.75">
      <c r="A126" s="3632" t="s">
        <v>1381</v>
      </c>
      <c r="B126" s="3746" t="s">
        <v>314</v>
      </c>
      <c r="C126" s="3652" t="s">
        <v>313</v>
      </c>
      <c r="D126" s="3653" t="s">
        <v>7</v>
      </c>
      <c r="E126" s="3217"/>
      <c r="F126" s="3653"/>
      <c r="G126" s="3653"/>
      <c r="H126" s="3652">
        <v>44</v>
      </c>
      <c r="I126" s="3678" t="s">
        <v>1382</v>
      </c>
      <c r="J126" s="3678" t="s">
        <v>315</v>
      </c>
      <c r="K126" s="2125" t="s">
        <v>1535</v>
      </c>
      <c r="L126" s="3665"/>
      <c r="M126" s="2029"/>
    </row>
    <row r="127" spans="1:13" ht="25.5">
      <c r="A127" s="3632" t="s">
        <v>1420</v>
      </c>
      <c r="B127" s="3746" t="s">
        <v>319</v>
      </c>
      <c r="C127" s="3652" t="s">
        <v>318</v>
      </c>
      <c r="D127" s="3747" t="s">
        <v>98</v>
      </c>
      <c r="E127" s="3748"/>
      <c r="F127" s="3747"/>
      <c r="G127" s="3747"/>
      <c r="H127" s="3749">
        <v>27</v>
      </c>
      <c r="I127" s="3750" t="s">
        <v>1391</v>
      </c>
      <c r="J127" s="3750" t="s">
        <v>50</v>
      </c>
      <c r="K127" s="2124" t="s">
        <v>1536</v>
      </c>
      <c r="L127" s="2013"/>
      <c r="M127" s="2029"/>
    </row>
    <row r="128" spans="1:13" ht="25.5">
      <c r="A128" s="3632" t="s">
        <v>1388</v>
      </c>
      <c r="B128" s="3746" t="s">
        <v>319</v>
      </c>
      <c r="C128" s="3652" t="s">
        <v>318</v>
      </c>
      <c r="D128" s="3653" t="s">
        <v>414</v>
      </c>
      <c r="E128" s="3217"/>
      <c r="F128" s="3653"/>
      <c r="G128" s="3653"/>
      <c r="H128" s="3652">
        <v>42</v>
      </c>
      <c r="I128" s="3678" t="s">
        <v>1391</v>
      </c>
      <c r="J128" s="3678" t="s">
        <v>50</v>
      </c>
      <c r="K128" s="2124" t="s">
        <v>1537</v>
      </c>
      <c r="L128" s="2013"/>
      <c r="M128" s="2029"/>
    </row>
    <row r="129" spans="1:13" ht="25.5">
      <c r="A129" s="3632" t="s">
        <v>323</v>
      </c>
      <c r="B129" s="3751" t="s">
        <v>323</v>
      </c>
      <c r="C129" s="3048" t="s">
        <v>322</v>
      </c>
      <c r="D129" s="3752"/>
      <c r="E129" s="2013"/>
      <c r="F129" s="3753" t="s">
        <v>1394</v>
      </c>
      <c r="G129" s="2343"/>
      <c r="H129" s="3754">
        <v>23</v>
      </c>
      <c r="I129" s="3753" t="s">
        <v>1466</v>
      </c>
      <c r="J129" s="2125" t="s">
        <v>1538</v>
      </c>
      <c r="K129" s="2125"/>
      <c r="L129" s="2013"/>
      <c r="M129" s="2029"/>
    </row>
    <row r="130" spans="1:13" ht="25.5">
      <c r="A130" s="3632" t="s">
        <v>1420</v>
      </c>
      <c r="B130" s="3751" t="s">
        <v>1539</v>
      </c>
      <c r="C130" s="3048" t="s">
        <v>400</v>
      </c>
      <c r="D130" s="3755" t="s">
        <v>1422</v>
      </c>
      <c r="E130" s="2013"/>
      <c r="F130" s="3753"/>
      <c r="G130" s="2343"/>
      <c r="H130" s="3754">
        <v>30</v>
      </c>
      <c r="I130" s="3753" t="s">
        <v>1391</v>
      </c>
      <c r="J130" s="2125" t="s">
        <v>59</v>
      </c>
      <c r="K130" s="2125" t="s">
        <v>1540</v>
      </c>
      <c r="L130" s="2013"/>
      <c r="M130" s="2029"/>
    </row>
    <row r="131" spans="1:13" ht="92.25">
      <c r="A131" s="3632" t="s">
        <v>1465</v>
      </c>
      <c r="B131" s="3659" t="s">
        <v>330</v>
      </c>
      <c r="C131" s="3048" t="s">
        <v>329</v>
      </c>
      <c r="D131" s="2343" t="s">
        <v>989</v>
      </c>
      <c r="E131" s="2125"/>
      <c r="F131" s="2343"/>
      <c r="G131" s="2013"/>
      <c r="H131" s="3048">
        <v>36</v>
      </c>
      <c r="I131" s="2125" t="s">
        <v>1541</v>
      </c>
      <c r="J131" s="2125" t="s">
        <v>331</v>
      </c>
      <c r="K131" s="2125" t="s">
        <v>1542</v>
      </c>
      <c r="L131" s="2013"/>
      <c r="M131" s="2029"/>
    </row>
    <row r="132" spans="1:13" ht="25.5">
      <c r="A132" s="3248" t="s">
        <v>1403</v>
      </c>
      <c r="B132" s="3927" t="s">
        <v>1543</v>
      </c>
      <c r="C132" s="3729" t="s">
        <v>332</v>
      </c>
      <c r="D132" s="3684" t="s">
        <v>1092</v>
      </c>
      <c r="E132" s="3928" t="s">
        <v>1394</v>
      </c>
      <c r="F132" s="3928" t="s">
        <v>1394</v>
      </c>
      <c r="G132" s="3161"/>
      <c r="H132" s="3929">
        <v>18</v>
      </c>
      <c r="I132" s="3928" t="s">
        <v>1404</v>
      </c>
      <c r="J132" s="3710" t="s">
        <v>333</v>
      </c>
      <c r="K132" s="3667" t="s">
        <v>1544</v>
      </c>
      <c r="L132" s="2013"/>
      <c r="M132" s="2029"/>
    </row>
    <row r="133" spans="1:13" ht="25.5">
      <c r="A133" s="3632" t="s">
        <v>1388</v>
      </c>
      <c r="B133" s="3756" t="s">
        <v>1543</v>
      </c>
      <c r="C133" s="3048" t="s">
        <v>332</v>
      </c>
      <c r="D133" s="3662" t="s">
        <v>287</v>
      </c>
      <c r="E133" s="3705" t="s">
        <v>1092</v>
      </c>
      <c r="F133" s="3705" t="s">
        <v>1394</v>
      </c>
      <c r="G133" s="2343"/>
      <c r="H133" s="3947"/>
      <c r="I133" s="3705" t="s">
        <v>1404</v>
      </c>
      <c r="J133" s="2125" t="s">
        <v>333</v>
      </c>
      <c r="K133" s="3667" t="s">
        <v>1544</v>
      </c>
      <c r="L133" s="2013"/>
      <c r="M133" s="2029"/>
    </row>
    <row r="134" spans="1:13" ht="103.5">
      <c r="A134" s="3632" t="s">
        <v>1381</v>
      </c>
      <c r="B134" s="3654" t="s">
        <v>338</v>
      </c>
      <c r="C134" s="3048" t="s">
        <v>337</v>
      </c>
      <c r="D134" s="2343" t="s">
        <v>7</v>
      </c>
      <c r="E134" s="2013"/>
      <c r="F134" s="2343"/>
      <c r="G134" s="2343"/>
      <c r="H134" s="3048">
        <v>40</v>
      </c>
      <c r="I134" s="2125" t="s">
        <v>1382</v>
      </c>
      <c r="J134" s="2125" t="s">
        <v>339</v>
      </c>
      <c r="K134" s="2125" t="s">
        <v>1545</v>
      </c>
      <c r="L134" s="2013" t="s">
        <v>1546</v>
      </c>
      <c r="M134" s="2029"/>
    </row>
    <row r="135" spans="1:13" ht="132">
      <c r="A135" s="3632" t="s">
        <v>1381</v>
      </c>
      <c r="B135" s="3654" t="s">
        <v>338</v>
      </c>
      <c r="C135" s="3048" t="s">
        <v>337</v>
      </c>
      <c r="D135" s="2343" t="s">
        <v>689</v>
      </c>
      <c r="E135" s="2013"/>
      <c r="F135" s="2343"/>
      <c r="G135" s="2343"/>
      <c r="H135" s="3048">
        <v>40</v>
      </c>
      <c r="I135" s="2125" t="s">
        <v>1382</v>
      </c>
      <c r="J135" s="2125" t="s">
        <v>339</v>
      </c>
      <c r="K135" s="2125" t="s">
        <v>1547</v>
      </c>
      <c r="L135" s="2013" t="s">
        <v>1548</v>
      </c>
      <c r="M135" s="2029"/>
    </row>
    <row r="136" spans="1:13" ht="25.5">
      <c r="A136" s="3633" t="s">
        <v>1472</v>
      </c>
      <c r="B136" s="3757" t="s">
        <v>341</v>
      </c>
      <c r="C136" s="3689" t="s">
        <v>340</v>
      </c>
      <c r="D136" s="3758" t="s">
        <v>1378</v>
      </c>
      <c r="E136" s="3759" t="s">
        <v>1362</v>
      </c>
      <c r="F136" s="3759"/>
      <c r="G136" s="3218"/>
      <c r="H136" s="3721">
        <v>46</v>
      </c>
      <c r="I136" s="3759" t="s">
        <v>1473</v>
      </c>
      <c r="J136" s="3720" t="s">
        <v>303</v>
      </c>
      <c r="K136" s="3734" t="s">
        <v>1549</v>
      </c>
      <c r="L136" s="2013"/>
      <c r="M136" s="2029"/>
    </row>
    <row r="137" spans="1:13" ht="14.25">
      <c r="A137" s="3633" t="s">
        <v>1409</v>
      </c>
      <c r="B137" s="3757" t="s">
        <v>341</v>
      </c>
      <c r="C137" s="3689" t="s">
        <v>340</v>
      </c>
      <c r="D137" s="3760" t="s">
        <v>1378</v>
      </c>
      <c r="E137" s="3761" t="s">
        <v>664</v>
      </c>
      <c r="F137" s="3761"/>
      <c r="G137" s="3690"/>
      <c r="H137" s="3048">
        <v>46</v>
      </c>
      <c r="I137" s="3761" t="s">
        <v>1473</v>
      </c>
      <c r="J137" s="3691" t="s">
        <v>303</v>
      </c>
      <c r="K137" s="3734" t="s">
        <v>1550</v>
      </c>
      <c r="L137" s="2013"/>
      <c r="M137" s="2029"/>
    </row>
    <row r="138" spans="1:13" ht="14.25">
      <c r="A138" s="3633" t="s">
        <v>1409</v>
      </c>
      <c r="B138" s="2122" t="s">
        <v>343</v>
      </c>
      <c r="C138" s="3048" t="s">
        <v>342</v>
      </c>
      <c r="D138" s="3218" t="s">
        <v>1378</v>
      </c>
      <c r="E138" s="3720" t="s">
        <v>81</v>
      </c>
      <c r="F138" s="3720"/>
      <c r="G138" s="3720"/>
      <c r="H138" s="3721">
        <v>34</v>
      </c>
      <c r="I138" s="3720" t="s">
        <v>1473</v>
      </c>
      <c r="J138" s="3720" t="s">
        <v>144</v>
      </c>
      <c r="K138" s="2125" t="s">
        <v>1380</v>
      </c>
      <c r="L138" s="2013"/>
      <c r="M138" s="2029"/>
    </row>
    <row r="139" spans="1:13" ht="25.5">
      <c r="A139" s="3633" t="s">
        <v>1444</v>
      </c>
      <c r="B139" s="2122" t="s">
        <v>343</v>
      </c>
      <c r="C139" s="3048" t="s">
        <v>342</v>
      </c>
      <c r="D139" s="2343" t="s">
        <v>1378</v>
      </c>
      <c r="E139" s="2125" t="s">
        <v>1551</v>
      </c>
      <c r="F139" s="2125"/>
      <c r="G139" s="2125"/>
      <c r="H139" s="3048">
        <v>34</v>
      </c>
      <c r="I139" s="2125" t="s">
        <v>1473</v>
      </c>
      <c r="J139" s="2125" t="s">
        <v>144</v>
      </c>
      <c r="K139" s="2125" t="s">
        <v>1380</v>
      </c>
      <c r="L139" s="2013"/>
      <c r="M139" s="2029"/>
    </row>
    <row r="140" spans="1:13" ht="25.5">
      <c r="A140" s="3632" t="s">
        <v>1385</v>
      </c>
      <c r="B140" s="2122" t="s">
        <v>1552</v>
      </c>
      <c r="C140" s="3048" t="s">
        <v>1553</v>
      </c>
      <c r="D140" s="2343" t="s">
        <v>553</v>
      </c>
      <c r="E140" s="2125"/>
      <c r="F140" s="2125"/>
      <c r="G140" s="2125"/>
      <c r="H140" s="3048">
        <v>20</v>
      </c>
      <c r="I140" s="2125" t="s">
        <v>1386</v>
      </c>
      <c r="J140" s="2125" t="s">
        <v>809</v>
      </c>
      <c r="K140" s="2125"/>
      <c r="L140" s="2013"/>
      <c r="M140" s="2029"/>
    </row>
    <row r="141" spans="1:13" ht="14.25">
      <c r="A141" s="3632" t="s">
        <v>1465</v>
      </c>
      <c r="B141" s="3762" t="s">
        <v>345</v>
      </c>
      <c r="C141" s="3669" t="s">
        <v>344</v>
      </c>
      <c r="D141" s="3732"/>
      <c r="E141" s="3714"/>
      <c r="F141" s="3662"/>
      <c r="G141" s="3686"/>
      <c r="H141" s="3733">
        <v>18</v>
      </c>
      <c r="I141" s="3714" t="s">
        <v>245</v>
      </c>
      <c r="J141" s="3686" t="s">
        <v>245</v>
      </c>
      <c r="K141" s="3686"/>
      <c r="L141" s="2013"/>
      <c r="M141" s="2029"/>
    </row>
    <row r="142" spans="1:13" ht="14.25">
      <c r="A142" s="3632" t="s">
        <v>1434</v>
      </c>
      <c r="B142" s="2122" t="s">
        <v>347</v>
      </c>
      <c r="C142" s="3048" t="s">
        <v>346</v>
      </c>
      <c r="D142" s="2013" t="s">
        <v>1269</v>
      </c>
      <c r="E142" s="2125" t="s">
        <v>1394</v>
      </c>
      <c r="F142" s="2125"/>
      <c r="G142" s="2125"/>
      <c r="H142" s="3048">
        <v>41</v>
      </c>
      <c r="I142" s="2125" t="s">
        <v>1433</v>
      </c>
      <c r="J142" s="2125" t="s">
        <v>348</v>
      </c>
      <c r="K142" s="2125" t="s">
        <v>1450</v>
      </c>
      <c r="L142" s="2013"/>
      <c r="M142" s="2029"/>
    </row>
    <row r="143" spans="1:13" ht="14.25">
      <c r="A143" s="3632" t="s">
        <v>1465</v>
      </c>
      <c r="B143" s="3763" t="s">
        <v>1554</v>
      </c>
      <c r="C143" s="3764" t="s">
        <v>349</v>
      </c>
      <c r="D143" s="3765" t="s">
        <v>285</v>
      </c>
      <c r="E143" s="3765"/>
      <c r="F143" s="3766"/>
      <c r="G143" s="3767"/>
      <c r="H143" s="3764" t="s">
        <v>1555</v>
      </c>
      <c r="I143" s="3768" t="s">
        <v>245</v>
      </c>
      <c r="J143" s="3769" t="s">
        <v>245</v>
      </c>
      <c r="K143" s="3770" t="s">
        <v>1556</v>
      </c>
      <c r="L143" s="2013"/>
      <c r="M143" s="2029"/>
    </row>
    <row r="144" spans="1:13" ht="52.5">
      <c r="A144" s="3632" t="s">
        <v>1468</v>
      </c>
      <c r="B144" s="3659" t="s">
        <v>1557</v>
      </c>
      <c r="C144" s="3048" t="s">
        <v>1558</v>
      </c>
      <c r="D144" s="3161" t="s">
        <v>287</v>
      </c>
      <c r="E144" s="3710"/>
      <c r="F144" s="3161"/>
      <c r="G144" s="3539"/>
      <c r="H144" s="3729">
        <v>8</v>
      </c>
      <c r="I144" s="3710" t="s">
        <v>270</v>
      </c>
      <c r="J144" s="3710" t="s">
        <v>270</v>
      </c>
      <c r="K144" s="2125" t="s">
        <v>1559</v>
      </c>
      <c r="L144" s="2013"/>
      <c r="M144" s="2029"/>
    </row>
    <row r="145" spans="1:13" ht="51">
      <c r="A145" s="3632" t="s">
        <v>23</v>
      </c>
      <c r="B145" s="3659" t="s">
        <v>1557</v>
      </c>
      <c r="C145" s="3048" t="s">
        <v>1558</v>
      </c>
      <c r="D145" s="2343"/>
      <c r="E145" s="2125"/>
      <c r="F145" s="2343"/>
      <c r="G145" s="2013"/>
      <c r="H145" s="3048">
        <v>8</v>
      </c>
      <c r="I145" s="2125" t="s">
        <v>270</v>
      </c>
      <c r="J145" s="2125" t="s">
        <v>270</v>
      </c>
      <c r="K145" s="2125" t="s">
        <v>1560</v>
      </c>
      <c r="L145" s="2013"/>
      <c r="M145" s="2029"/>
    </row>
    <row r="146" spans="1:13" ht="14.25">
      <c r="A146" s="3633" t="s">
        <v>1561</v>
      </c>
      <c r="B146" s="2122" t="s">
        <v>1562</v>
      </c>
      <c r="C146" s="3048" t="s">
        <v>1563</v>
      </c>
      <c r="D146" s="3657" t="s">
        <v>218</v>
      </c>
      <c r="E146" s="2125"/>
      <c r="F146" s="2125"/>
      <c r="G146" s="2125"/>
      <c r="H146" s="3048">
        <v>33</v>
      </c>
      <c r="I146" s="2125" t="s">
        <v>64</v>
      </c>
      <c r="J146" s="2125" t="s">
        <v>64</v>
      </c>
      <c r="K146" s="3703" t="s">
        <v>1443</v>
      </c>
      <c r="L146" s="2013"/>
      <c r="M146" s="2029"/>
    </row>
    <row r="147" spans="1:13" ht="14.25">
      <c r="A147" s="3632" t="s">
        <v>1388</v>
      </c>
      <c r="B147" s="2122" t="s">
        <v>1564</v>
      </c>
      <c r="C147" s="3048" t="s">
        <v>358</v>
      </c>
      <c r="D147" s="2013" t="s">
        <v>414</v>
      </c>
      <c r="E147" s="2125"/>
      <c r="F147" s="2125"/>
      <c r="G147" s="2125"/>
      <c r="H147" s="3048">
        <v>45</v>
      </c>
      <c r="I147" s="2125" t="s">
        <v>1391</v>
      </c>
      <c r="J147" s="2125" t="s">
        <v>59</v>
      </c>
      <c r="K147" s="2125" t="s">
        <v>1565</v>
      </c>
      <c r="L147" s="2013"/>
      <c r="M147" s="2029"/>
    </row>
    <row r="148" spans="1:13" ht="28.5">
      <c r="A148" s="3632" t="s">
        <v>1566</v>
      </c>
      <c r="B148" s="3771" t="s">
        <v>1567</v>
      </c>
      <c r="C148" s="3772" t="s">
        <v>1568</v>
      </c>
      <c r="D148" s="3773" t="s">
        <v>692</v>
      </c>
      <c r="E148" s="2125"/>
      <c r="F148" s="2125"/>
      <c r="G148" s="2125"/>
      <c r="H148" s="3669">
        <v>39</v>
      </c>
      <c r="I148" s="2125" t="s">
        <v>1569</v>
      </c>
      <c r="J148" s="2125" t="s">
        <v>121</v>
      </c>
      <c r="K148" s="3703" t="s">
        <v>1570</v>
      </c>
      <c r="L148" s="2013"/>
      <c r="M148" s="2029"/>
    </row>
    <row r="149" spans="1:13" ht="28.5">
      <c r="A149" s="3632" t="s">
        <v>1566</v>
      </c>
      <c r="B149" s="3771" t="s">
        <v>1571</v>
      </c>
      <c r="C149" s="3772" t="s">
        <v>1572</v>
      </c>
      <c r="D149" s="3773" t="s">
        <v>692</v>
      </c>
      <c r="E149" s="2125"/>
      <c r="F149" s="2125"/>
      <c r="G149" s="2125"/>
      <c r="H149" s="3669">
        <v>35</v>
      </c>
      <c r="I149" s="2125" t="s">
        <v>1569</v>
      </c>
      <c r="J149" s="2125" t="s">
        <v>121</v>
      </c>
      <c r="K149" s="3703" t="s">
        <v>1570</v>
      </c>
      <c r="L149" s="2013"/>
      <c r="M149" s="2029"/>
    </row>
    <row r="150" spans="1:13" s="196" customFormat="1" ht="38.25">
      <c r="A150" s="3632" t="s">
        <v>1385</v>
      </c>
      <c r="B150" s="3774" t="s">
        <v>1573</v>
      </c>
      <c r="C150" s="3772" t="s">
        <v>1574</v>
      </c>
      <c r="D150" s="3773" t="s">
        <v>19</v>
      </c>
      <c r="E150" s="2013"/>
      <c r="F150" s="2343"/>
      <c r="G150" s="2343"/>
      <c r="H150" s="3048">
        <v>24</v>
      </c>
      <c r="I150" s="2125" t="s">
        <v>1386</v>
      </c>
      <c r="J150" s="2125" t="s">
        <v>20</v>
      </c>
      <c r="K150" s="2125" t="s">
        <v>1575</v>
      </c>
      <c r="L150" s="2013"/>
      <c r="M150" s="2029"/>
    </row>
    <row r="151" spans="1:13" s="196" customFormat="1" ht="38.25">
      <c r="A151" s="3632" t="s">
        <v>1398</v>
      </c>
      <c r="B151" s="3775" t="s">
        <v>1573</v>
      </c>
      <c r="C151" s="3776" t="s">
        <v>1574</v>
      </c>
      <c r="D151" s="3777" t="s">
        <v>19</v>
      </c>
      <c r="E151" s="3778"/>
      <c r="F151" s="3779"/>
      <c r="G151" s="3779"/>
      <c r="H151" s="3780">
        <v>20</v>
      </c>
      <c r="I151" s="3781" t="s">
        <v>1386</v>
      </c>
      <c r="J151" s="3781" t="s">
        <v>20</v>
      </c>
      <c r="K151" s="3781" t="s">
        <v>1575</v>
      </c>
      <c r="L151" s="2013"/>
      <c r="M151" s="2029"/>
    </row>
    <row r="152" spans="1:13" ht="28.5">
      <c r="A152" s="3633" t="s">
        <v>1409</v>
      </c>
      <c r="B152" s="3782" t="s">
        <v>1576</v>
      </c>
      <c r="C152" s="3772" t="s">
        <v>1145</v>
      </c>
      <c r="D152" s="3773" t="s">
        <v>1378</v>
      </c>
      <c r="E152" s="2125" t="s">
        <v>1171</v>
      </c>
      <c r="F152" s="2125"/>
      <c r="G152" s="2125"/>
      <c r="H152" s="3048">
        <v>30</v>
      </c>
      <c r="I152" s="2125" t="s">
        <v>1425</v>
      </c>
      <c r="J152" s="2125" t="s">
        <v>53</v>
      </c>
      <c r="K152" s="2125" t="s">
        <v>1479</v>
      </c>
      <c r="L152" s="2013"/>
      <c r="M152" s="2029"/>
    </row>
    <row r="153" spans="1:13" ht="28.5">
      <c r="A153" s="3633" t="s">
        <v>1409</v>
      </c>
      <c r="B153" s="3782" t="s">
        <v>1577</v>
      </c>
      <c r="C153" s="3772" t="s">
        <v>1578</v>
      </c>
      <c r="D153" s="3773" t="s">
        <v>1378</v>
      </c>
      <c r="E153" s="2343" t="s">
        <v>664</v>
      </c>
      <c r="F153" s="2125" t="s">
        <v>795</v>
      </c>
      <c r="G153" s="2125"/>
      <c r="H153" s="3048">
        <v>54</v>
      </c>
      <c r="I153" s="2125" t="s">
        <v>460</v>
      </c>
      <c r="J153" s="2125" t="s">
        <v>460</v>
      </c>
      <c r="K153" s="2125" t="s">
        <v>1579</v>
      </c>
      <c r="L153" s="2013"/>
      <c r="M153" s="2029"/>
    </row>
    <row r="154" spans="1:13" ht="28.5">
      <c r="A154" s="3632" t="s">
        <v>1580</v>
      </c>
      <c r="B154" s="3782" t="s">
        <v>1581</v>
      </c>
      <c r="C154" s="3772" t="s">
        <v>1578</v>
      </c>
      <c r="D154" s="3773" t="s">
        <v>218</v>
      </c>
      <c r="E154" s="2125" t="s">
        <v>1303</v>
      </c>
      <c r="F154" s="2125"/>
      <c r="G154" s="2125"/>
      <c r="H154" s="3048">
        <v>50</v>
      </c>
      <c r="I154" s="2125" t="s">
        <v>460</v>
      </c>
      <c r="J154" s="2125" t="s">
        <v>460</v>
      </c>
      <c r="K154" s="3703" t="s">
        <v>1570</v>
      </c>
      <c r="L154" s="2013"/>
      <c r="M154" s="2029"/>
    </row>
    <row r="155" spans="1:13" ht="28.5">
      <c r="A155" s="3632" t="s">
        <v>1454</v>
      </c>
      <c r="B155" s="3783" t="s">
        <v>1582</v>
      </c>
      <c r="C155" s="3772" t="s">
        <v>1583</v>
      </c>
      <c r="D155" s="3773" t="s">
        <v>204</v>
      </c>
      <c r="E155" s="2125"/>
      <c r="F155" s="2013"/>
      <c r="G155" s="2343"/>
      <c r="H155" s="3048">
        <v>16</v>
      </c>
      <c r="I155" s="2125" t="s">
        <v>23</v>
      </c>
      <c r="J155" s="2125" t="s">
        <v>23</v>
      </c>
      <c r="K155" s="2125" t="s">
        <v>1455</v>
      </c>
      <c r="L155" s="2013"/>
      <c r="M155" s="2029"/>
    </row>
    <row r="156" spans="1:13" ht="28.5">
      <c r="A156" s="3632" t="s">
        <v>1566</v>
      </c>
      <c r="B156" s="3784" t="s">
        <v>1584</v>
      </c>
      <c r="C156" s="3772" t="s">
        <v>1585</v>
      </c>
      <c r="D156" s="3773" t="s">
        <v>692</v>
      </c>
      <c r="E156" s="3785"/>
      <c r="F156" s="3785"/>
      <c r="G156" s="3785"/>
      <c r="H156" s="3669">
        <v>38</v>
      </c>
      <c r="I156" s="2125" t="s">
        <v>1569</v>
      </c>
      <c r="J156" s="2125" t="s">
        <v>121</v>
      </c>
      <c r="K156" s="3703" t="s">
        <v>1570</v>
      </c>
      <c r="L156" s="2013"/>
      <c r="M156" s="2029"/>
    </row>
    <row r="157" spans="1:13" ht="28.5">
      <c r="A157" s="3632" t="s">
        <v>1566</v>
      </c>
      <c r="B157" s="3784" t="s">
        <v>1586</v>
      </c>
      <c r="C157" s="3772" t="s">
        <v>1587</v>
      </c>
      <c r="D157" s="3773" t="s">
        <v>692</v>
      </c>
      <c r="E157" s="3785"/>
      <c r="F157" s="3785"/>
      <c r="G157" s="3785"/>
      <c r="H157" s="3669">
        <v>39</v>
      </c>
      <c r="I157" s="2125" t="s">
        <v>1569</v>
      </c>
      <c r="J157" s="2125" t="s">
        <v>121</v>
      </c>
      <c r="K157" s="3703" t="s">
        <v>1570</v>
      </c>
      <c r="L157" s="2013"/>
      <c r="M157" s="2029"/>
    </row>
    <row r="158" spans="1:13" ht="28.5">
      <c r="A158" s="3632" t="s">
        <v>1566</v>
      </c>
      <c r="B158" s="3771" t="s">
        <v>1588</v>
      </c>
      <c r="C158" s="3772" t="s">
        <v>1589</v>
      </c>
      <c r="D158" s="3773" t="s">
        <v>692</v>
      </c>
      <c r="E158" s="2125"/>
      <c r="F158" s="2125"/>
      <c r="G158" s="2125"/>
      <c r="H158" s="3669">
        <v>35</v>
      </c>
      <c r="I158" s="2125" t="s">
        <v>1569</v>
      </c>
      <c r="J158" s="2125" t="s">
        <v>121</v>
      </c>
      <c r="K158" s="3703" t="s">
        <v>1570</v>
      </c>
      <c r="L158" s="2013"/>
      <c r="M158" s="2029"/>
    </row>
    <row r="159" spans="1:13" ht="28.5">
      <c r="A159" s="3632" t="s">
        <v>1566</v>
      </c>
      <c r="B159" s="3784" t="s">
        <v>1590</v>
      </c>
      <c r="C159" s="3772" t="s">
        <v>1591</v>
      </c>
      <c r="D159" s="3773" t="s">
        <v>692</v>
      </c>
      <c r="E159" s="3785"/>
      <c r="F159" s="3785"/>
      <c r="G159" s="3785"/>
      <c r="H159" s="3669">
        <v>39</v>
      </c>
      <c r="I159" s="2125" t="s">
        <v>1569</v>
      </c>
      <c r="J159" s="2125" t="s">
        <v>121</v>
      </c>
      <c r="K159" s="3703" t="s">
        <v>1570</v>
      </c>
      <c r="L159" s="2013"/>
      <c r="M159" s="2029"/>
    </row>
    <row r="160" spans="1:13" ht="28.5">
      <c r="A160" s="3632" t="s">
        <v>1566</v>
      </c>
      <c r="B160" s="3784" t="s">
        <v>1592</v>
      </c>
      <c r="C160" s="3772" t="s">
        <v>1593</v>
      </c>
      <c r="D160" s="3773" t="s">
        <v>692</v>
      </c>
      <c r="E160" s="3785"/>
      <c r="F160" s="3785"/>
      <c r="G160" s="3785"/>
      <c r="H160" s="3669">
        <v>39</v>
      </c>
      <c r="I160" s="2125" t="s">
        <v>1569</v>
      </c>
      <c r="J160" s="2125" t="s">
        <v>121</v>
      </c>
      <c r="K160" s="3703" t="s">
        <v>1570</v>
      </c>
      <c r="L160" s="2013"/>
      <c r="M160" s="2029"/>
    </row>
    <row r="161" spans="1:13" ht="28.5">
      <c r="A161" s="3632" t="s">
        <v>1566</v>
      </c>
      <c r="B161" s="3784" t="s">
        <v>1594</v>
      </c>
      <c r="C161" s="3772" t="s">
        <v>1595</v>
      </c>
      <c r="D161" s="3773" t="s">
        <v>692</v>
      </c>
      <c r="E161" s="3785"/>
      <c r="F161" s="3785"/>
      <c r="G161" s="3785"/>
      <c r="H161" s="3669">
        <v>39</v>
      </c>
      <c r="I161" s="2125" t="s">
        <v>1569</v>
      </c>
      <c r="J161" s="2125" t="s">
        <v>121</v>
      </c>
      <c r="K161" s="3703" t="s">
        <v>1570</v>
      </c>
      <c r="L161" s="2013"/>
      <c r="M161" s="2029"/>
    </row>
    <row r="162" spans="1:13" ht="28.5">
      <c r="A162" s="3632" t="s">
        <v>1465</v>
      </c>
      <c r="B162" s="3786" t="s">
        <v>1596</v>
      </c>
      <c r="C162" s="3772" t="s">
        <v>349</v>
      </c>
      <c r="D162" s="3787" t="s">
        <v>285</v>
      </c>
      <c r="E162" s="3788"/>
      <c r="F162" s="3739"/>
      <c r="G162" s="3690"/>
      <c r="H162" s="3689">
        <v>32</v>
      </c>
      <c r="I162" s="3789" t="s">
        <v>245</v>
      </c>
      <c r="J162" s="3691" t="s">
        <v>245</v>
      </c>
      <c r="K162" s="3741" t="s">
        <v>1597</v>
      </c>
      <c r="L162" s="2013"/>
      <c r="M162" s="2029"/>
    </row>
    <row r="163" spans="1:13" ht="28.5">
      <c r="A163" s="3632" t="s">
        <v>1566</v>
      </c>
      <c r="B163" s="3771" t="s">
        <v>1598</v>
      </c>
      <c r="C163" s="3772" t="s">
        <v>1599</v>
      </c>
      <c r="D163" s="3773" t="s">
        <v>692</v>
      </c>
      <c r="E163" s="2125"/>
      <c r="F163" s="2125"/>
      <c r="G163" s="2125"/>
      <c r="H163" s="3048">
        <v>33</v>
      </c>
      <c r="I163" s="2125" t="s">
        <v>1569</v>
      </c>
      <c r="J163" s="2125" t="s">
        <v>121</v>
      </c>
      <c r="K163" s="3703" t="s">
        <v>1570</v>
      </c>
      <c r="L163" s="2013"/>
      <c r="M163" s="2029"/>
    </row>
    <row r="164" spans="1:13" ht="28.5">
      <c r="A164" s="3632" t="s">
        <v>1566</v>
      </c>
      <c r="B164" s="3782" t="s">
        <v>1600</v>
      </c>
      <c r="C164" s="3772" t="s">
        <v>514</v>
      </c>
      <c r="D164" s="3773" t="s">
        <v>692</v>
      </c>
      <c r="E164" s="3785"/>
      <c r="F164" s="3785"/>
      <c r="G164" s="3785"/>
      <c r="H164" s="3669">
        <v>35</v>
      </c>
      <c r="I164" s="2125" t="s">
        <v>1569</v>
      </c>
      <c r="J164" s="2125" t="s">
        <v>121</v>
      </c>
      <c r="K164" s="3703" t="s">
        <v>1570</v>
      </c>
      <c r="L164" s="2013"/>
      <c r="M164" s="2029"/>
    </row>
    <row r="165" spans="1:13" ht="28.5">
      <c r="A165" s="3632" t="s">
        <v>1465</v>
      </c>
      <c r="B165" s="3790" t="s">
        <v>1601</v>
      </c>
      <c r="C165" s="3772" t="s">
        <v>1602</v>
      </c>
      <c r="D165" s="3791" t="s">
        <v>345</v>
      </c>
      <c r="E165" s="3714"/>
      <c r="F165" s="2013"/>
      <c r="G165" s="2125"/>
      <c r="H165" s="3733">
        <v>23</v>
      </c>
      <c r="I165" s="3714" t="s">
        <v>245</v>
      </c>
      <c r="J165" s="2125" t="s">
        <v>245</v>
      </c>
      <c r="K165" s="3703"/>
      <c r="L165" s="2013"/>
      <c r="M165" s="2029"/>
    </row>
    <row r="166" spans="1:13" ht="28.5">
      <c r="A166" s="3632" t="s">
        <v>1566</v>
      </c>
      <c r="B166" s="3771" t="s">
        <v>1603</v>
      </c>
      <c r="C166" s="3772" t="s">
        <v>1604</v>
      </c>
      <c r="D166" s="3773" t="s">
        <v>692</v>
      </c>
      <c r="E166" s="2125"/>
      <c r="F166" s="2125"/>
      <c r="G166" s="2125"/>
      <c r="H166" s="3669">
        <v>39</v>
      </c>
      <c r="I166" s="2125" t="s">
        <v>1569</v>
      </c>
      <c r="J166" s="2125" t="s">
        <v>121</v>
      </c>
      <c r="K166" s="3703" t="s">
        <v>1570</v>
      </c>
      <c r="L166" s="2013"/>
      <c r="M166" s="2029"/>
    </row>
    <row r="167" spans="1:13" ht="28.5">
      <c r="A167" s="3632" t="s">
        <v>1566</v>
      </c>
      <c r="B167" s="3771" t="s">
        <v>1605</v>
      </c>
      <c r="C167" s="3772" t="s">
        <v>1606</v>
      </c>
      <c r="D167" s="3773" t="s">
        <v>692</v>
      </c>
      <c r="E167" s="2125"/>
      <c r="F167" s="2125"/>
      <c r="G167" s="2125"/>
      <c r="H167" s="3669">
        <v>39</v>
      </c>
      <c r="I167" s="2125" t="s">
        <v>1569</v>
      </c>
      <c r="J167" s="2125" t="s">
        <v>121</v>
      </c>
      <c r="K167" s="3703" t="s">
        <v>1570</v>
      </c>
      <c r="L167" s="2013"/>
      <c r="M167" s="2029"/>
    </row>
    <row r="168" spans="1:13" ht="28.5">
      <c r="A168" s="3632" t="s">
        <v>1566</v>
      </c>
      <c r="B168" s="3771" t="s">
        <v>1607</v>
      </c>
      <c r="C168" s="3772" t="s">
        <v>1608</v>
      </c>
      <c r="D168" s="3773" t="s">
        <v>692</v>
      </c>
      <c r="E168" s="2125"/>
      <c r="F168" s="2125"/>
      <c r="G168" s="2125"/>
      <c r="H168" s="3669">
        <v>36</v>
      </c>
      <c r="I168" s="2125" t="s">
        <v>1569</v>
      </c>
      <c r="J168" s="2125" t="s">
        <v>121</v>
      </c>
      <c r="K168" s="3703" t="s">
        <v>1570</v>
      </c>
      <c r="L168" s="2013"/>
      <c r="M168" s="2029"/>
    </row>
    <row r="169" spans="1:13" ht="28.5">
      <c r="A169" s="3632" t="s">
        <v>1566</v>
      </c>
      <c r="B169" s="3771" t="s">
        <v>1609</v>
      </c>
      <c r="C169" s="3772" t="s">
        <v>1610</v>
      </c>
      <c r="D169" s="3773" t="s">
        <v>692</v>
      </c>
      <c r="E169" s="2125"/>
      <c r="F169" s="2125"/>
      <c r="G169" s="2125"/>
      <c r="H169" s="3669">
        <v>39</v>
      </c>
      <c r="I169" s="2125" t="s">
        <v>1569</v>
      </c>
      <c r="J169" s="2125" t="s">
        <v>121</v>
      </c>
      <c r="K169" s="3703" t="s">
        <v>1570</v>
      </c>
      <c r="L169" s="2013"/>
      <c r="M169" s="2029"/>
    </row>
    <row r="170" spans="1:13" ht="28.5">
      <c r="A170" s="3632" t="s">
        <v>1566</v>
      </c>
      <c r="B170" s="3771" t="s">
        <v>1611</v>
      </c>
      <c r="C170" s="3772" t="s">
        <v>846</v>
      </c>
      <c r="D170" s="3773" t="s">
        <v>692</v>
      </c>
      <c r="E170" s="2125"/>
      <c r="F170" s="2125"/>
      <c r="G170" s="2125"/>
      <c r="H170" s="3669">
        <v>39</v>
      </c>
      <c r="I170" s="2125" t="s">
        <v>1569</v>
      </c>
      <c r="J170" s="2125" t="s">
        <v>121</v>
      </c>
      <c r="K170" s="3703" t="s">
        <v>1570</v>
      </c>
      <c r="L170" s="2013"/>
      <c r="M170" s="2029"/>
    </row>
    <row r="171" spans="1:13" ht="28.5">
      <c r="A171" s="3632" t="s">
        <v>1454</v>
      </c>
      <c r="B171" s="3792" t="s">
        <v>1612</v>
      </c>
      <c r="C171" s="3772" t="s">
        <v>1613</v>
      </c>
      <c r="D171" s="3773" t="s">
        <v>1207</v>
      </c>
      <c r="E171" s="2125"/>
      <c r="F171" s="2013"/>
      <c r="G171" s="2343"/>
      <c r="H171" s="3048">
        <v>17</v>
      </c>
      <c r="I171" s="2125" t="s">
        <v>23</v>
      </c>
      <c r="J171" s="2125" t="s">
        <v>23</v>
      </c>
      <c r="K171" s="2125" t="s">
        <v>1455</v>
      </c>
      <c r="L171" s="2013"/>
      <c r="M171" s="2029"/>
    </row>
    <row r="172" spans="1:13" ht="28.5">
      <c r="A172" s="3632" t="s">
        <v>1566</v>
      </c>
      <c r="B172" s="3771" t="s">
        <v>1614</v>
      </c>
      <c r="C172" s="3772" t="s">
        <v>1615</v>
      </c>
      <c r="D172" s="3773" t="s">
        <v>692</v>
      </c>
      <c r="E172" s="2125"/>
      <c r="F172" s="2125"/>
      <c r="G172" s="2125"/>
      <c r="H172" s="3669">
        <v>37</v>
      </c>
      <c r="I172" s="2125" t="s">
        <v>1569</v>
      </c>
      <c r="J172" s="2125" t="s">
        <v>121</v>
      </c>
      <c r="K172" s="3703" t="s">
        <v>1570</v>
      </c>
      <c r="L172" s="2013"/>
      <c r="M172" s="2029"/>
    </row>
    <row r="173" spans="1:13" ht="28.5">
      <c r="A173" s="3632" t="s">
        <v>1566</v>
      </c>
      <c r="B173" s="3771" t="s">
        <v>1616</v>
      </c>
      <c r="C173" s="3772" t="s">
        <v>1617</v>
      </c>
      <c r="D173" s="3773" t="s">
        <v>692</v>
      </c>
      <c r="E173" s="2125"/>
      <c r="F173" s="2125"/>
      <c r="G173" s="2125"/>
      <c r="H173" s="3669">
        <v>35</v>
      </c>
      <c r="I173" s="2125" t="s">
        <v>1569</v>
      </c>
      <c r="J173" s="2125" t="s">
        <v>121</v>
      </c>
      <c r="K173" s="3703" t="s">
        <v>1570</v>
      </c>
      <c r="L173" s="2013"/>
      <c r="M173" s="2029"/>
    </row>
    <row r="174" spans="1:13" ht="14.25">
      <c r="A174" s="3633" t="s">
        <v>1409</v>
      </c>
      <c r="B174" s="2122" t="s">
        <v>361</v>
      </c>
      <c r="C174" s="3048" t="s">
        <v>360</v>
      </c>
      <c r="D174" s="2343" t="s">
        <v>1378</v>
      </c>
      <c r="E174" s="2125" t="s">
        <v>1394</v>
      </c>
      <c r="F174" s="2125"/>
      <c r="G174" s="2125"/>
      <c r="H174" s="3048">
        <v>54</v>
      </c>
      <c r="I174" s="2125" t="s">
        <v>1445</v>
      </c>
      <c r="J174" s="2125" t="s">
        <v>170</v>
      </c>
      <c r="K174" s="2125" t="s">
        <v>1380</v>
      </c>
      <c r="L174" s="2013"/>
      <c r="M174" s="2029"/>
    </row>
    <row r="175" spans="1:13" ht="14.25">
      <c r="A175" s="3632" t="s">
        <v>1484</v>
      </c>
      <c r="B175" s="3757" t="s">
        <v>361</v>
      </c>
      <c r="C175" s="3689" t="s">
        <v>360</v>
      </c>
      <c r="D175" s="3760" t="s">
        <v>1378</v>
      </c>
      <c r="E175" s="3761"/>
      <c r="F175" s="3761"/>
      <c r="G175" s="3690"/>
      <c r="H175" s="3048">
        <v>54</v>
      </c>
      <c r="I175" s="3761" t="s">
        <v>1445</v>
      </c>
      <c r="J175" s="2125" t="s">
        <v>170</v>
      </c>
      <c r="K175" s="3734"/>
      <c r="L175" s="2013"/>
      <c r="M175" s="2029"/>
    </row>
    <row r="176" spans="1:13" ht="28.5">
      <c r="A176" s="3632" t="s">
        <v>1493</v>
      </c>
      <c r="B176" s="3793" t="s">
        <v>363</v>
      </c>
      <c r="C176" s="3725" t="s">
        <v>362</v>
      </c>
      <c r="D176" s="3794" t="s">
        <v>790</v>
      </c>
      <c r="E176" s="3795"/>
      <c r="F176" s="3795"/>
      <c r="G176" s="3726"/>
      <c r="H176" s="3796"/>
      <c r="I176" s="3795" t="s">
        <v>1494</v>
      </c>
      <c r="J176" s="3728" t="s">
        <v>105</v>
      </c>
      <c r="K176" s="3703" t="s">
        <v>1525</v>
      </c>
      <c r="L176" s="2013"/>
      <c r="M176" s="2029"/>
    </row>
    <row r="177" spans="1:13" ht="14.25">
      <c r="A177" s="3632" t="s">
        <v>1388</v>
      </c>
      <c r="B177" s="3659" t="s">
        <v>372</v>
      </c>
      <c r="C177" s="3048" t="s">
        <v>371</v>
      </c>
      <c r="D177" s="2343"/>
      <c r="E177" s="2125" t="s">
        <v>1394</v>
      </c>
      <c r="F177" s="2343" t="s">
        <v>1394</v>
      </c>
      <c r="G177" s="2343"/>
      <c r="H177" s="3048">
        <v>27</v>
      </c>
      <c r="I177" s="2125" t="s">
        <v>1462</v>
      </c>
      <c r="J177" s="2125" t="s">
        <v>144</v>
      </c>
      <c r="K177" s="2125" t="s">
        <v>1618</v>
      </c>
      <c r="L177" s="2013"/>
      <c r="M177" s="2029"/>
    </row>
    <row r="178" spans="1:13" ht="14.25">
      <c r="A178" s="3633" t="s">
        <v>1409</v>
      </c>
      <c r="B178" s="2122" t="s">
        <v>376</v>
      </c>
      <c r="C178" s="3048" t="s">
        <v>375</v>
      </c>
      <c r="D178" s="2343" t="s">
        <v>1378</v>
      </c>
      <c r="E178" s="2125" t="s">
        <v>81</v>
      </c>
      <c r="F178" s="2125"/>
      <c r="G178" s="2125"/>
      <c r="H178" s="3048">
        <v>36</v>
      </c>
      <c r="I178" s="2125" t="s">
        <v>1379</v>
      </c>
      <c r="J178" s="2125" t="s">
        <v>5</v>
      </c>
      <c r="K178" s="2125" t="s">
        <v>1380</v>
      </c>
      <c r="L178" s="2013"/>
      <c r="M178" s="2029"/>
    </row>
    <row r="179" spans="1:13" ht="14.25">
      <c r="A179" s="3633" t="s">
        <v>1414</v>
      </c>
      <c r="B179" s="2122" t="s">
        <v>378</v>
      </c>
      <c r="C179" s="3048" t="s">
        <v>377</v>
      </c>
      <c r="D179" s="2343" t="s">
        <v>1378</v>
      </c>
      <c r="E179" s="2125" t="s">
        <v>194</v>
      </c>
      <c r="F179" s="2125"/>
      <c r="G179" s="2125"/>
      <c r="H179" s="3048">
        <v>35</v>
      </c>
      <c r="I179" s="2125" t="s">
        <v>1379</v>
      </c>
      <c r="J179" s="2125" t="s">
        <v>47</v>
      </c>
      <c r="K179" s="2125" t="s">
        <v>1380</v>
      </c>
      <c r="L179" s="2013"/>
      <c r="M179" s="2029"/>
    </row>
    <row r="180" spans="1:13" ht="14.25">
      <c r="A180" s="3636" t="s">
        <v>1509</v>
      </c>
      <c r="B180" s="3708" t="s">
        <v>264</v>
      </c>
      <c r="C180" s="3048" t="s">
        <v>263</v>
      </c>
      <c r="D180" s="2343"/>
      <c r="E180" s="2125"/>
      <c r="F180" s="3656"/>
      <c r="G180" s="2343"/>
      <c r="H180" s="3048">
        <v>44</v>
      </c>
      <c r="I180" s="2125" t="s">
        <v>1461</v>
      </c>
      <c r="J180" s="2125" t="s">
        <v>121</v>
      </c>
      <c r="K180" s="2125"/>
      <c r="L180" s="2013"/>
      <c r="M180" s="2029"/>
    </row>
    <row r="181" spans="1:13" ht="14.25">
      <c r="A181" s="3632" t="s">
        <v>1512</v>
      </c>
      <c r="B181" s="2122" t="s">
        <v>1619</v>
      </c>
      <c r="C181" s="3048" t="s">
        <v>379</v>
      </c>
      <c r="D181" s="2343"/>
      <c r="E181" s="3702"/>
      <c r="F181" s="3656"/>
      <c r="G181" s="2343"/>
      <c r="H181" s="3048">
        <v>50</v>
      </c>
      <c r="I181" s="2125" t="s">
        <v>1491</v>
      </c>
      <c r="J181" s="2125" t="s">
        <v>837</v>
      </c>
      <c r="K181" s="2125"/>
      <c r="L181" s="2013"/>
      <c r="M181" s="2029"/>
    </row>
    <row r="182" spans="1:13" ht="14.25">
      <c r="A182" s="3632" t="s">
        <v>1381</v>
      </c>
      <c r="B182" s="3654" t="s">
        <v>383</v>
      </c>
      <c r="C182" s="3048" t="s">
        <v>382</v>
      </c>
      <c r="D182" s="2343" t="s">
        <v>689</v>
      </c>
      <c r="E182" s="3797"/>
      <c r="F182" s="2013"/>
      <c r="G182" s="2343"/>
      <c r="H182" s="3048">
        <v>38</v>
      </c>
      <c r="I182" s="2125" t="s">
        <v>1382</v>
      </c>
      <c r="J182" s="2125" t="s">
        <v>384</v>
      </c>
      <c r="K182" s="2125" t="s">
        <v>1620</v>
      </c>
      <c r="L182" s="2013"/>
      <c r="M182" s="2029"/>
    </row>
    <row r="183" spans="1:13" ht="14.25">
      <c r="A183" s="3632" t="s">
        <v>1400</v>
      </c>
      <c r="B183" s="3681" t="s">
        <v>386</v>
      </c>
      <c r="C183" s="3048" t="s">
        <v>385</v>
      </c>
      <c r="D183" s="2343"/>
      <c r="E183" s="2125"/>
      <c r="F183" s="2343"/>
      <c r="G183" s="2343"/>
      <c r="H183" s="3048">
        <v>8</v>
      </c>
      <c r="I183" s="2125" t="s">
        <v>23</v>
      </c>
      <c r="J183" s="2125" t="s">
        <v>23</v>
      </c>
      <c r="K183" s="2125"/>
      <c r="L183" s="2013"/>
      <c r="M183" s="2029"/>
    </row>
    <row r="184" spans="1:13" ht="14.25">
      <c r="A184" s="3633" t="s">
        <v>1409</v>
      </c>
      <c r="B184" s="2122" t="s">
        <v>396</v>
      </c>
      <c r="C184" s="3048" t="s">
        <v>395</v>
      </c>
      <c r="D184" s="2343" t="s">
        <v>1378</v>
      </c>
      <c r="E184" s="2125" t="s">
        <v>81</v>
      </c>
      <c r="F184" s="2125"/>
      <c r="G184" s="2125"/>
      <c r="H184" s="3048">
        <v>35</v>
      </c>
      <c r="I184" s="2125" t="s">
        <v>1379</v>
      </c>
      <c r="J184" s="2125" t="s">
        <v>35</v>
      </c>
      <c r="K184" s="2125" t="s">
        <v>1621</v>
      </c>
      <c r="L184" s="2013"/>
      <c r="M184" s="2029"/>
    </row>
    <row r="185" spans="1:13" ht="14.25">
      <c r="A185" s="3633" t="s">
        <v>1414</v>
      </c>
      <c r="B185" s="2122" t="s">
        <v>1622</v>
      </c>
      <c r="C185" s="3048" t="s">
        <v>1623</v>
      </c>
      <c r="D185" s="2343" t="s">
        <v>1378</v>
      </c>
      <c r="E185" s="2125" t="s">
        <v>1394</v>
      </c>
      <c r="F185" s="2125"/>
      <c r="G185" s="2125"/>
      <c r="H185" s="3048">
        <v>40</v>
      </c>
      <c r="I185" s="2125" t="s">
        <v>1379</v>
      </c>
      <c r="J185" s="2125" t="s">
        <v>399</v>
      </c>
      <c r="K185" s="2125" t="s">
        <v>1489</v>
      </c>
      <c r="L185" s="2013"/>
      <c r="M185" s="2029"/>
    </row>
    <row r="186" spans="1:13" ht="14.25">
      <c r="A186" s="3633" t="s">
        <v>1472</v>
      </c>
      <c r="B186" s="2122" t="s">
        <v>398</v>
      </c>
      <c r="C186" s="3048" t="s">
        <v>397</v>
      </c>
      <c r="D186" s="2343" t="s">
        <v>1378</v>
      </c>
      <c r="E186" s="2125"/>
      <c r="F186" s="2125"/>
      <c r="G186" s="2125"/>
      <c r="H186" s="3048">
        <v>36</v>
      </c>
      <c r="I186" s="2125" t="s">
        <v>1379</v>
      </c>
      <c r="J186" s="2125" t="s">
        <v>399</v>
      </c>
      <c r="K186" s="3745"/>
      <c r="L186" s="2013"/>
      <c r="M186" s="2029"/>
    </row>
    <row r="187" spans="1:13" ht="25.5">
      <c r="A187" s="3632" t="s">
        <v>1420</v>
      </c>
      <c r="B187" s="3659" t="s">
        <v>403</v>
      </c>
      <c r="C187" s="3048" t="s">
        <v>402</v>
      </c>
      <c r="D187" s="2343" t="s">
        <v>1422</v>
      </c>
      <c r="E187" s="2013"/>
      <c r="F187" s="2343" t="s">
        <v>1394</v>
      </c>
      <c r="G187" s="2343"/>
      <c r="H187" s="3048">
        <v>27</v>
      </c>
      <c r="I187" s="2125" t="s">
        <v>1391</v>
      </c>
      <c r="J187" s="2125" t="s">
        <v>59</v>
      </c>
      <c r="K187" s="2125"/>
      <c r="L187" s="2013"/>
      <c r="M187" s="2029"/>
    </row>
    <row r="188" spans="1:13" ht="14.25">
      <c r="A188" s="3632" t="s">
        <v>1388</v>
      </c>
      <c r="B188" s="3659" t="s">
        <v>405</v>
      </c>
      <c r="C188" s="3048" t="s">
        <v>404</v>
      </c>
      <c r="D188" s="2343"/>
      <c r="E188" s="2125" t="s">
        <v>1394</v>
      </c>
      <c r="F188" s="2343" t="s">
        <v>1394</v>
      </c>
      <c r="G188" s="2343"/>
      <c r="H188" s="3048">
        <v>33</v>
      </c>
      <c r="I188" s="2125" t="s">
        <v>1462</v>
      </c>
      <c r="J188" s="2125" t="s">
        <v>72</v>
      </c>
      <c r="K188" s="2125" t="s">
        <v>1618</v>
      </c>
      <c r="L188" s="2013"/>
      <c r="M188" s="2029"/>
    </row>
    <row r="189" spans="1:13" ht="25.5">
      <c r="A189" s="3925" t="s">
        <v>1490</v>
      </c>
      <c r="B189" s="2122" t="s">
        <v>409</v>
      </c>
      <c r="C189" s="3048" t="s">
        <v>408</v>
      </c>
      <c r="D189" s="2125" t="s">
        <v>218</v>
      </c>
      <c r="E189" s="2125" t="s">
        <v>310</v>
      </c>
      <c r="F189" s="2125"/>
      <c r="G189" s="2125"/>
      <c r="H189" s="3048">
        <v>52</v>
      </c>
      <c r="I189" s="2125" t="s">
        <v>1491</v>
      </c>
      <c r="J189" s="2125" t="s">
        <v>410</v>
      </c>
      <c r="K189" s="2125" t="s">
        <v>1624</v>
      </c>
      <c r="L189" s="2013"/>
      <c r="M189" s="2029"/>
    </row>
    <row r="190" spans="1:13" ht="14.25">
      <c r="A190" s="3633" t="s">
        <v>1409</v>
      </c>
      <c r="B190" s="2122" t="s">
        <v>412</v>
      </c>
      <c r="C190" s="3048" t="s">
        <v>411</v>
      </c>
      <c r="D190" s="2343" t="s">
        <v>1378</v>
      </c>
      <c r="E190" s="2125" t="s">
        <v>1171</v>
      </c>
      <c r="F190" s="2125" t="s">
        <v>1394</v>
      </c>
      <c r="G190" s="2125"/>
      <c r="H190" s="3048">
        <v>33</v>
      </c>
      <c r="I190" s="2125" t="s">
        <v>1425</v>
      </c>
      <c r="J190" s="2125" t="s">
        <v>53</v>
      </c>
      <c r="K190" s="2125" t="s">
        <v>1479</v>
      </c>
      <c r="L190" s="2013"/>
      <c r="M190" s="2029"/>
    </row>
    <row r="191" spans="1:13">
      <c r="A191" s="3632" t="s">
        <v>23</v>
      </c>
      <c r="B191" s="3723" t="s">
        <v>414</v>
      </c>
      <c r="C191" s="3048" t="s">
        <v>413</v>
      </c>
      <c r="D191" s="2343"/>
      <c r="E191" s="2125"/>
      <c r="F191" s="2125"/>
      <c r="G191" s="2125"/>
      <c r="H191" s="3048">
        <v>26</v>
      </c>
      <c r="I191" s="2125" t="s">
        <v>1462</v>
      </c>
      <c r="J191" s="2125" t="s">
        <v>72</v>
      </c>
      <c r="K191" s="2125" t="s">
        <v>1625</v>
      </c>
      <c r="L191" s="2013"/>
      <c r="M191" s="2029"/>
    </row>
    <row r="192" spans="1:13" ht="14.25">
      <c r="A192" s="3632" t="s">
        <v>1408</v>
      </c>
      <c r="B192" s="2122" t="s">
        <v>414</v>
      </c>
      <c r="C192" s="3048" t="s">
        <v>413</v>
      </c>
      <c r="D192" s="2343" t="s">
        <v>1394</v>
      </c>
      <c r="E192" s="2125" t="s">
        <v>1394</v>
      </c>
      <c r="F192" s="2125"/>
      <c r="G192" s="2125"/>
      <c r="H192" s="3048">
        <v>17</v>
      </c>
      <c r="I192" s="2125" t="s">
        <v>1462</v>
      </c>
      <c r="J192" s="2125" t="s">
        <v>72</v>
      </c>
      <c r="K192" s="2125" t="s">
        <v>1450</v>
      </c>
      <c r="L192" s="2013"/>
      <c r="M192" s="2029"/>
    </row>
    <row r="193" spans="1:13" ht="25.5">
      <c r="A193" s="3632" t="s">
        <v>1420</v>
      </c>
      <c r="B193" s="3670" t="s">
        <v>416</v>
      </c>
      <c r="C193" s="3048" t="s">
        <v>415</v>
      </c>
      <c r="D193" s="2343" t="s">
        <v>1451</v>
      </c>
      <c r="E193" s="2125" t="s">
        <v>295</v>
      </c>
      <c r="F193" s="2013"/>
      <c r="G193" s="2343"/>
      <c r="H193" s="3048">
        <v>38</v>
      </c>
      <c r="I193" s="2125" t="s">
        <v>1464</v>
      </c>
      <c r="J193" s="2125" t="s">
        <v>1626</v>
      </c>
      <c r="K193" s="2125" t="s">
        <v>1627</v>
      </c>
      <c r="L193" s="2013"/>
      <c r="M193" s="2029"/>
    </row>
    <row r="194" spans="1:13" ht="25.5">
      <c r="A194" s="3633" t="s">
        <v>1377</v>
      </c>
      <c r="B194" s="2122" t="s">
        <v>1628</v>
      </c>
      <c r="C194" s="3048" t="s">
        <v>420</v>
      </c>
      <c r="D194" s="2343" t="s">
        <v>1378</v>
      </c>
      <c r="E194" s="3798"/>
      <c r="F194" s="3798"/>
      <c r="G194" s="3798"/>
      <c r="H194" s="3799">
        <v>35</v>
      </c>
      <c r="I194" s="3798" t="s">
        <v>1379</v>
      </c>
      <c r="J194" s="3798" t="s">
        <v>35</v>
      </c>
      <c r="K194" s="2125" t="s">
        <v>1629</v>
      </c>
      <c r="L194" s="2013"/>
      <c r="M194" s="2029"/>
    </row>
    <row r="195" spans="1:13" ht="14.25">
      <c r="A195" s="3633" t="s">
        <v>1472</v>
      </c>
      <c r="B195" s="2122" t="s">
        <v>426</v>
      </c>
      <c r="C195" s="3048" t="s">
        <v>425</v>
      </c>
      <c r="D195" s="2343" t="s">
        <v>1378</v>
      </c>
      <c r="E195" s="2125" t="s">
        <v>1362</v>
      </c>
      <c r="F195" s="2125"/>
      <c r="G195" s="2125"/>
      <c r="H195" s="3048">
        <v>40</v>
      </c>
      <c r="I195" s="2125" t="s">
        <v>1473</v>
      </c>
      <c r="J195" s="2125" t="s">
        <v>170</v>
      </c>
      <c r="K195" s="2125" t="s">
        <v>1380</v>
      </c>
      <c r="L195" s="2013"/>
      <c r="M195" s="2029"/>
    </row>
    <row r="196" spans="1:13" ht="14.25">
      <c r="A196" s="3633" t="s">
        <v>1409</v>
      </c>
      <c r="B196" s="2122" t="s">
        <v>428</v>
      </c>
      <c r="C196" s="3048" t="s">
        <v>427</v>
      </c>
      <c r="D196" s="2343" t="s">
        <v>1378</v>
      </c>
      <c r="E196" s="2125" t="s">
        <v>664</v>
      </c>
      <c r="F196" s="2125"/>
      <c r="G196" s="2125"/>
      <c r="H196" s="3048">
        <v>29</v>
      </c>
      <c r="I196" s="2125" t="s">
        <v>1473</v>
      </c>
      <c r="J196" s="2125" t="s">
        <v>170</v>
      </c>
      <c r="K196" s="2125" t="s">
        <v>1489</v>
      </c>
      <c r="L196" s="2013"/>
      <c r="M196" s="2029"/>
    </row>
    <row r="197" spans="1:13" ht="14.25">
      <c r="A197" s="3633" t="s">
        <v>1561</v>
      </c>
      <c r="B197" s="2122" t="s">
        <v>436</v>
      </c>
      <c r="C197" s="3048" t="s">
        <v>435</v>
      </c>
      <c r="D197" s="3657" t="s">
        <v>218</v>
      </c>
      <c r="E197" s="2125"/>
      <c r="F197" s="2125"/>
      <c r="G197" s="2125"/>
      <c r="H197" s="3048">
        <v>52</v>
      </c>
      <c r="I197" s="2125" t="s">
        <v>1442</v>
      </c>
      <c r="J197" s="2125" t="s">
        <v>437</v>
      </c>
      <c r="K197" s="3703" t="s">
        <v>1443</v>
      </c>
      <c r="L197" s="2013"/>
      <c r="M197" s="2029"/>
    </row>
    <row r="198" spans="1:13" ht="25.5">
      <c r="A198" s="3637" t="s">
        <v>1630</v>
      </c>
      <c r="B198" s="2122" t="s">
        <v>439</v>
      </c>
      <c r="C198" s="3048" t="s">
        <v>438</v>
      </c>
      <c r="D198" s="3161" t="s">
        <v>218</v>
      </c>
      <c r="E198" s="3710" t="s">
        <v>662</v>
      </c>
      <c r="F198" s="3710" t="s">
        <v>1394</v>
      </c>
      <c r="G198" s="3710" t="s">
        <v>1394</v>
      </c>
      <c r="H198" s="3729">
        <v>42</v>
      </c>
      <c r="I198" s="3710" t="s">
        <v>64</v>
      </c>
      <c r="J198" s="3710" t="s">
        <v>64</v>
      </c>
      <c r="K198" s="3703" t="s">
        <v>1443</v>
      </c>
      <c r="L198" s="2013" t="s">
        <v>1631</v>
      </c>
      <c r="M198" s="2029"/>
    </row>
    <row r="199" spans="1:13" ht="25.5">
      <c r="A199" s="3633" t="s">
        <v>1632</v>
      </c>
      <c r="B199" s="2122" t="s">
        <v>439</v>
      </c>
      <c r="C199" s="3048" t="s">
        <v>438</v>
      </c>
      <c r="D199" s="3657" t="s">
        <v>218</v>
      </c>
      <c r="E199" s="2125" t="s">
        <v>662</v>
      </c>
      <c r="F199" s="2125" t="s">
        <v>1394</v>
      </c>
      <c r="G199" s="2125" t="s">
        <v>1394</v>
      </c>
      <c r="H199" s="3048">
        <v>42</v>
      </c>
      <c r="I199" s="2125" t="s">
        <v>64</v>
      </c>
      <c r="J199" s="2125" t="s">
        <v>64</v>
      </c>
      <c r="K199" s="3703" t="s">
        <v>1443</v>
      </c>
      <c r="L199" s="2013"/>
      <c r="M199" s="2029"/>
    </row>
    <row r="200" spans="1:13" ht="25.5">
      <c r="A200" s="3632" t="s">
        <v>1434</v>
      </c>
      <c r="B200" s="3659" t="s">
        <v>446</v>
      </c>
      <c r="C200" s="3048" t="s">
        <v>445</v>
      </c>
      <c r="D200" s="3693" t="s">
        <v>1451</v>
      </c>
      <c r="E200" s="3695"/>
      <c r="F200" s="3693" t="s">
        <v>1394</v>
      </c>
      <c r="G200" s="3693"/>
      <c r="H200" s="3694">
        <v>15</v>
      </c>
      <c r="I200" s="3695" t="s">
        <v>1391</v>
      </c>
      <c r="J200" s="3695" t="s">
        <v>99</v>
      </c>
      <c r="K200" s="3734" t="s">
        <v>1633</v>
      </c>
      <c r="L200" s="2013"/>
      <c r="M200" s="2029"/>
    </row>
    <row r="201" spans="1:13" ht="14.25">
      <c r="A201" s="3632" t="s">
        <v>1420</v>
      </c>
      <c r="B201" s="3659" t="s">
        <v>446</v>
      </c>
      <c r="C201" s="3048" t="s">
        <v>445</v>
      </c>
      <c r="D201" s="3690" t="s">
        <v>98</v>
      </c>
      <c r="E201" s="2125"/>
      <c r="F201" s="2343" t="s">
        <v>1394</v>
      </c>
      <c r="G201" s="2343"/>
      <c r="H201" s="3048">
        <v>37</v>
      </c>
      <c r="I201" s="2125" t="s">
        <v>1391</v>
      </c>
      <c r="J201" s="2125" t="s">
        <v>99</v>
      </c>
      <c r="K201" s="3734" t="s">
        <v>1453</v>
      </c>
      <c r="L201" s="2013"/>
      <c r="M201" s="2029"/>
    </row>
    <row r="202" spans="1:13" ht="52.5">
      <c r="A202" s="3632" t="s">
        <v>1468</v>
      </c>
      <c r="B202" s="3659" t="s">
        <v>457</v>
      </c>
      <c r="C202" s="3048" t="s">
        <v>456</v>
      </c>
      <c r="D202" s="3161" t="s">
        <v>287</v>
      </c>
      <c r="E202" s="3710"/>
      <c r="F202" s="3161"/>
      <c r="G202" s="3539"/>
      <c r="H202" s="3729">
        <v>12</v>
      </c>
      <c r="I202" s="3710" t="s">
        <v>270</v>
      </c>
      <c r="J202" s="3710" t="s">
        <v>270</v>
      </c>
      <c r="K202" s="2125" t="s">
        <v>1519</v>
      </c>
      <c r="L202" s="2013"/>
      <c r="M202" s="2029"/>
    </row>
    <row r="203" spans="1:13" ht="28.5">
      <c r="A203" s="3633" t="s">
        <v>1472</v>
      </c>
      <c r="B203" s="3659" t="s">
        <v>1634</v>
      </c>
      <c r="C203" s="3048" t="s">
        <v>458</v>
      </c>
      <c r="D203" s="3218" t="s">
        <v>1378</v>
      </c>
      <c r="E203" s="3720" t="s">
        <v>1362</v>
      </c>
      <c r="F203" s="3218"/>
      <c r="G203" s="3800"/>
      <c r="H203" s="3721">
        <v>48</v>
      </c>
      <c r="I203" s="3720" t="s">
        <v>460</v>
      </c>
      <c r="J203" s="3720" t="s">
        <v>460</v>
      </c>
      <c r="K203" s="2125" t="s">
        <v>1635</v>
      </c>
      <c r="L203" s="2013"/>
      <c r="M203" s="2029"/>
    </row>
    <row r="204" spans="1:13" ht="28.5">
      <c r="A204" s="3633" t="s">
        <v>1409</v>
      </c>
      <c r="B204" s="3659" t="s">
        <v>1636</v>
      </c>
      <c r="C204" s="3048" t="s">
        <v>458</v>
      </c>
      <c r="D204" s="2343" t="s">
        <v>1378</v>
      </c>
      <c r="E204" s="2125" t="s">
        <v>664</v>
      </c>
      <c r="F204" s="2343"/>
      <c r="G204" s="2013"/>
      <c r="H204" s="3048">
        <v>48</v>
      </c>
      <c r="I204" s="2125" t="s">
        <v>460</v>
      </c>
      <c r="J204" s="2125" t="s">
        <v>460</v>
      </c>
      <c r="K204" s="2125" t="s">
        <v>1635</v>
      </c>
      <c r="L204" s="2013"/>
      <c r="M204" s="2029"/>
    </row>
    <row r="205" spans="1:13" ht="14.25">
      <c r="A205" s="3633" t="s">
        <v>1472</v>
      </c>
      <c r="B205" s="3659" t="s">
        <v>462</v>
      </c>
      <c r="C205" s="3048" t="s">
        <v>461</v>
      </c>
      <c r="D205" s="2343" t="s">
        <v>1378</v>
      </c>
      <c r="E205" s="2125" t="s">
        <v>1362</v>
      </c>
      <c r="F205" s="2343"/>
      <c r="G205" s="2013"/>
      <c r="H205" s="3048">
        <v>40</v>
      </c>
      <c r="I205" s="2125" t="s">
        <v>1379</v>
      </c>
      <c r="J205" s="2125" t="s">
        <v>35</v>
      </c>
      <c r="K205" s="2125"/>
      <c r="L205" s="2013"/>
      <c r="M205" s="2029"/>
    </row>
    <row r="206" spans="1:13" ht="51">
      <c r="A206" s="3632" t="s">
        <v>1385</v>
      </c>
      <c r="B206" s="3801" t="s">
        <v>1637</v>
      </c>
      <c r="C206" s="3048" t="s">
        <v>1638</v>
      </c>
      <c r="D206" s="2343"/>
      <c r="E206" s="3686"/>
      <c r="F206" s="2343"/>
      <c r="G206" s="2343"/>
      <c r="H206" s="3048">
        <v>14</v>
      </c>
      <c r="I206" s="2125" t="s">
        <v>1386</v>
      </c>
      <c r="J206" s="2125" t="s">
        <v>336</v>
      </c>
      <c r="K206" s="3802" t="s">
        <v>1639</v>
      </c>
      <c r="L206" s="2013"/>
      <c r="M206" s="2029"/>
    </row>
    <row r="207" spans="1:13" ht="14.25">
      <c r="A207" s="3633" t="s">
        <v>1444</v>
      </c>
      <c r="B207" s="2122" t="s">
        <v>466</v>
      </c>
      <c r="C207" s="3048" t="s">
        <v>465</v>
      </c>
      <c r="D207" s="2343" t="s">
        <v>1378</v>
      </c>
      <c r="E207" s="2125" t="s">
        <v>1394</v>
      </c>
      <c r="F207" s="2125"/>
      <c r="G207" s="2125"/>
      <c r="H207" s="3048">
        <v>29</v>
      </c>
      <c r="I207" s="2125" t="s">
        <v>1445</v>
      </c>
      <c r="J207" s="2125" t="s">
        <v>195</v>
      </c>
      <c r="K207" s="2125" t="s">
        <v>1380</v>
      </c>
      <c r="L207" s="2013"/>
      <c r="M207" s="2029"/>
    </row>
    <row r="208" spans="1:13" ht="14.25">
      <c r="A208" s="3633" t="s">
        <v>1472</v>
      </c>
      <c r="B208" s="2122" t="s">
        <v>466</v>
      </c>
      <c r="C208" s="3048" t="s">
        <v>465</v>
      </c>
      <c r="D208" s="2343" t="s">
        <v>1378</v>
      </c>
      <c r="E208" s="2125" t="s">
        <v>1394</v>
      </c>
      <c r="F208" s="2125"/>
      <c r="G208" s="2125"/>
      <c r="H208" s="3048">
        <v>29</v>
      </c>
      <c r="I208" s="2125" t="s">
        <v>1445</v>
      </c>
      <c r="J208" s="2125" t="s">
        <v>195</v>
      </c>
      <c r="K208" s="2125" t="s">
        <v>1380</v>
      </c>
      <c r="L208" s="2013"/>
      <c r="M208" s="2029"/>
    </row>
    <row r="209" spans="1:13" ht="14.25">
      <c r="A209" s="3632" t="s">
        <v>1512</v>
      </c>
      <c r="B209" s="3801" t="s">
        <v>1640</v>
      </c>
      <c r="C209" s="3048" t="s">
        <v>467</v>
      </c>
      <c r="D209" s="2343" t="s">
        <v>851</v>
      </c>
      <c r="E209" s="3686"/>
      <c r="F209" s="2343"/>
      <c r="G209" s="2343"/>
      <c r="H209" s="3048">
        <v>34</v>
      </c>
      <c r="I209" s="2125" t="s">
        <v>1461</v>
      </c>
      <c r="J209" s="2125" t="s">
        <v>469</v>
      </c>
      <c r="K209" s="3802"/>
      <c r="L209" s="2013"/>
      <c r="M209" s="2029"/>
    </row>
    <row r="210" spans="1:13" ht="25.5">
      <c r="A210" s="3633" t="s">
        <v>1414</v>
      </c>
      <c r="B210" s="2122" t="s">
        <v>478</v>
      </c>
      <c r="C210" s="3048" t="s">
        <v>477</v>
      </c>
      <c r="D210" s="2343" t="s">
        <v>1378</v>
      </c>
      <c r="E210" s="2125" t="s">
        <v>194</v>
      </c>
      <c r="F210" s="2125"/>
      <c r="G210" s="2125"/>
      <c r="H210" s="3048">
        <v>34</v>
      </c>
      <c r="I210" s="2125" t="s">
        <v>1379</v>
      </c>
      <c r="J210" s="2125" t="s">
        <v>47</v>
      </c>
      <c r="K210" s="2125" t="s">
        <v>1415</v>
      </c>
      <c r="L210" s="2013"/>
      <c r="M210" s="2029"/>
    </row>
    <row r="211" spans="1:13" ht="52.5">
      <c r="A211" s="3632" t="s">
        <v>1385</v>
      </c>
      <c r="B211" s="3659" t="s">
        <v>1641</v>
      </c>
      <c r="C211" s="3048" t="s">
        <v>1642</v>
      </c>
      <c r="D211" s="2343" t="s">
        <v>1410</v>
      </c>
      <c r="E211" s="2013"/>
      <c r="F211" s="2343"/>
      <c r="G211" s="2343"/>
      <c r="H211" s="3048">
        <v>20</v>
      </c>
      <c r="I211" s="2125" t="s">
        <v>1643</v>
      </c>
      <c r="J211" s="2125" t="s">
        <v>270</v>
      </c>
      <c r="K211" s="2125" t="s">
        <v>1644</v>
      </c>
      <c r="L211" s="2013"/>
      <c r="M211" s="2029"/>
    </row>
    <row r="212" spans="1:13" ht="25.5">
      <c r="A212" s="3633" t="s">
        <v>1409</v>
      </c>
      <c r="B212" s="2122" t="s">
        <v>480</v>
      </c>
      <c r="C212" s="3048" t="s">
        <v>479</v>
      </c>
      <c r="D212" s="2343" t="s">
        <v>1378</v>
      </c>
      <c r="E212" s="2125" t="s">
        <v>81</v>
      </c>
      <c r="F212" s="2125"/>
      <c r="G212" s="2125"/>
      <c r="H212" s="3048">
        <v>34</v>
      </c>
      <c r="I212" s="2125" t="s">
        <v>1379</v>
      </c>
      <c r="J212" s="2125" t="s">
        <v>35</v>
      </c>
      <c r="K212" s="2125" t="s">
        <v>1645</v>
      </c>
      <c r="L212" s="2013"/>
      <c r="M212" s="2029"/>
    </row>
    <row r="213" spans="1:13" ht="14.25">
      <c r="A213" s="3633" t="s">
        <v>1472</v>
      </c>
      <c r="B213" s="2122" t="s">
        <v>482</v>
      </c>
      <c r="C213" s="3048" t="s">
        <v>481</v>
      </c>
      <c r="D213" s="2343" t="s">
        <v>1378</v>
      </c>
      <c r="E213" s="2125" t="s">
        <v>1362</v>
      </c>
      <c r="F213" s="2125"/>
      <c r="G213" s="2125"/>
      <c r="H213" s="3048">
        <v>36</v>
      </c>
      <c r="I213" s="2125" t="s">
        <v>1379</v>
      </c>
      <c r="J213" s="2125" t="s">
        <v>472</v>
      </c>
      <c r="K213" s="2125" t="s">
        <v>1380</v>
      </c>
      <c r="L213" s="2013"/>
      <c r="M213" s="2029"/>
    </row>
    <row r="214" spans="1:13" ht="14.25">
      <c r="A214" s="3632" t="s">
        <v>1388</v>
      </c>
      <c r="B214" s="3659" t="s">
        <v>484</v>
      </c>
      <c r="C214" s="3048" t="s">
        <v>483</v>
      </c>
      <c r="D214" s="3218" t="s">
        <v>414</v>
      </c>
      <c r="E214" s="3800" t="s">
        <v>956</v>
      </c>
      <c r="F214" s="3218" t="s">
        <v>1394</v>
      </c>
      <c r="G214" s="3218"/>
      <c r="H214" s="3721">
        <v>50</v>
      </c>
      <c r="I214" s="3720" t="s">
        <v>1391</v>
      </c>
      <c r="J214" s="3720" t="s">
        <v>102</v>
      </c>
      <c r="K214" s="2125" t="s">
        <v>1646</v>
      </c>
      <c r="L214" s="2013"/>
      <c r="M214" s="2029"/>
    </row>
    <row r="215" spans="1:13" ht="14.25">
      <c r="A215" s="3632" t="s">
        <v>1388</v>
      </c>
      <c r="B215" s="3659" t="s">
        <v>484</v>
      </c>
      <c r="C215" s="3048" t="s">
        <v>483</v>
      </c>
      <c r="D215" s="2343" t="s">
        <v>1389</v>
      </c>
      <c r="E215" s="2013" t="s">
        <v>956</v>
      </c>
      <c r="F215" s="2343" t="s">
        <v>1394</v>
      </c>
      <c r="G215" s="2343"/>
      <c r="H215" s="3048">
        <v>50</v>
      </c>
      <c r="I215" s="2125" t="s">
        <v>1391</v>
      </c>
      <c r="J215" s="2125" t="s">
        <v>102</v>
      </c>
      <c r="K215" s="2125" t="s">
        <v>1647</v>
      </c>
      <c r="L215" s="2013"/>
      <c r="M215" s="2029"/>
    </row>
    <row r="216" spans="1:13" ht="14.25">
      <c r="A216" s="3632" t="s">
        <v>1400</v>
      </c>
      <c r="B216" s="3716" t="s">
        <v>1648</v>
      </c>
      <c r="C216" s="3717" t="s">
        <v>174</v>
      </c>
      <c r="D216" s="3718"/>
      <c r="E216" s="2125"/>
      <c r="F216" s="2013"/>
      <c r="G216" s="2343"/>
      <c r="H216" s="3048">
        <v>18</v>
      </c>
      <c r="I216" s="2125" t="s">
        <v>23</v>
      </c>
      <c r="J216" s="2125" t="s">
        <v>23</v>
      </c>
      <c r="K216" s="2125" t="s">
        <v>1649</v>
      </c>
      <c r="L216" s="2013"/>
      <c r="M216" s="2029"/>
    </row>
    <row r="217" spans="1:13" ht="14.25">
      <c r="A217" s="3632" t="s">
        <v>1650</v>
      </c>
      <c r="B217" s="3701" t="s">
        <v>515</v>
      </c>
      <c r="C217" s="3048" t="s">
        <v>514</v>
      </c>
      <c r="D217" s="3722" t="s">
        <v>218</v>
      </c>
      <c r="E217" s="2013"/>
      <c r="F217" s="3656"/>
      <c r="G217" s="2343"/>
      <c r="H217" s="3048">
        <v>42</v>
      </c>
      <c r="I217" s="2125" t="s">
        <v>1461</v>
      </c>
      <c r="J217" s="2125" t="s">
        <v>121</v>
      </c>
      <c r="K217" s="3703" t="s">
        <v>1443</v>
      </c>
      <c r="L217" s="2013"/>
      <c r="M217" s="2029"/>
    </row>
    <row r="218" spans="1:13" ht="14.25">
      <c r="A218" s="3633" t="s">
        <v>1409</v>
      </c>
      <c r="B218" s="3757" t="s">
        <v>528</v>
      </c>
      <c r="C218" s="3689" t="s">
        <v>527</v>
      </c>
      <c r="D218" s="3722" t="s">
        <v>1378</v>
      </c>
      <c r="E218" s="2013" t="s">
        <v>1079</v>
      </c>
      <c r="F218" s="3761"/>
      <c r="G218" s="3690"/>
      <c r="H218" s="3048">
        <v>33</v>
      </c>
      <c r="I218" s="3761" t="s">
        <v>1473</v>
      </c>
      <c r="J218" s="2125" t="s">
        <v>170</v>
      </c>
      <c r="K218" s="3734"/>
      <c r="L218" s="2013"/>
      <c r="M218" s="2029"/>
    </row>
    <row r="219" spans="1:13" ht="14.25">
      <c r="A219" s="3632" t="s">
        <v>1439</v>
      </c>
      <c r="B219" s="2122" t="s">
        <v>530</v>
      </c>
      <c r="C219" s="3048" t="s">
        <v>529</v>
      </c>
      <c r="D219" s="3657" t="s">
        <v>218</v>
      </c>
      <c r="E219" s="2125"/>
      <c r="F219" s="2125" t="s">
        <v>1394</v>
      </c>
      <c r="G219" s="2125"/>
      <c r="H219" s="3048">
        <v>50</v>
      </c>
      <c r="I219" s="2125" t="s">
        <v>1442</v>
      </c>
      <c r="J219" s="2125" t="s">
        <v>91</v>
      </c>
      <c r="K219" s="3703" t="s">
        <v>1651</v>
      </c>
      <c r="L219" s="2013"/>
      <c r="M219" s="2029"/>
    </row>
    <row r="220" spans="1:13" ht="14.25">
      <c r="A220" s="3632" t="s">
        <v>1388</v>
      </c>
      <c r="B220" s="3660" t="s">
        <v>534</v>
      </c>
      <c r="C220" s="3661" t="s">
        <v>533</v>
      </c>
      <c r="D220" s="3679" t="s">
        <v>414</v>
      </c>
      <c r="E220" s="3673"/>
      <c r="F220" s="3680" t="s">
        <v>1394</v>
      </c>
      <c r="G220" s="3680"/>
      <c r="H220" s="3674">
        <v>25</v>
      </c>
      <c r="I220" s="3800" t="s">
        <v>1391</v>
      </c>
      <c r="J220" s="3800" t="s">
        <v>59</v>
      </c>
      <c r="K220" s="3703" t="s">
        <v>1652</v>
      </c>
      <c r="L220" s="2013"/>
      <c r="M220" s="2029"/>
    </row>
    <row r="221" spans="1:13" ht="14.25">
      <c r="A221" s="3632" t="s">
        <v>1388</v>
      </c>
      <c r="B221" s="3682" t="s">
        <v>534</v>
      </c>
      <c r="C221" s="3661" t="s">
        <v>533</v>
      </c>
      <c r="D221" s="2343" t="s">
        <v>1389</v>
      </c>
      <c r="E221" s="3662"/>
      <c r="F221" s="3663" t="s">
        <v>1394</v>
      </c>
      <c r="G221" s="3663"/>
      <c r="H221" s="3661">
        <v>25</v>
      </c>
      <c r="I221" s="2013" t="s">
        <v>1391</v>
      </c>
      <c r="J221" s="2013" t="s">
        <v>59</v>
      </c>
      <c r="K221" s="3703" t="s">
        <v>1653</v>
      </c>
      <c r="L221" s="2013"/>
      <c r="M221" s="2029"/>
    </row>
    <row r="222" spans="1:13" ht="25.5">
      <c r="A222" s="3632" t="s">
        <v>1420</v>
      </c>
      <c r="B222" s="3659" t="s">
        <v>1654</v>
      </c>
      <c r="C222" s="3048" t="s">
        <v>535</v>
      </c>
      <c r="D222" s="2343"/>
      <c r="E222" s="2125" t="s">
        <v>1394</v>
      </c>
      <c r="F222" s="2343" t="s">
        <v>1394</v>
      </c>
      <c r="G222" s="2343"/>
      <c r="H222" s="3048">
        <v>40</v>
      </c>
      <c r="I222" s="2125" t="s">
        <v>1391</v>
      </c>
      <c r="J222" s="2125" t="s">
        <v>59</v>
      </c>
      <c r="K222" s="2125" t="s">
        <v>1655</v>
      </c>
      <c r="L222" s="2013"/>
      <c r="M222" s="2029"/>
    </row>
    <row r="223" spans="1:13" ht="25.5">
      <c r="A223" s="3633" t="s">
        <v>1409</v>
      </c>
      <c r="B223" s="3659" t="s">
        <v>540</v>
      </c>
      <c r="C223" s="3048" t="s">
        <v>539</v>
      </c>
      <c r="D223" s="3161" t="s">
        <v>1378</v>
      </c>
      <c r="E223" s="3710" t="s">
        <v>1171</v>
      </c>
      <c r="F223" s="3161"/>
      <c r="G223" s="3161"/>
      <c r="H223" s="3729">
        <v>48</v>
      </c>
      <c r="I223" s="3710" t="s">
        <v>1494</v>
      </c>
      <c r="J223" s="3710" t="s">
        <v>167</v>
      </c>
      <c r="K223" s="2125" t="s">
        <v>1656</v>
      </c>
      <c r="L223" s="2013"/>
      <c r="M223" s="2029"/>
    </row>
    <row r="224" spans="1:13" ht="38.25">
      <c r="A224" s="3632" t="s">
        <v>1420</v>
      </c>
      <c r="B224" s="3660" t="s">
        <v>546</v>
      </c>
      <c r="C224" s="3661" t="s">
        <v>545</v>
      </c>
      <c r="D224" s="3803" t="s">
        <v>1422</v>
      </c>
      <c r="E224" s="3803" t="s">
        <v>1657</v>
      </c>
      <c r="F224" s="3803" t="s">
        <v>1657</v>
      </c>
      <c r="G224" s="3803" t="s">
        <v>1657</v>
      </c>
      <c r="H224" s="3803">
        <v>30</v>
      </c>
      <c r="I224" s="3803" t="s">
        <v>1391</v>
      </c>
      <c r="J224" s="3803" t="s">
        <v>59</v>
      </c>
      <c r="K224" s="3804" t="s">
        <v>1658</v>
      </c>
      <c r="L224" s="2013"/>
      <c r="M224" s="2029"/>
    </row>
    <row r="225" spans="1:13" ht="14.25">
      <c r="A225" s="3632" t="s">
        <v>1659</v>
      </c>
      <c r="B225" s="3670" t="s">
        <v>548</v>
      </c>
      <c r="C225" s="3048" t="s">
        <v>547</v>
      </c>
      <c r="D225" s="3722"/>
      <c r="E225" s="2013"/>
      <c r="F225" s="3656"/>
      <c r="G225" s="2343"/>
      <c r="H225" s="3048">
        <v>44</v>
      </c>
      <c r="I225" s="2125" t="s">
        <v>1461</v>
      </c>
      <c r="J225" s="2125" t="s">
        <v>121</v>
      </c>
      <c r="K225" s="2125"/>
      <c r="L225" s="2013"/>
      <c r="M225" s="2029"/>
    </row>
    <row r="226" spans="1:13" ht="25.5">
      <c r="A226" s="3632" t="s">
        <v>1385</v>
      </c>
      <c r="B226" s="3659" t="s">
        <v>553</v>
      </c>
      <c r="C226" s="3048" t="s">
        <v>552</v>
      </c>
      <c r="D226" s="2343"/>
      <c r="E226" s="2013"/>
      <c r="F226" s="2343"/>
      <c r="G226" s="2343"/>
      <c r="H226" s="3048">
        <v>11</v>
      </c>
      <c r="I226" s="2125" t="s">
        <v>1386</v>
      </c>
      <c r="J226" s="2125" t="s">
        <v>11</v>
      </c>
      <c r="K226" s="2125" t="s">
        <v>1660</v>
      </c>
      <c r="L226" s="2013"/>
      <c r="M226" s="2029"/>
    </row>
    <row r="227" spans="1:13" ht="76.5">
      <c r="A227" s="3632" t="s">
        <v>1388</v>
      </c>
      <c r="B227" s="3670" t="s">
        <v>555</v>
      </c>
      <c r="C227" s="3048" t="s">
        <v>554</v>
      </c>
      <c r="D227" s="3805" t="s">
        <v>414</v>
      </c>
      <c r="E227" s="3800"/>
      <c r="F227" s="3806"/>
      <c r="G227" s="3218"/>
      <c r="H227" s="3721">
        <v>30</v>
      </c>
      <c r="I227" s="3720" t="s">
        <v>1404</v>
      </c>
      <c r="J227" s="3720" t="s">
        <v>20</v>
      </c>
      <c r="K227" s="2125" t="s">
        <v>1661</v>
      </c>
      <c r="L227" s="2013"/>
      <c r="M227" s="2029"/>
    </row>
    <row r="228" spans="1:13" ht="76.5">
      <c r="A228" s="3632" t="s">
        <v>1388</v>
      </c>
      <c r="B228" s="3670" t="s">
        <v>555</v>
      </c>
      <c r="C228" s="3048" t="s">
        <v>554</v>
      </c>
      <c r="D228" s="3722" t="s">
        <v>1389</v>
      </c>
      <c r="E228" s="2013"/>
      <c r="F228" s="3656"/>
      <c r="G228" s="2343"/>
      <c r="H228" s="3048">
        <v>30</v>
      </c>
      <c r="I228" s="2125" t="s">
        <v>1404</v>
      </c>
      <c r="J228" s="2125" t="s">
        <v>20</v>
      </c>
      <c r="K228" s="2125" t="s">
        <v>1661</v>
      </c>
      <c r="L228" s="2013"/>
      <c r="M228" s="2029"/>
    </row>
    <row r="229" spans="1:13" ht="14.25">
      <c r="A229" s="3632" t="s">
        <v>1385</v>
      </c>
      <c r="B229" s="3659" t="s">
        <v>559</v>
      </c>
      <c r="C229" s="3048" t="s">
        <v>558</v>
      </c>
      <c r="D229" s="2343" t="s">
        <v>1410</v>
      </c>
      <c r="E229" s="2125"/>
      <c r="F229" s="2343"/>
      <c r="G229" s="2343"/>
      <c r="H229" s="3048">
        <v>21</v>
      </c>
      <c r="I229" s="2125" t="s">
        <v>1386</v>
      </c>
      <c r="J229" s="2125" t="s">
        <v>20</v>
      </c>
      <c r="K229" s="2125" t="s">
        <v>1387</v>
      </c>
      <c r="L229" s="2013"/>
      <c r="M229" s="2029"/>
    </row>
    <row r="230" spans="1:13" ht="14.25">
      <c r="A230" s="3632" t="s">
        <v>1468</v>
      </c>
      <c r="B230" s="3701" t="s">
        <v>1662</v>
      </c>
      <c r="C230" s="3048" t="s">
        <v>1663</v>
      </c>
      <c r="D230" s="3807" t="s">
        <v>287</v>
      </c>
      <c r="E230" s="3539"/>
      <c r="F230" s="3161"/>
      <c r="G230" s="3161"/>
      <c r="H230" s="3729">
        <v>26</v>
      </c>
      <c r="I230" s="3710" t="s">
        <v>1643</v>
      </c>
      <c r="J230" s="3710" t="s">
        <v>270</v>
      </c>
      <c r="K230" s="2125"/>
      <c r="L230" s="2013"/>
      <c r="M230" s="2029"/>
    </row>
    <row r="231" spans="1:13" ht="14.25">
      <c r="A231" s="3632" t="s">
        <v>1468</v>
      </c>
      <c r="B231" s="3701" t="s">
        <v>1664</v>
      </c>
      <c r="C231" s="3048" t="s">
        <v>574</v>
      </c>
      <c r="D231" s="3807" t="s">
        <v>804</v>
      </c>
      <c r="E231" s="3539"/>
      <c r="F231" s="3161"/>
      <c r="G231" s="3161"/>
      <c r="H231" s="3729">
        <v>19</v>
      </c>
      <c r="I231" s="3710" t="s">
        <v>576</v>
      </c>
      <c r="J231" s="3710" t="s">
        <v>576</v>
      </c>
      <c r="K231" s="2125" t="s">
        <v>1665</v>
      </c>
      <c r="L231" s="2013"/>
      <c r="M231" s="2029"/>
    </row>
    <row r="232" spans="1:13" ht="14.25">
      <c r="A232" s="3632" t="s">
        <v>1468</v>
      </c>
      <c r="B232" s="3701" t="s">
        <v>1664</v>
      </c>
      <c r="C232" s="3048" t="s">
        <v>574</v>
      </c>
      <c r="D232" s="3656"/>
      <c r="E232" s="2013"/>
      <c r="F232" s="2343"/>
      <c r="G232" s="2343"/>
      <c r="H232" s="3048">
        <v>13</v>
      </c>
      <c r="I232" s="2125" t="s">
        <v>576</v>
      </c>
      <c r="J232" s="2125" t="s">
        <v>576</v>
      </c>
      <c r="K232" s="2125" t="s">
        <v>1666</v>
      </c>
      <c r="L232" s="2013"/>
      <c r="M232" s="2029"/>
    </row>
    <row r="233" spans="1:13" ht="28.5">
      <c r="A233" s="3632" t="s">
        <v>1468</v>
      </c>
      <c r="B233" s="3701" t="s">
        <v>1667</v>
      </c>
      <c r="C233" s="3048" t="s">
        <v>577</v>
      </c>
      <c r="D233" s="3656" t="s">
        <v>804</v>
      </c>
      <c r="E233" s="2013"/>
      <c r="F233" s="2343"/>
      <c r="G233" s="2343"/>
      <c r="H233" s="3048">
        <v>18</v>
      </c>
      <c r="I233" s="2125" t="s">
        <v>576</v>
      </c>
      <c r="J233" s="2125" t="s">
        <v>576</v>
      </c>
      <c r="K233" s="2125" t="s">
        <v>1668</v>
      </c>
      <c r="L233" s="3808" t="s">
        <v>1669</v>
      </c>
      <c r="M233" s="2029"/>
    </row>
    <row r="234" spans="1:13" ht="14.25">
      <c r="A234" s="3633" t="s">
        <v>1409</v>
      </c>
      <c r="B234" s="2122" t="s">
        <v>590</v>
      </c>
      <c r="C234" s="3048" t="s">
        <v>589</v>
      </c>
      <c r="D234" s="2343" t="s">
        <v>1378</v>
      </c>
      <c r="E234" s="2125" t="s">
        <v>81</v>
      </c>
      <c r="F234" s="2125"/>
      <c r="G234" s="2125"/>
      <c r="H234" s="3048">
        <v>36</v>
      </c>
      <c r="I234" s="2125" t="s">
        <v>1379</v>
      </c>
      <c r="J234" s="2125" t="s">
        <v>472</v>
      </c>
      <c r="K234" s="2125"/>
      <c r="L234" s="2013"/>
      <c r="M234" s="2029"/>
    </row>
    <row r="235" spans="1:13" ht="25.5">
      <c r="A235" s="3632" t="s">
        <v>1388</v>
      </c>
      <c r="B235" s="2122" t="s">
        <v>1670</v>
      </c>
      <c r="C235" s="3048" t="s">
        <v>591</v>
      </c>
      <c r="D235" s="2013" t="s">
        <v>414</v>
      </c>
      <c r="E235" s="2125"/>
      <c r="F235" s="2125"/>
      <c r="G235" s="2125"/>
      <c r="H235" s="3048">
        <v>22</v>
      </c>
      <c r="I235" s="2125" t="s">
        <v>1406</v>
      </c>
      <c r="J235" s="2125" t="s">
        <v>1481</v>
      </c>
      <c r="K235" s="2125" t="s">
        <v>1671</v>
      </c>
      <c r="L235" s="2013"/>
      <c r="M235" s="2029"/>
    </row>
    <row r="236" spans="1:13" ht="14.25">
      <c r="A236" s="3632" t="s">
        <v>1388</v>
      </c>
      <c r="B236" s="3660" t="s">
        <v>1672</v>
      </c>
      <c r="C236" s="3661" t="s">
        <v>1673</v>
      </c>
      <c r="D236" s="3671" t="s">
        <v>414</v>
      </c>
      <c r="E236" s="3673" t="s">
        <v>1394</v>
      </c>
      <c r="F236" s="3680" t="s">
        <v>1394</v>
      </c>
      <c r="G236" s="3680"/>
      <c r="H236" s="3674">
        <v>20</v>
      </c>
      <c r="I236" s="3673" t="s">
        <v>1404</v>
      </c>
      <c r="J236" s="3673" t="s">
        <v>20</v>
      </c>
      <c r="K236" s="3686" t="s">
        <v>1674</v>
      </c>
      <c r="L236" s="2013"/>
      <c r="M236" s="2029"/>
    </row>
    <row r="237" spans="1:13" ht="14.25">
      <c r="A237" s="3632" t="s">
        <v>1388</v>
      </c>
      <c r="B237" s="3660" t="s">
        <v>1672</v>
      </c>
      <c r="C237" s="3661" t="s">
        <v>1673</v>
      </c>
      <c r="D237" s="3658" t="s">
        <v>1389</v>
      </c>
      <c r="E237" s="3809" t="s">
        <v>1394</v>
      </c>
      <c r="F237" s="3810" t="s">
        <v>1394</v>
      </c>
      <c r="G237" s="3810"/>
      <c r="H237" s="3811">
        <v>20</v>
      </c>
      <c r="I237" s="3662" t="s">
        <v>1404</v>
      </c>
      <c r="J237" s="3662" t="s">
        <v>20</v>
      </c>
      <c r="K237" s="3686" t="s">
        <v>1675</v>
      </c>
      <c r="L237" s="2013"/>
      <c r="M237" s="2029"/>
    </row>
    <row r="238" spans="1:13" ht="25.5">
      <c r="A238" s="3632" t="s">
        <v>1507</v>
      </c>
      <c r="B238" s="2122" t="s">
        <v>598</v>
      </c>
      <c r="C238" s="3048" t="s">
        <v>597</v>
      </c>
      <c r="D238" s="2343" t="s">
        <v>218</v>
      </c>
      <c r="E238" s="2125"/>
      <c r="F238" s="2125"/>
      <c r="G238" s="2125"/>
      <c r="H238" s="3048">
        <v>37</v>
      </c>
      <c r="I238" s="2125" t="s">
        <v>1491</v>
      </c>
      <c r="J238" s="2125" t="s">
        <v>599</v>
      </c>
      <c r="K238" s="2125" t="s">
        <v>1676</v>
      </c>
      <c r="L238" s="2013"/>
      <c r="M238" s="2029"/>
    </row>
    <row r="239" spans="1:13" ht="14.25">
      <c r="A239" s="3633" t="s">
        <v>1472</v>
      </c>
      <c r="B239" s="2122" t="s">
        <v>604</v>
      </c>
      <c r="C239" s="3048" t="s">
        <v>603</v>
      </c>
      <c r="D239" s="2343" t="s">
        <v>1378</v>
      </c>
      <c r="E239" s="2125"/>
      <c r="F239" s="2125"/>
      <c r="G239" s="2125"/>
      <c r="H239" s="3048">
        <v>38</v>
      </c>
      <c r="I239" s="2125" t="s">
        <v>1379</v>
      </c>
      <c r="J239" s="2125" t="s">
        <v>605</v>
      </c>
      <c r="K239" s="2125"/>
      <c r="L239" s="2013"/>
      <c r="M239" s="2029"/>
    </row>
    <row r="240" spans="1:13" ht="14.25">
      <c r="A240" s="3633" t="s">
        <v>1409</v>
      </c>
      <c r="B240" s="2122" t="s">
        <v>611</v>
      </c>
      <c r="C240" s="3048" t="s">
        <v>610</v>
      </c>
      <c r="D240" s="2343" t="s">
        <v>1378</v>
      </c>
      <c r="E240" s="2125" t="s">
        <v>81</v>
      </c>
      <c r="F240" s="2125"/>
      <c r="G240" s="2125"/>
      <c r="H240" s="3048">
        <v>37</v>
      </c>
      <c r="I240" s="2125" t="s">
        <v>1379</v>
      </c>
      <c r="J240" s="2125" t="s">
        <v>472</v>
      </c>
      <c r="K240" s="2125" t="s">
        <v>1380</v>
      </c>
      <c r="L240" s="2013"/>
      <c r="M240" s="2029"/>
    </row>
    <row r="241" spans="1:13" ht="52.5">
      <c r="A241" s="3632" t="s">
        <v>1677</v>
      </c>
      <c r="B241" s="3709" t="s">
        <v>613</v>
      </c>
      <c r="C241" s="3669" t="s">
        <v>612</v>
      </c>
      <c r="D241" s="3656" t="s">
        <v>1320</v>
      </c>
      <c r="E241" s="3662"/>
      <c r="F241" s="3656"/>
      <c r="G241" s="3656"/>
      <c r="H241" s="3669">
        <v>10</v>
      </c>
      <c r="I241" s="3686" t="s">
        <v>270</v>
      </c>
      <c r="J241" s="3686" t="s">
        <v>270</v>
      </c>
      <c r="K241" s="3812" t="s">
        <v>1519</v>
      </c>
      <c r="L241" s="2013"/>
      <c r="M241" s="2029"/>
    </row>
    <row r="242" spans="1:13" ht="14.25">
      <c r="A242" s="3632" t="s">
        <v>1388</v>
      </c>
      <c r="B242" s="3659" t="s">
        <v>615</v>
      </c>
      <c r="C242" s="3048" t="s">
        <v>614</v>
      </c>
      <c r="D242" s="2343" t="s">
        <v>414</v>
      </c>
      <c r="E242" s="2125" t="s">
        <v>1394</v>
      </c>
      <c r="F242" s="2343" t="s">
        <v>1394</v>
      </c>
      <c r="G242" s="2343"/>
      <c r="H242" s="3048">
        <v>30</v>
      </c>
      <c r="I242" s="2125" t="s">
        <v>1678</v>
      </c>
      <c r="J242" s="2125" t="s">
        <v>616</v>
      </c>
      <c r="K242" s="3813" t="s">
        <v>1679</v>
      </c>
      <c r="L242" s="2013"/>
      <c r="M242" s="2029"/>
    </row>
    <row r="243" spans="1:13" ht="28.5">
      <c r="A243" s="3632" t="s">
        <v>1434</v>
      </c>
      <c r="B243" s="3814" t="s">
        <v>615</v>
      </c>
      <c r="C243" s="3048" t="s">
        <v>614</v>
      </c>
      <c r="D243" s="2343"/>
      <c r="E243" s="2125" t="s">
        <v>1394</v>
      </c>
      <c r="F243" s="2343" t="s">
        <v>1394</v>
      </c>
      <c r="G243" s="2343"/>
      <c r="H243" s="3048">
        <v>35</v>
      </c>
      <c r="I243" s="2125" t="s">
        <v>1678</v>
      </c>
      <c r="J243" s="2125" t="s">
        <v>616</v>
      </c>
      <c r="K243" s="3703" t="s">
        <v>1680</v>
      </c>
      <c r="L243" s="2013"/>
      <c r="M243" s="2029"/>
    </row>
    <row r="244" spans="1:13" ht="14.25">
      <c r="A244" s="3633" t="s">
        <v>1472</v>
      </c>
      <c r="B244" s="2122" t="s">
        <v>621</v>
      </c>
      <c r="C244" s="3048" t="s">
        <v>620</v>
      </c>
      <c r="D244" s="2343" t="s">
        <v>1378</v>
      </c>
      <c r="E244" s="2125" t="s">
        <v>604</v>
      </c>
      <c r="F244" s="2125"/>
      <c r="G244" s="2125"/>
      <c r="H244" s="3048">
        <v>40</v>
      </c>
      <c r="I244" s="2125" t="s">
        <v>1379</v>
      </c>
      <c r="J244" s="2125" t="s">
        <v>472</v>
      </c>
      <c r="K244" s="2125" t="s">
        <v>1681</v>
      </c>
      <c r="L244" s="2013"/>
      <c r="M244" s="2029"/>
    </row>
    <row r="245" spans="1:13" ht="52.5">
      <c r="A245" s="3632" t="s">
        <v>1468</v>
      </c>
      <c r="B245" s="3659" t="s">
        <v>623</v>
      </c>
      <c r="C245" s="3048" t="s">
        <v>622</v>
      </c>
      <c r="D245" s="3161" t="s">
        <v>287</v>
      </c>
      <c r="E245" s="3539"/>
      <c r="F245" s="3161"/>
      <c r="G245" s="3161"/>
      <c r="H245" s="3729">
        <v>14</v>
      </c>
      <c r="I245" s="3710" t="s">
        <v>270</v>
      </c>
      <c r="J245" s="3710" t="s">
        <v>270</v>
      </c>
      <c r="K245" s="3812" t="s">
        <v>1682</v>
      </c>
      <c r="L245" s="2013"/>
      <c r="M245" s="2029"/>
    </row>
    <row r="246" spans="1:13" ht="14.25">
      <c r="A246" s="3633" t="s">
        <v>1414</v>
      </c>
      <c r="B246" s="2122" t="s">
        <v>625</v>
      </c>
      <c r="C246" s="3048" t="s">
        <v>624</v>
      </c>
      <c r="D246" s="2343" t="s">
        <v>1378</v>
      </c>
      <c r="E246" s="2125" t="s">
        <v>194</v>
      </c>
      <c r="F246" s="2125"/>
      <c r="G246" s="2125"/>
      <c r="H246" s="3048">
        <v>36</v>
      </c>
      <c r="I246" s="2125" t="s">
        <v>1379</v>
      </c>
      <c r="J246" s="2125" t="s">
        <v>47</v>
      </c>
      <c r="K246" s="2125" t="s">
        <v>1380</v>
      </c>
      <c r="L246" s="3815">
        <v>45055</v>
      </c>
      <c r="M246" s="2029"/>
    </row>
    <row r="247" spans="1:13" ht="38.25">
      <c r="A247" s="3925" t="s">
        <v>1490</v>
      </c>
      <c r="B247" s="2122" t="s">
        <v>642</v>
      </c>
      <c r="C247" s="3048" t="s">
        <v>641</v>
      </c>
      <c r="D247" s="2125" t="s">
        <v>218</v>
      </c>
      <c r="E247" s="2125" t="s">
        <v>310</v>
      </c>
      <c r="F247" s="2125"/>
      <c r="G247" s="2125"/>
      <c r="H247" s="3048">
        <v>49</v>
      </c>
      <c r="I247" s="2125" t="s">
        <v>1491</v>
      </c>
      <c r="J247" s="2125" t="s">
        <v>355</v>
      </c>
      <c r="K247" s="2125" t="s">
        <v>1683</v>
      </c>
      <c r="L247" s="3665"/>
      <c r="M247" s="2029"/>
    </row>
    <row r="248" spans="1:13" ht="14.25">
      <c r="A248" s="3632" t="s">
        <v>1388</v>
      </c>
      <c r="B248" s="3660" t="s">
        <v>647</v>
      </c>
      <c r="C248" s="3661" t="s">
        <v>646</v>
      </c>
      <c r="D248" s="2013"/>
      <c r="E248" s="3662" t="s">
        <v>1394</v>
      </c>
      <c r="F248" s="3663" t="s">
        <v>1394</v>
      </c>
      <c r="G248" s="3663"/>
      <c r="H248" s="3661">
        <v>23</v>
      </c>
      <c r="I248" s="3662" t="s">
        <v>1462</v>
      </c>
      <c r="J248" s="3662" t="s">
        <v>72</v>
      </c>
      <c r="K248" s="3686" t="s">
        <v>1618</v>
      </c>
      <c r="L248" s="2013"/>
      <c r="M248" s="2029"/>
    </row>
    <row r="249" spans="1:13" ht="14.25">
      <c r="A249" s="3633" t="s">
        <v>1409</v>
      </c>
      <c r="B249" s="2122" t="s">
        <v>651</v>
      </c>
      <c r="C249" s="3048" t="s">
        <v>650</v>
      </c>
      <c r="D249" s="2343" t="s">
        <v>1378</v>
      </c>
      <c r="E249" s="2125" t="s">
        <v>81</v>
      </c>
      <c r="F249" s="2125"/>
      <c r="G249" s="2125"/>
      <c r="H249" s="3048">
        <v>36</v>
      </c>
      <c r="I249" s="2125" t="s">
        <v>1379</v>
      </c>
      <c r="J249" s="2125" t="s">
        <v>47</v>
      </c>
      <c r="K249" s="2125"/>
      <c r="L249" s="3665"/>
      <c r="M249" s="2029"/>
    </row>
    <row r="250" spans="1:13" ht="14.25">
      <c r="A250" s="3632" t="s">
        <v>1408</v>
      </c>
      <c r="B250" s="3659" t="s">
        <v>653</v>
      </c>
      <c r="C250" s="3048" t="s">
        <v>654</v>
      </c>
      <c r="D250" s="2343" t="s">
        <v>1299</v>
      </c>
      <c r="E250" s="2013"/>
      <c r="F250" s="2343" t="s">
        <v>1394</v>
      </c>
      <c r="G250" s="2343"/>
      <c r="H250" s="3048">
        <v>40</v>
      </c>
      <c r="I250" s="2125" t="s">
        <v>1449</v>
      </c>
      <c r="J250" s="2125" t="s">
        <v>53</v>
      </c>
      <c r="K250" s="2125" t="s">
        <v>1684</v>
      </c>
      <c r="L250" s="2013"/>
      <c r="M250" s="2029"/>
    </row>
    <row r="251" spans="1:13" ht="138.75" customHeight="1">
      <c r="A251" s="3632" t="s">
        <v>1388</v>
      </c>
      <c r="B251" s="3709" t="s">
        <v>1685</v>
      </c>
      <c r="C251" s="3661" t="s">
        <v>655</v>
      </c>
      <c r="D251" s="3680" t="s">
        <v>414</v>
      </c>
      <c r="E251" s="3673" t="s">
        <v>158</v>
      </c>
      <c r="F251" s="3680" t="s">
        <v>1394</v>
      </c>
      <c r="G251" s="3680"/>
      <c r="H251" s="3674">
        <v>43</v>
      </c>
      <c r="I251" s="3673" t="s">
        <v>1391</v>
      </c>
      <c r="J251" s="3662" t="s">
        <v>657</v>
      </c>
      <c r="K251" s="3816" t="s">
        <v>1686</v>
      </c>
      <c r="L251" s="2013"/>
      <c r="M251" s="2029"/>
    </row>
    <row r="252" spans="1:13" ht="138.75" customHeight="1">
      <c r="A252" s="3632" t="s">
        <v>1388</v>
      </c>
      <c r="B252" s="3709" t="s">
        <v>1685</v>
      </c>
      <c r="C252" s="3661" t="s">
        <v>655</v>
      </c>
      <c r="D252" s="3663" t="s">
        <v>1389</v>
      </c>
      <c r="E252" s="3662" t="s">
        <v>158</v>
      </c>
      <c r="F252" s="3663" t="s">
        <v>1394</v>
      </c>
      <c r="G252" s="3663"/>
      <c r="H252" s="3661">
        <v>48</v>
      </c>
      <c r="I252" s="3662" t="s">
        <v>1391</v>
      </c>
      <c r="J252" s="3662" t="s">
        <v>657</v>
      </c>
      <c r="K252" s="3816" t="s">
        <v>1686</v>
      </c>
      <c r="L252" s="2013"/>
      <c r="M252" s="2029"/>
    </row>
    <row r="253" spans="1:13" ht="14.25">
      <c r="A253" s="3632" t="s">
        <v>1454</v>
      </c>
      <c r="B253" s="2122" t="s">
        <v>659</v>
      </c>
      <c r="C253" s="3048" t="s">
        <v>658</v>
      </c>
      <c r="D253" s="2343" t="s">
        <v>204</v>
      </c>
      <c r="E253" s="2125"/>
      <c r="F253" s="2125"/>
      <c r="G253" s="2125"/>
      <c r="H253" s="3048">
        <v>40</v>
      </c>
      <c r="I253" s="2125" t="s">
        <v>660</v>
      </c>
      <c r="J253" s="2125" t="s">
        <v>660</v>
      </c>
      <c r="K253" s="3734" t="s">
        <v>1687</v>
      </c>
      <c r="L253" s="2013"/>
      <c r="M253" s="2029"/>
    </row>
    <row r="254" spans="1:13" ht="14.25">
      <c r="A254" s="3632" t="s">
        <v>1439</v>
      </c>
      <c r="B254" s="3817" t="s">
        <v>662</v>
      </c>
      <c r="C254" s="3729" t="s">
        <v>661</v>
      </c>
      <c r="D254" s="3161" t="s">
        <v>218</v>
      </c>
      <c r="E254" s="3710"/>
      <c r="F254" s="3710"/>
      <c r="G254" s="3710"/>
      <c r="H254" s="3729">
        <v>31</v>
      </c>
      <c r="I254" s="3710" t="s">
        <v>64</v>
      </c>
      <c r="J254" s="3710" t="s">
        <v>64</v>
      </c>
      <c r="K254" s="3703" t="s">
        <v>1443</v>
      </c>
      <c r="L254" s="2013"/>
      <c r="M254" s="2029"/>
    </row>
    <row r="255" spans="1:13" ht="14.25">
      <c r="A255" s="3633" t="s">
        <v>1632</v>
      </c>
      <c r="B255" s="2122" t="s">
        <v>662</v>
      </c>
      <c r="C255" s="3048" t="s">
        <v>661</v>
      </c>
      <c r="D255" s="3657" t="s">
        <v>218</v>
      </c>
      <c r="E255" s="2125"/>
      <c r="F255" s="2125"/>
      <c r="G255" s="2125"/>
      <c r="H255" s="3048">
        <v>31</v>
      </c>
      <c r="I255" s="2125" t="s">
        <v>64</v>
      </c>
      <c r="J255" s="2125" t="s">
        <v>64</v>
      </c>
      <c r="K255" s="3703" t="s">
        <v>1443</v>
      </c>
      <c r="L255" s="2013"/>
      <c r="M255" s="2029"/>
    </row>
    <row r="256" spans="1:13" ht="14.25">
      <c r="A256" s="3632" t="s">
        <v>1409</v>
      </c>
      <c r="B256" s="2122" t="s">
        <v>664</v>
      </c>
      <c r="C256" s="3048" t="s">
        <v>663</v>
      </c>
      <c r="D256" s="2343" t="s">
        <v>1378</v>
      </c>
      <c r="E256" s="2125" t="s">
        <v>1394</v>
      </c>
      <c r="F256" s="2125"/>
      <c r="G256" s="2125"/>
      <c r="H256" s="3048">
        <v>44</v>
      </c>
      <c r="I256" s="2125" t="s">
        <v>1445</v>
      </c>
      <c r="J256" s="2125" t="s">
        <v>144</v>
      </c>
      <c r="K256" s="2125"/>
      <c r="L256" s="2013"/>
      <c r="M256" s="2029"/>
    </row>
    <row r="257" spans="1:13" ht="14.25">
      <c r="A257" s="3632" t="s">
        <v>1408</v>
      </c>
      <c r="B257" s="2122" t="s">
        <v>668</v>
      </c>
      <c r="C257" s="3048" t="s">
        <v>667</v>
      </c>
      <c r="D257" s="2013" t="s">
        <v>414</v>
      </c>
      <c r="E257" s="2125" t="s">
        <v>1394</v>
      </c>
      <c r="F257" s="2125"/>
      <c r="G257" s="2125"/>
      <c r="H257" s="3048">
        <v>43</v>
      </c>
      <c r="I257" s="2125" t="s">
        <v>1425</v>
      </c>
      <c r="J257" s="2125" t="s">
        <v>72</v>
      </c>
      <c r="K257" s="2125" t="s">
        <v>1450</v>
      </c>
      <c r="L257" s="2013"/>
      <c r="M257" s="2029"/>
    </row>
    <row r="258" spans="1:13" ht="14.25">
      <c r="A258" s="3633" t="s">
        <v>1409</v>
      </c>
      <c r="B258" s="2122" t="s">
        <v>670</v>
      </c>
      <c r="C258" s="3048" t="s">
        <v>669</v>
      </c>
      <c r="D258" s="2343" t="s">
        <v>1378</v>
      </c>
      <c r="E258" s="2125" t="s">
        <v>1171</v>
      </c>
      <c r="F258" s="2125" t="s">
        <v>1394</v>
      </c>
      <c r="G258" s="2125"/>
      <c r="H258" s="3048">
        <v>33</v>
      </c>
      <c r="I258" s="2125" t="s">
        <v>1425</v>
      </c>
      <c r="J258" s="2125" t="s">
        <v>239</v>
      </c>
      <c r="K258" s="2125" t="s">
        <v>1479</v>
      </c>
      <c r="L258" s="2013"/>
      <c r="M258" s="2029"/>
    </row>
    <row r="259" spans="1:13" ht="138.75" customHeight="1">
      <c r="A259" s="3632" t="s">
        <v>1381</v>
      </c>
      <c r="B259" s="3654" t="s">
        <v>674</v>
      </c>
      <c r="C259" s="3048" t="s">
        <v>673</v>
      </c>
      <c r="D259" s="2343" t="s">
        <v>689</v>
      </c>
      <c r="E259" s="2125"/>
      <c r="F259" s="2013"/>
      <c r="G259" s="2343"/>
      <c r="H259" s="3048">
        <v>42</v>
      </c>
      <c r="I259" s="2125" t="s">
        <v>1382</v>
      </c>
      <c r="J259" s="2125" t="s">
        <v>675</v>
      </c>
      <c r="K259" s="3703" t="s">
        <v>1688</v>
      </c>
      <c r="L259" s="2013"/>
      <c r="M259" s="2029"/>
    </row>
    <row r="260" spans="1:13" ht="14.25">
      <c r="A260" s="3632" t="s">
        <v>1388</v>
      </c>
      <c r="B260" s="3660" t="s">
        <v>677</v>
      </c>
      <c r="C260" s="3661" t="s">
        <v>676</v>
      </c>
      <c r="D260" s="3680" t="s">
        <v>414</v>
      </c>
      <c r="E260" s="3680"/>
      <c r="F260" s="3673"/>
      <c r="G260" s="3680"/>
      <c r="H260" s="3674">
        <v>28</v>
      </c>
      <c r="I260" s="3673" t="s">
        <v>1391</v>
      </c>
      <c r="J260" s="3673" t="s">
        <v>678</v>
      </c>
      <c r="K260" s="3686" t="s">
        <v>1689</v>
      </c>
      <c r="L260" s="2013"/>
      <c r="M260" s="2029"/>
    </row>
    <row r="261" spans="1:13" ht="14.25">
      <c r="A261" s="3632" t="s">
        <v>1388</v>
      </c>
      <c r="B261" s="3660" t="s">
        <v>677</v>
      </c>
      <c r="C261" s="3661" t="s">
        <v>676</v>
      </c>
      <c r="D261" s="3663" t="s">
        <v>1389</v>
      </c>
      <c r="E261" s="3663"/>
      <c r="F261" s="3662"/>
      <c r="G261" s="3663"/>
      <c r="H261" s="3661">
        <v>48</v>
      </c>
      <c r="I261" s="3662" t="s">
        <v>1391</v>
      </c>
      <c r="J261" s="3662" t="s">
        <v>678</v>
      </c>
      <c r="K261" s="3686" t="s">
        <v>1689</v>
      </c>
      <c r="L261" s="2013"/>
      <c r="M261" s="2029"/>
    </row>
    <row r="262" spans="1:13" ht="14.25">
      <c r="A262" s="3632" t="s">
        <v>1392</v>
      </c>
      <c r="B262" s="3659" t="s">
        <v>680</v>
      </c>
      <c r="C262" s="3048" t="s">
        <v>679</v>
      </c>
      <c r="D262" s="3657" t="s">
        <v>218</v>
      </c>
      <c r="E262" s="2125"/>
      <c r="F262" s="2013"/>
      <c r="G262" s="2343"/>
      <c r="H262" s="3048">
        <v>54</v>
      </c>
      <c r="I262" s="2125" t="s">
        <v>1442</v>
      </c>
      <c r="J262" s="2125" t="s">
        <v>91</v>
      </c>
      <c r="K262" s="3703" t="s">
        <v>1443</v>
      </c>
      <c r="L262" s="2013"/>
      <c r="M262" s="2029"/>
    </row>
    <row r="263" spans="1:13" ht="25.5">
      <c r="A263" s="3633" t="s">
        <v>1409</v>
      </c>
      <c r="B263" s="2122" t="s">
        <v>684</v>
      </c>
      <c r="C263" s="3048" t="s">
        <v>683</v>
      </c>
      <c r="D263" s="2343" t="s">
        <v>1378</v>
      </c>
      <c r="E263" s="2125" t="s">
        <v>664</v>
      </c>
      <c r="F263" s="2125" t="s">
        <v>1394</v>
      </c>
      <c r="G263" s="2125"/>
      <c r="H263" s="3048">
        <v>52</v>
      </c>
      <c r="I263" s="2125" t="s">
        <v>1473</v>
      </c>
      <c r="J263" s="2125" t="s">
        <v>170</v>
      </c>
      <c r="K263" s="2125" t="s">
        <v>1690</v>
      </c>
      <c r="L263" s="2013"/>
      <c r="M263" s="2029"/>
    </row>
    <row r="264" spans="1:13" ht="54">
      <c r="A264" s="3632" t="s">
        <v>1465</v>
      </c>
      <c r="B264" s="3818" t="s">
        <v>686</v>
      </c>
      <c r="C264" s="3729" t="s">
        <v>685</v>
      </c>
      <c r="D264" s="3819" t="s">
        <v>345</v>
      </c>
      <c r="E264" s="3820"/>
      <c r="F264" s="3539"/>
      <c r="G264" s="3710"/>
      <c r="H264" s="3731">
        <v>45</v>
      </c>
      <c r="I264" s="3712" t="s">
        <v>1691</v>
      </c>
      <c r="J264" s="3710" t="s">
        <v>687</v>
      </c>
      <c r="K264" s="3710" t="s">
        <v>1692</v>
      </c>
      <c r="L264" s="2013"/>
      <c r="M264" s="2029"/>
    </row>
    <row r="265" spans="1:13" ht="39.75">
      <c r="A265" s="3632" t="s">
        <v>1465</v>
      </c>
      <c r="B265" s="3821" t="s">
        <v>686</v>
      </c>
      <c r="C265" s="3689" t="s">
        <v>685</v>
      </c>
      <c r="D265" s="3822" t="s">
        <v>285</v>
      </c>
      <c r="E265" s="3738"/>
      <c r="F265" s="3739"/>
      <c r="G265" s="3691"/>
      <c r="H265" s="3740">
        <v>45</v>
      </c>
      <c r="I265" s="3737" t="s">
        <v>1691</v>
      </c>
      <c r="J265" s="3691" t="s">
        <v>687</v>
      </c>
      <c r="K265" s="3691" t="s">
        <v>1693</v>
      </c>
      <c r="L265" s="2013"/>
      <c r="M265" s="2029"/>
    </row>
    <row r="266" spans="1:13" ht="51">
      <c r="A266" s="3632" t="s">
        <v>1381</v>
      </c>
      <c r="B266" s="3709" t="s">
        <v>689</v>
      </c>
      <c r="C266" s="3048" t="s">
        <v>688</v>
      </c>
      <c r="D266" s="2343"/>
      <c r="E266" s="2125"/>
      <c r="F266" s="2343"/>
      <c r="G266" s="2343"/>
      <c r="H266" s="3048">
        <v>30</v>
      </c>
      <c r="I266" s="3823" t="s">
        <v>1382</v>
      </c>
      <c r="J266" s="2125" t="s">
        <v>690</v>
      </c>
      <c r="K266" s="2125" t="s">
        <v>1694</v>
      </c>
      <c r="L266" s="2013"/>
      <c r="M266" s="2029"/>
    </row>
    <row r="267" spans="1:13" ht="14.25">
      <c r="A267" s="3633" t="s">
        <v>1444</v>
      </c>
      <c r="B267" s="2122" t="s">
        <v>1551</v>
      </c>
      <c r="C267" s="3048" t="s">
        <v>1695</v>
      </c>
      <c r="D267" s="2343" t="s">
        <v>1378</v>
      </c>
      <c r="E267" s="2125"/>
      <c r="F267" s="2125"/>
      <c r="G267" s="2125"/>
      <c r="H267" s="3048">
        <v>31</v>
      </c>
      <c r="I267" s="2125" t="s">
        <v>1473</v>
      </c>
      <c r="J267" s="2125" t="s">
        <v>170</v>
      </c>
      <c r="K267" s="2125" t="s">
        <v>1696</v>
      </c>
      <c r="L267" s="2013"/>
      <c r="M267" s="2029"/>
    </row>
    <row r="268" spans="1:13" ht="14.25">
      <c r="A268" s="3632" t="s">
        <v>1465</v>
      </c>
      <c r="B268" s="3709" t="s">
        <v>694</v>
      </c>
      <c r="C268" s="3048" t="s">
        <v>693</v>
      </c>
      <c r="D268" s="2343" t="s">
        <v>989</v>
      </c>
      <c r="E268" s="3723"/>
      <c r="F268" s="3658"/>
      <c r="G268" s="2343"/>
      <c r="H268" s="3048">
        <v>22</v>
      </c>
      <c r="I268" s="2125" t="s">
        <v>1541</v>
      </c>
      <c r="J268" s="2125" t="s">
        <v>695</v>
      </c>
      <c r="K268" s="2125" t="s">
        <v>1697</v>
      </c>
      <c r="L268" s="2013"/>
      <c r="M268" s="2029"/>
    </row>
    <row r="269" spans="1:13" ht="25.5">
      <c r="A269" s="3632" t="s">
        <v>1566</v>
      </c>
      <c r="B269" s="3659" t="s">
        <v>1698</v>
      </c>
      <c r="C269" s="3048" t="s">
        <v>1699</v>
      </c>
      <c r="D269" s="2343"/>
      <c r="E269" s="2125"/>
      <c r="F269" s="2343"/>
      <c r="G269" s="2343"/>
      <c r="H269" s="3048">
        <v>30</v>
      </c>
      <c r="I269" s="2125" t="s">
        <v>1569</v>
      </c>
      <c r="J269" s="2125" t="s">
        <v>121</v>
      </c>
      <c r="K269" s="3824"/>
      <c r="L269" s="2013"/>
      <c r="M269" s="2029"/>
    </row>
    <row r="270" spans="1:13" ht="54">
      <c r="A270" s="3632" t="s">
        <v>1381</v>
      </c>
      <c r="B270" s="3709" t="s">
        <v>699</v>
      </c>
      <c r="C270" s="3048" t="s">
        <v>698</v>
      </c>
      <c r="D270" s="2343" t="s">
        <v>689</v>
      </c>
      <c r="E270" s="2013"/>
      <c r="F270" s="2343" t="s">
        <v>1394</v>
      </c>
      <c r="G270" s="2343" t="s">
        <v>1394</v>
      </c>
      <c r="H270" s="3048">
        <v>30</v>
      </c>
      <c r="I270" s="2125" t="s">
        <v>1691</v>
      </c>
      <c r="J270" s="2125" t="s">
        <v>687</v>
      </c>
      <c r="K270" s="2125" t="s">
        <v>1700</v>
      </c>
      <c r="L270" s="2013"/>
      <c r="M270" s="2029"/>
    </row>
    <row r="271" spans="1:13" ht="28.5">
      <c r="A271" s="3632" t="s">
        <v>1454</v>
      </c>
      <c r="B271" s="3681" t="s">
        <v>701</v>
      </c>
      <c r="C271" s="3048" t="s">
        <v>700</v>
      </c>
      <c r="D271" s="2343"/>
      <c r="E271" s="2125"/>
      <c r="F271" s="2343"/>
      <c r="G271" s="2343"/>
      <c r="H271" s="3048">
        <v>24</v>
      </c>
      <c r="I271" s="2125" t="s">
        <v>108</v>
      </c>
      <c r="J271" s="2125" t="s">
        <v>108</v>
      </c>
      <c r="K271" s="3734" t="s">
        <v>1701</v>
      </c>
      <c r="L271" s="3665" t="s">
        <v>1401</v>
      </c>
      <c r="M271" s="2029"/>
    </row>
    <row r="272" spans="1:13" ht="138.75" customHeight="1">
      <c r="A272" s="3632" t="s">
        <v>1465</v>
      </c>
      <c r="B272" s="3659" t="s">
        <v>713</v>
      </c>
      <c r="C272" s="3048" t="s">
        <v>712</v>
      </c>
      <c r="D272" s="2343" t="s">
        <v>989</v>
      </c>
      <c r="E272" s="3723"/>
      <c r="F272" s="3825"/>
      <c r="G272" s="2343"/>
      <c r="H272" s="3048">
        <v>20</v>
      </c>
      <c r="I272" s="2125" t="s">
        <v>1541</v>
      </c>
      <c r="J272" s="2125" t="s">
        <v>331</v>
      </c>
      <c r="K272" s="2125" t="s">
        <v>1542</v>
      </c>
      <c r="L272" s="3665"/>
      <c r="M272" s="2029"/>
    </row>
    <row r="273" spans="1:13" ht="14.25">
      <c r="A273" s="3632" t="s">
        <v>1408</v>
      </c>
      <c r="B273" s="3659" t="s">
        <v>718</v>
      </c>
      <c r="C273" s="3048" t="s">
        <v>717</v>
      </c>
      <c r="D273" s="2343" t="s">
        <v>1299</v>
      </c>
      <c r="E273" s="2013"/>
      <c r="F273" s="2343" t="s">
        <v>1394</v>
      </c>
      <c r="G273" s="2343"/>
      <c r="H273" s="3048">
        <v>37</v>
      </c>
      <c r="I273" s="2125" t="s">
        <v>1425</v>
      </c>
      <c r="J273" s="2125" t="s">
        <v>53</v>
      </c>
      <c r="K273" s="2125"/>
      <c r="L273" s="2013"/>
      <c r="M273" s="2029"/>
    </row>
    <row r="274" spans="1:13" ht="14.25">
      <c r="A274" s="3632" t="s">
        <v>1468</v>
      </c>
      <c r="B274" s="3659" t="s">
        <v>720</v>
      </c>
      <c r="C274" s="3048" t="s">
        <v>719</v>
      </c>
      <c r="D274" s="3161" t="s">
        <v>287</v>
      </c>
      <c r="E274" s="3539"/>
      <c r="F274" s="3161" t="s">
        <v>1394</v>
      </c>
      <c r="G274" s="3161"/>
      <c r="H274" s="3729">
        <v>12</v>
      </c>
      <c r="I274" s="3710" t="s">
        <v>270</v>
      </c>
      <c r="J274" s="3710" t="s">
        <v>721</v>
      </c>
      <c r="K274" s="2125" t="s">
        <v>1702</v>
      </c>
      <c r="L274" s="3665"/>
      <c r="M274" s="2029"/>
    </row>
    <row r="275" spans="1:13" ht="14.25">
      <c r="A275" s="3635" t="s">
        <v>1490</v>
      </c>
      <c r="B275" s="3709" t="s">
        <v>725</v>
      </c>
      <c r="C275" s="3669" t="s">
        <v>724</v>
      </c>
      <c r="D275" s="3722" t="s">
        <v>218</v>
      </c>
      <c r="E275" s="3686" t="s">
        <v>310</v>
      </c>
      <c r="F275" s="3662"/>
      <c r="G275" s="3656"/>
      <c r="H275" s="3669">
        <v>52</v>
      </c>
      <c r="I275" s="3686" t="s">
        <v>1494</v>
      </c>
      <c r="J275" s="3686" t="s">
        <v>167</v>
      </c>
      <c r="K275" s="3703" t="s">
        <v>1443</v>
      </c>
      <c r="L275" s="2013"/>
      <c r="M275" s="2029"/>
    </row>
    <row r="276" spans="1:13" ht="14.25">
      <c r="A276" s="3637" t="s">
        <v>1630</v>
      </c>
      <c r="B276" s="2122" t="s">
        <v>732</v>
      </c>
      <c r="C276" s="3048" t="s">
        <v>731</v>
      </c>
      <c r="D276" s="3161" t="s">
        <v>218</v>
      </c>
      <c r="E276" s="3710"/>
      <c r="F276" s="3710" t="s">
        <v>1394</v>
      </c>
      <c r="G276" s="3710" t="s">
        <v>1394</v>
      </c>
      <c r="H276" s="3729">
        <v>32</v>
      </c>
      <c r="I276" s="3710" t="s">
        <v>64</v>
      </c>
      <c r="J276" s="3710" t="s">
        <v>64</v>
      </c>
      <c r="K276" s="3703" t="s">
        <v>1443</v>
      </c>
      <c r="L276" s="2013" t="s">
        <v>1631</v>
      </c>
      <c r="M276" s="2029"/>
    </row>
    <row r="277" spans="1:13" ht="14.25">
      <c r="A277" s="3633" t="s">
        <v>1632</v>
      </c>
      <c r="B277" s="2122" t="s">
        <v>732</v>
      </c>
      <c r="C277" s="3048" t="s">
        <v>731</v>
      </c>
      <c r="D277" s="2343" t="s">
        <v>218</v>
      </c>
      <c r="E277" s="2125"/>
      <c r="F277" s="2125" t="s">
        <v>1394</v>
      </c>
      <c r="G277" s="2125" t="s">
        <v>1394</v>
      </c>
      <c r="H277" s="3048">
        <v>32</v>
      </c>
      <c r="I277" s="2125" t="s">
        <v>64</v>
      </c>
      <c r="J277" s="2125" t="s">
        <v>64</v>
      </c>
      <c r="K277" s="3703" t="s">
        <v>1443</v>
      </c>
      <c r="L277" s="2013"/>
      <c r="M277" s="2029"/>
    </row>
    <row r="278" spans="1:13" ht="14.25">
      <c r="A278" s="3632" t="s">
        <v>1465</v>
      </c>
      <c r="B278" s="3712" t="s">
        <v>735</v>
      </c>
      <c r="C278" s="3729" t="s">
        <v>734</v>
      </c>
      <c r="D278" s="3826" t="s">
        <v>345</v>
      </c>
      <c r="E278" s="3818"/>
      <c r="F278" s="3539"/>
      <c r="G278" s="3710"/>
      <c r="H278" s="3731">
        <v>28</v>
      </c>
      <c r="I278" s="3712" t="s">
        <v>1466</v>
      </c>
      <c r="J278" s="3710" t="s">
        <v>156</v>
      </c>
      <c r="K278" s="3827" t="s">
        <v>1520</v>
      </c>
      <c r="L278" s="2013"/>
      <c r="M278" s="2029"/>
    </row>
    <row r="279" spans="1:13" ht="14.25">
      <c r="A279" s="3632" t="s">
        <v>1465</v>
      </c>
      <c r="B279" s="3737" t="s">
        <v>735</v>
      </c>
      <c r="C279" s="3689" t="s">
        <v>734</v>
      </c>
      <c r="D279" s="3788" t="s">
        <v>285</v>
      </c>
      <c r="E279" s="3821"/>
      <c r="F279" s="3739"/>
      <c r="G279" s="3691"/>
      <c r="H279" s="3740">
        <v>28</v>
      </c>
      <c r="I279" s="3737" t="s">
        <v>1466</v>
      </c>
      <c r="J279" s="3691" t="s">
        <v>156</v>
      </c>
      <c r="K279" s="3741" t="s">
        <v>1597</v>
      </c>
      <c r="L279" s="2013"/>
      <c r="M279" s="2029"/>
    </row>
    <row r="280" spans="1:13" ht="28.5">
      <c r="A280" s="3632" t="s">
        <v>1493</v>
      </c>
      <c r="B280" s="3828" t="s">
        <v>1703</v>
      </c>
      <c r="C280" s="3669" t="s">
        <v>1704</v>
      </c>
      <c r="D280" s="3829" t="s">
        <v>211</v>
      </c>
      <c r="E280" s="3830"/>
      <c r="F280" s="3656"/>
      <c r="G280" s="3656"/>
      <c r="H280" s="3831">
        <v>48</v>
      </c>
      <c r="I280" s="3830" t="s">
        <v>1494</v>
      </c>
      <c r="J280" s="3686" t="s">
        <v>113</v>
      </c>
      <c r="K280" s="3812" t="s">
        <v>1705</v>
      </c>
      <c r="L280" s="2013"/>
      <c r="M280" s="2029"/>
    </row>
    <row r="281" spans="1:13" ht="52.5">
      <c r="A281" s="3632" t="s">
        <v>1468</v>
      </c>
      <c r="B281" s="2122" t="s">
        <v>744</v>
      </c>
      <c r="C281" s="3048" t="s">
        <v>743</v>
      </c>
      <c r="D281" s="3161" t="s">
        <v>287</v>
      </c>
      <c r="E281" s="3539"/>
      <c r="F281" s="3161"/>
      <c r="G281" s="3161"/>
      <c r="H281" s="3729">
        <v>12</v>
      </c>
      <c r="I281" s="3710" t="s">
        <v>270</v>
      </c>
      <c r="J281" s="3710" t="s">
        <v>270</v>
      </c>
      <c r="K281" s="2125" t="s">
        <v>1706</v>
      </c>
      <c r="L281" s="2013"/>
      <c r="M281" s="2029"/>
    </row>
    <row r="282" spans="1:13" ht="14.25">
      <c r="A282" s="3632" t="s">
        <v>1408</v>
      </c>
      <c r="B282" s="2122" t="s">
        <v>746</v>
      </c>
      <c r="C282" s="3048" t="s">
        <v>745</v>
      </c>
      <c r="D282" s="2013" t="s">
        <v>414</v>
      </c>
      <c r="E282" s="2125" t="s">
        <v>1394</v>
      </c>
      <c r="F282" s="2125"/>
      <c r="G282" s="2125"/>
      <c r="H282" s="3048">
        <v>38</v>
      </c>
      <c r="I282" s="2125" t="s">
        <v>1425</v>
      </c>
      <c r="J282" s="2125" t="s">
        <v>747</v>
      </c>
      <c r="K282" s="2125" t="s">
        <v>1450</v>
      </c>
      <c r="L282" s="2013"/>
      <c r="M282" s="2029"/>
    </row>
    <row r="283" spans="1:13" ht="14.25">
      <c r="A283" s="3632" t="s">
        <v>1454</v>
      </c>
      <c r="B283" s="3681" t="s">
        <v>1707</v>
      </c>
      <c r="C283" s="3048" t="s">
        <v>1708</v>
      </c>
      <c r="D283" s="2343"/>
      <c r="E283" s="2125"/>
      <c r="F283" s="2013"/>
      <c r="G283" s="2343"/>
      <c r="H283" s="3048">
        <v>26</v>
      </c>
      <c r="I283" s="2125" t="s">
        <v>108</v>
      </c>
      <c r="J283" s="2125" t="s">
        <v>108</v>
      </c>
      <c r="K283" s="2125" t="s">
        <v>1455</v>
      </c>
      <c r="L283" s="3744"/>
      <c r="M283" s="2029"/>
    </row>
    <row r="284" spans="1:13" ht="38.25">
      <c r="A284" s="3632" t="s">
        <v>1381</v>
      </c>
      <c r="B284" s="3681" t="s">
        <v>1709</v>
      </c>
      <c r="C284" s="3832" t="s">
        <v>1710</v>
      </c>
      <c r="D284" s="3833" t="s">
        <v>689</v>
      </c>
      <c r="E284" s="2125" t="s">
        <v>1711</v>
      </c>
      <c r="F284" s="2013"/>
      <c r="G284" s="2343"/>
      <c r="H284" s="3048">
        <v>25</v>
      </c>
      <c r="I284" s="2013"/>
      <c r="J284" s="2125" t="s">
        <v>1712</v>
      </c>
      <c r="K284" s="3734" t="s">
        <v>1713</v>
      </c>
      <c r="L284" s="3706"/>
      <c r="M284" s="2029"/>
    </row>
    <row r="285" spans="1:13" ht="25.5">
      <c r="A285" s="3637" t="s">
        <v>1630</v>
      </c>
      <c r="B285" s="2122" t="s">
        <v>757</v>
      </c>
      <c r="C285" s="3048" t="s">
        <v>756</v>
      </c>
      <c r="D285" s="3161" t="s">
        <v>218</v>
      </c>
      <c r="E285" s="3710" t="s">
        <v>662</v>
      </c>
      <c r="F285" s="3710" t="s">
        <v>1394</v>
      </c>
      <c r="G285" s="3710" t="s">
        <v>1394</v>
      </c>
      <c r="H285" s="3729">
        <v>37</v>
      </c>
      <c r="I285" s="3710" t="s">
        <v>64</v>
      </c>
      <c r="J285" s="3710" t="s">
        <v>64</v>
      </c>
      <c r="K285" s="3703" t="s">
        <v>1443</v>
      </c>
      <c r="L285" s="2013" t="s">
        <v>1631</v>
      </c>
      <c r="M285" s="2029"/>
    </row>
    <row r="286" spans="1:13" ht="25.5">
      <c r="A286" s="3633" t="s">
        <v>1632</v>
      </c>
      <c r="B286" s="2122" t="s">
        <v>757</v>
      </c>
      <c r="C286" s="3048" t="s">
        <v>756</v>
      </c>
      <c r="D286" s="3657" t="s">
        <v>218</v>
      </c>
      <c r="E286" s="2125" t="s">
        <v>662</v>
      </c>
      <c r="F286" s="2125" t="s">
        <v>1394</v>
      </c>
      <c r="G286" s="2125" t="s">
        <v>1394</v>
      </c>
      <c r="H286" s="3048">
        <v>37</v>
      </c>
      <c r="I286" s="2125" t="s">
        <v>64</v>
      </c>
      <c r="J286" s="2125" t="s">
        <v>64</v>
      </c>
      <c r="K286" s="3703" t="s">
        <v>1443</v>
      </c>
      <c r="L286" s="3834"/>
      <c r="M286" s="2029"/>
    </row>
    <row r="287" spans="1:13" ht="14.25">
      <c r="A287" s="3632" t="s">
        <v>1400</v>
      </c>
      <c r="B287" s="3681" t="s">
        <v>759</v>
      </c>
      <c r="C287" s="3048" t="s">
        <v>758</v>
      </c>
      <c r="D287" s="2343"/>
      <c r="E287" s="2125"/>
      <c r="F287" s="2343"/>
      <c r="G287" s="2343"/>
      <c r="H287" s="3048">
        <v>16</v>
      </c>
      <c r="I287" s="2125" t="s">
        <v>23</v>
      </c>
      <c r="J287" s="2125" t="s">
        <v>23</v>
      </c>
      <c r="K287" s="2125" t="s">
        <v>1455</v>
      </c>
      <c r="L287" s="3835"/>
      <c r="M287" s="2029"/>
    </row>
    <row r="288" spans="1:13" ht="14.25">
      <c r="A288" s="3632" t="s">
        <v>23</v>
      </c>
      <c r="B288" s="3659" t="s">
        <v>1714</v>
      </c>
      <c r="C288" s="3048" t="s">
        <v>1715</v>
      </c>
      <c r="D288" s="2343" t="s">
        <v>1299</v>
      </c>
      <c r="E288" s="2013"/>
      <c r="F288" s="2343" t="s">
        <v>1394</v>
      </c>
      <c r="G288" s="2343"/>
      <c r="H288" s="3048">
        <v>32</v>
      </c>
      <c r="I288" s="2125" t="s">
        <v>1425</v>
      </c>
      <c r="J288" s="2125" t="s">
        <v>53</v>
      </c>
      <c r="K288" s="2125"/>
      <c r="L288" s="3706"/>
      <c r="M288" s="2029"/>
    </row>
    <row r="289" spans="1:13" ht="14.25">
      <c r="A289" s="3632" t="s">
        <v>1408</v>
      </c>
      <c r="B289" s="3659" t="s">
        <v>1714</v>
      </c>
      <c r="C289" s="3048" t="s">
        <v>1715</v>
      </c>
      <c r="D289" s="2343" t="s">
        <v>1299</v>
      </c>
      <c r="E289" s="2013"/>
      <c r="F289" s="3045"/>
      <c r="G289" s="2343" t="s">
        <v>1394</v>
      </c>
      <c r="H289" s="3048">
        <v>27</v>
      </c>
      <c r="I289" s="2125" t="s">
        <v>1425</v>
      </c>
      <c r="J289" s="2125" t="s">
        <v>53</v>
      </c>
      <c r="K289" s="2125"/>
      <c r="L289" s="2013"/>
      <c r="M289" s="2029"/>
    </row>
    <row r="290" spans="1:13" ht="14.25">
      <c r="A290" s="3632" t="s">
        <v>1388</v>
      </c>
      <c r="B290" s="3659" t="s">
        <v>761</v>
      </c>
      <c r="C290" s="3048" t="s">
        <v>760</v>
      </c>
      <c r="D290" s="3679" t="s">
        <v>414</v>
      </c>
      <c r="E290" s="3800"/>
      <c r="F290" s="3218"/>
      <c r="G290" s="3218"/>
      <c r="H290" s="3721">
        <v>47</v>
      </c>
      <c r="I290" s="3720" t="s">
        <v>1391</v>
      </c>
      <c r="J290" s="3720" t="s">
        <v>59</v>
      </c>
      <c r="K290" s="2123" t="s">
        <v>1716</v>
      </c>
      <c r="L290" s="2013"/>
      <c r="M290" s="2029"/>
    </row>
    <row r="291" spans="1:13" ht="14.25">
      <c r="A291" s="3632" t="s">
        <v>1388</v>
      </c>
      <c r="B291" s="3836" t="s">
        <v>761</v>
      </c>
      <c r="C291" s="3048" t="s">
        <v>760</v>
      </c>
      <c r="D291" s="3664" t="s">
        <v>1389</v>
      </c>
      <c r="E291" s="2013"/>
      <c r="F291" s="2343"/>
      <c r="G291" s="2343"/>
      <c r="H291" s="3048">
        <v>47</v>
      </c>
      <c r="I291" s="2125" t="s">
        <v>1391</v>
      </c>
      <c r="J291" s="2125" t="s">
        <v>59</v>
      </c>
      <c r="K291" s="2123" t="s">
        <v>1716</v>
      </c>
      <c r="L291" s="2013"/>
      <c r="M291" s="2029"/>
    </row>
    <row r="292" spans="1:13" ht="14.25">
      <c r="A292" s="3636" t="s">
        <v>1509</v>
      </c>
      <c r="B292" s="3708" t="s">
        <v>1717</v>
      </c>
      <c r="C292" s="3048" t="s">
        <v>1718</v>
      </c>
      <c r="D292" s="2343"/>
      <c r="E292" s="2125"/>
      <c r="F292" s="3656"/>
      <c r="G292" s="2343"/>
      <c r="H292" s="3048">
        <v>40</v>
      </c>
      <c r="I292" s="2125" t="s">
        <v>1461</v>
      </c>
      <c r="J292" s="2125" t="s">
        <v>121</v>
      </c>
      <c r="K292" s="2123"/>
      <c r="L292" s="2013"/>
      <c r="M292" s="2029"/>
    </row>
    <row r="293" spans="1:13" ht="14.25">
      <c r="A293" s="3632" t="s">
        <v>1512</v>
      </c>
      <c r="B293" s="3708" t="s">
        <v>1717</v>
      </c>
      <c r="C293" s="3048" t="s">
        <v>1718</v>
      </c>
      <c r="D293" s="2343"/>
      <c r="E293" s="2125"/>
      <c r="F293" s="3656"/>
      <c r="G293" s="2343"/>
      <c r="H293" s="3048">
        <v>45</v>
      </c>
      <c r="I293" s="2125" t="s">
        <v>1461</v>
      </c>
      <c r="J293" s="2125" t="s">
        <v>121</v>
      </c>
      <c r="K293" s="2125"/>
      <c r="L293" s="2013"/>
      <c r="M293" s="2029"/>
    </row>
    <row r="294" spans="1:13" ht="25.5">
      <c r="A294" s="3632" t="s">
        <v>1381</v>
      </c>
      <c r="B294" s="3709" t="s">
        <v>767</v>
      </c>
      <c r="C294" s="3048" t="s">
        <v>766</v>
      </c>
      <c r="D294" s="2343" t="s">
        <v>689</v>
      </c>
      <c r="E294" s="2125" t="s">
        <v>653</v>
      </c>
      <c r="F294" s="2343"/>
      <c r="G294" s="2013"/>
      <c r="H294" s="3048">
        <v>45</v>
      </c>
      <c r="I294" s="2125" t="s">
        <v>1382</v>
      </c>
      <c r="J294" s="2125" t="s">
        <v>768</v>
      </c>
      <c r="K294" s="2125" t="s">
        <v>1719</v>
      </c>
      <c r="L294" s="2013"/>
      <c r="M294" s="2029"/>
    </row>
    <row r="295" spans="1:13" ht="25.5">
      <c r="A295" s="3632" t="s">
        <v>1388</v>
      </c>
      <c r="B295" s="2122" t="s">
        <v>1720</v>
      </c>
      <c r="C295" s="3048" t="s">
        <v>769</v>
      </c>
      <c r="D295" s="2013" t="s">
        <v>414</v>
      </c>
      <c r="E295" s="2125"/>
      <c r="F295" s="2125"/>
      <c r="G295" s="2125"/>
      <c r="H295" s="3048">
        <v>40</v>
      </c>
      <c r="I295" s="2125" t="s">
        <v>1406</v>
      </c>
      <c r="J295" s="2125" t="s">
        <v>1481</v>
      </c>
      <c r="K295" s="2125" t="s">
        <v>1721</v>
      </c>
      <c r="L295" s="2013"/>
      <c r="M295" s="2029"/>
    </row>
    <row r="296" spans="1:13" ht="14.25">
      <c r="A296" s="3632" t="s">
        <v>1432</v>
      </c>
      <c r="B296" s="3701" t="s">
        <v>774</v>
      </c>
      <c r="C296" s="3048" t="s">
        <v>773</v>
      </c>
      <c r="D296" s="3722" t="s">
        <v>218</v>
      </c>
      <c r="E296" s="3686"/>
      <c r="F296" s="2343"/>
      <c r="G296" s="2013"/>
      <c r="H296" s="3048">
        <v>45</v>
      </c>
      <c r="I296" s="2125" t="s">
        <v>1461</v>
      </c>
      <c r="J296" s="2125" t="s">
        <v>121</v>
      </c>
      <c r="K296" s="3703" t="s">
        <v>1443</v>
      </c>
      <c r="L296" s="2013"/>
      <c r="M296" s="2029"/>
    </row>
    <row r="297" spans="1:13" ht="14.25">
      <c r="A297" s="3632" t="s">
        <v>323</v>
      </c>
      <c r="B297" s="3756" t="s">
        <v>1722</v>
      </c>
      <c r="C297" s="3048" t="s">
        <v>1723</v>
      </c>
      <c r="D297" s="3837" t="s">
        <v>784</v>
      </c>
      <c r="E297" s="3705"/>
      <c r="F297" s="2343"/>
      <c r="G297" s="2013"/>
      <c r="H297" s="3838">
        <v>25</v>
      </c>
      <c r="I297" s="3705" t="s">
        <v>1466</v>
      </c>
      <c r="J297" s="2125" t="s">
        <v>1476</v>
      </c>
      <c r="K297" s="2125" t="s">
        <v>1724</v>
      </c>
      <c r="L297" s="2013"/>
      <c r="M297" s="2029"/>
    </row>
    <row r="298" spans="1:13" ht="14.25">
      <c r="A298" s="3925" t="s">
        <v>1490</v>
      </c>
      <c r="B298" s="2122" t="s">
        <v>778</v>
      </c>
      <c r="C298" s="3048" t="s">
        <v>777</v>
      </c>
      <c r="D298" s="2125" t="s">
        <v>218</v>
      </c>
      <c r="E298" s="2125" t="s">
        <v>310</v>
      </c>
      <c r="F298" s="2343"/>
      <c r="G298" s="2343"/>
      <c r="H298" s="3048">
        <v>52</v>
      </c>
      <c r="I298" s="2125" t="s">
        <v>1725</v>
      </c>
      <c r="J298" s="2125" t="s">
        <v>233</v>
      </c>
      <c r="K298" s="2125" t="s">
        <v>1726</v>
      </c>
      <c r="L298" s="2013"/>
      <c r="M298" s="2029"/>
    </row>
    <row r="299" spans="1:13" ht="14.25">
      <c r="A299" s="3632" t="s">
        <v>323</v>
      </c>
      <c r="B299" s="2122" t="s">
        <v>784</v>
      </c>
      <c r="C299" s="3048" t="s">
        <v>783</v>
      </c>
      <c r="D299" s="2125"/>
      <c r="E299" s="2125"/>
      <c r="F299" s="2343"/>
      <c r="G299" s="2343"/>
      <c r="H299" s="3048">
        <v>21</v>
      </c>
      <c r="I299" s="2125" t="s">
        <v>1466</v>
      </c>
      <c r="J299" s="2125" t="s">
        <v>785</v>
      </c>
      <c r="K299" s="2122"/>
      <c r="L299" s="2013"/>
      <c r="M299" s="2029"/>
    </row>
    <row r="300" spans="1:13" ht="14.25">
      <c r="A300" s="3632" t="s">
        <v>1381</v>
      </c>
      <c r="B300" s="3654" t="s">
        <v>787</v>
      </c>
      <c r="C300" s="3048" t="s">
        <v>786</v>
      </c>
      <c r="D300" s="2343" t="s">
        <v>689</v>
      </c>
      <c r="E300" s="3797"/>
      <c r="F300" s="2343"/>
      <c r="G300" s="2013"/>
      <c r="H300" s="3048">
        <v>41</v>
      </c>
      <c r="I300" s="2125" t="s">
        <v>1382</v>
      </c>
      <c r="J300" s="2125" t="s">
        <v>788</v>
      </c>
      <c r="K300" s="2125" t="s">
        <v>1727</v>
      </c>
      <c r="L300" s="3839"/>
      <c r="M300" s="2029"/>
    </row>
    <row r="301" spans="1:13" ht="14.25">
      <c r="A301" s="3632" t="s">
        <v>1493</v>
      </c>
      <c r="B301" s="3659" t="s">
        <v>790</v>
      </c>
      <c r="C301" s="3048" t="s">
        <v>789</v>
      </c>
      <c r="D301" s="2343"/>
      <c r="E301" s="2125"/>
      <c r="F301" s="2343"/>
      <c r="G301" s="2343"/>
      <c r="H301" s="3048">
        <v>26</v>
      </c>
      <c r="I301" s="2125" t="s">
        <v>1494</v>
      </c>
      <c r="J301" s="2125" t="s">
        <v>791</v>
      </c>
      <c r="K301" s="2125"/>
      <c r="L301" s="3839"/>
      <c r="M301" s="2029"/>
    </row>
    <row r="302" spans="1:13" ht="14.25">
      <c r="A302" s="3632" t="s">
        <v>1484</v>
      </c>
      <c r="B302" s="2122" t="s">
        <v>793</v>
      </c>
      <c r="C302" s="3048" t="s">
        <v>792</v>
      </c>
      <c r="D302" s="3218" t="s">
        <v>1378</v>
      </c>
      <c r="E302" s="3720" t="s">
        <v>664</v>
      </c>
      <c r="F302" s="3720" t="s">
        <v>1394</v>
      </c>
      <c r="G302" s="3720"/>
      <c r="H302" s="3721">
        <v>38</v>
      </c>
      <c r="I302" s="3720" t="s">
        <v>1473</v>
      </c>
      <c r="J302" s="3720" t="s">
        <v>144</v>
      </c>
      <c r="K302" s="2125" t="s">
        <v>1479</v>
      </c>
      <c r="L302" s="3839"/>
      <c r="M302" s="2029"/>
    </row>
    <row r="303" spans="1:13" ht="14.25">
      <c r="A303" s="3633" t="s">
        <v>1409</v>
      </c>
      <c r="B303" s="2122" t="s">
        <v>793</v>
      </c>
      <c r="C303" s="3048" t="s">
        <v>792</v>
      </c>
      <c r="D303" s="2343" t="s">
        <v>1378</v>
      </c>
      <c r="E303" s="2125" t="s">
        <v>664</v>
      </c>
      <c r="F303" s="2125" t="s">
        <v>1394</v>
      </c>
      <c r="G303" s="2125"/>
      <c r="H303" s="3048">
        <v>38</v>
      </c>
      <c r="I303" s="2125" t="s">
        <v>1473</v>
      </c>
      <c r="J303" s="2125" t="s">
        <v>144</v>
      </c>
      <c r="K303" s="2125" t="s">
        <v>1479</v>
      </c>
      <c r="L303" s="3839"/>
      <c r="M303" s="2029"/>
    </row>
    <row r="304" spans="1:13" ht="28.5">
      <c r="A304" s="3633" t="s">
        <v>1472</v>
      </c>
      <c r="B304" s="2122" t="s">
        <v>1728</v>
      </c>
      <c r="C304" s="3048" t="s">
        <v>794</v>
      </c>
      <c r="D304" s="3693" t="s">
        <v>1378</v>
      </c>
      <c r="E304" s="3693" t="s">
        <v>1362</v>
      </c>
      <c r="F304" s="3695"/>
      <c r="G304" s="3695"/>
      <c r="H304" s="3694">
        <v>50</v>
      </c>
      <c r="I304" s="3695" t="s">
        <v>460</v>
      </c>
      <c r="J304" s="3695" t="s">
        <v>460</v>
      </c>
      <c r="K304" s="2125"/>
      <c r="L304" s="2013"/>
      <c r="M304" s="2029"/>
    </row>
    <row r="305" spans="1:16" ht="28.5">
      <c r="A305" s="3633" t="s">
        <v>1409</v>
      </c>
      <c r="B305" s="2122" t="s">
        <v>1729</v>
      </c>
      <c r="C305" s="3048" t="s">
        <v>794</v>
      </c>
      <c r="D305" s="2343" t="s">
        <v>1378</v>
      </c>
      <c r="E305" s="2343" t="s">
        <v>664</v>
      </c>
      <c r="F305" s="2125"/>
      <c r="G305" s="2125"/>
      <c r="H305" s="3048">
        <v>50</v>
      </c>
      <c r="I305" s="2125" t="s">
        <v>460</v>
      </c>
      <c r="J305" s="2125" t="s">
        <v>460</v>
      </c>
      <c r="K305" s="2125"/>
      <c r="L305" s="2013"/>
      <c r="M305" s="2029"/>
    </row>
    <row r="306" spans="1:16" ht="14.25">
      <c r="A306" s="3632" t="s">
        <v>1465</v>
      </c>
      <c r="B306" s="3654" t="s">
        <v>1730</v>
      </c>
      <c r="C306" s="3048" t="s">
        <v>796</v>
      </c>
      <c r="D306" s="2343" t="s">
        <v>989</v>
      </c>
      <c r="E306" s="3797"/>
      <c r="F306" s="2343"/>
      <c r="G306" s="2013"/>
      <c r="H306" s="3048"/>
      <c r="I306" s="2125" t="s">
        <v>1541</v>
      </c>
      <c r="J306" s="2125" t="s">
        <v>798</v>
      </c>
      <c r="K306" s="2125" t="s">
        <v>1731</v>
      </c>
      <c r="L306" s="2013"/>
      <c r="M306" s="2029"/>
    </row>
    <row r="307" spans="1:16" ht="14.25">
      <c r="A307" s="3633" t="s">
        <v>1409</v>
      </c>
      <c r="B307" s="2122" t="s">
        <v>800</v>
      </c>
      <c r="C307" s="3048" t="s">
        <v>799</v>
      </c>
      <c r="D307" s="2343" t="s">
        <v>1378</v>
      </c>
      <c r="E307" s="2125" t="s">
        <v>81</v>
      </c>
      <c r="F307" s="2125" t="s">
        <v>903</v>
      </c>
      <c r="G307" s="2125"/>
      <c r="H307" s="3048">
        <v>35</v>
      </c>
      <c r="I307" s="2125" t="s">
        <v>1379</v>
      </c>
      <c r="J307" s="2125" t="s">
        <v>47</v>
      </c>
      <c r="K307" s="2125"/>
      <c r="L307" s="2013"/>
      <c r="M307" s="2029"/>
    </row>
    <row r="308" spans="1:16" ht="140.25">
      <c r="A308" s="3248" t="s">
        <v>1403</v>
      </c>
      <c r="B308" s="3930" t="s">
        <v>1732</v>
      </c>
      <c r="C308" s="3685" t="s">
        <v>1733</v>
      </c>
      <c r="D308" s="3684" t="s">
        <v>1092</v>
      </c>
      <c r="E308" s="3684"/>
      <c r="F308" s="3683"/>
      <c r="G308" s="3684"/>
      <c r="H308" s="3685">
        <v>25</v>
      </c>
      <c r="I308" s="3684" t="s">
        <v>1404</v>
      </c>
      <c r="J308" s="3684" t="s">
        <v>26</v>
      </c>
      <c r="K308" s="3840" t="s">
        <v>1734</v>
      </c>
      <c r="L308" s="3841"/>
      <c r="M308" s="3246"/>
      <c r="N308" s="3247"/>
      <c r="O308" s="3247"/>
      <c r="P308" s="3247"/>
    </row>
    <row r="309" spans="1:16" ht="14.25">
      <c r="A309" s="3632" t="s">
        <v>1468</v>
      </c>
      <c r="B309" s="3659" t="s">
        <v>804</v>
      </c>
      <c r="C309" s="3048" t="s">
        <v>803</v>
      </c>
      <c r="D309" s="2343"/>
      <c r="E309" s="2125"/>
      <c r="F309" s="2343"/>
      <c r="G309" s="2343"/>
      <c r="H309" s="3048">
        <v>10</v>
      </c>
      <c r="I309" s="2125" t="s">
        <v>1643</v>
      </c>
      <c r="J309" s="2125" t="s">
        <v>270</v>
      </c>
      <c r="K309" s="3703" t="s">
        <v>1735</v>
      </c>
      <c r="L309" s="2013"/>
      <c r="M309" s="2029"/>
    </row>
    <row r="310" spans="1:16" ht="25.5">
      <c r="A310" s="3632" t="s">
        <v>1465</v>
      </c>
      <c r="B310" s="3762" t="s">
        <v>813</v>
      </c>
      <c r="C310" s="3048" t="s">
        <v>812</v>
      </c>
      <c r="D310" s="3755" t="s">
        <v>989</v>
      </c>
      <c r="E310" s="3714"/>
      <c r="F310" s="2013"/>
      <c r="G310" s="2125"/>
      <c r="H310" s="3733">
        <v>19</v>
      </c>
      <c r="I310" s="3714" t="s">
        <v>1466</v>
      </c>
      <c r="J310" s="2125" t="s">
        <v>156</v>
      </c>
      <c r="K310" s="2125" t="s">
        <v>1736</v>
      </c>
      <c r="L310" s="2013"/>
      <c r="M310" s="2029"/>
    </row>
    <row r="311" spans="1:16">
      <c r="A311" s="3632" t="s">
        <v>1388</v>
      </c>
      <c r="B311" s="3714" t="s">
        <v>1737</v>
      </c>
      <c r="C311" s="3048" t="s">
        <v>1738</v>
      </c>
      <c r="D311" s="3732" t="s">
        <v>414</v>
      </c>
      <c r="E311" s="3714"/>
      <c r="F311" s="2013"/>
      <c r="G311" s="2125"/>
      <c r="H311" s="3733">
        <v>30</v>
      </c>
      <c r="I311" s="3714" t="s">
        <v>1406</v>
      </c>
      <c r="J311" s="2125" t="s">
        <v>29</v>
      </c>
      <c r="K311" s="2125"/>
      <c r="L311" s="2013"/>
      <c r="M311" s="2029"/>
    </row>
    <row r="312" spans="1:16" ht="39.75">
      <c r="A312" s="3632" t="s">
        <v>1381</v>
      </c>
      <c r="B312" s="3654" t="s">
        <v>824</v>
      </c>
      <c r="C312" s="3048" t="s">
        <v>823</v>
      </c>
      <c r="D312" s="2343" t="s">
        <v>689</v>
      </c>
      <c r="E312" s="2125"/>
      <c r="F312" s="2013"/>
      <c r="G312" s="2343"/>
      <c r="H312" s="3048">
        <v>36</v>
      </c>
      <c r="I312" s="2125" t="s">
        <v>1691</v>
      </c>
      <c r="J312" s="2125" t="s">
        <v>687</v>
      </c>
      <c r="K312" s="2125" t="s">
        <v>1739</v>
      </c>
      <c r="L312" s="2013"/>
      <c r="M312" s="2029"/>
    </row>
    <row r="313" spans="1:16" ht="14.25">
      <c r="A313" s="3632" t="s">
        <v>1400</v>
      </c>
      <c r="B313" s="3670" t="s">
        <v>832</v>
      </c>
      <c r="C313" s="3048" t="s">
        <v>831</v>
      </c>
      <c r="D313" s="2343"/>
      <c r="E313" s="2125"/>
      <c r="F313" s="2013"/>
      <c r="G313" s="2343"/>
      <c r="H313" s="3048">
        <v>26</v>
      </c>
      <c r="I313" s="2125" t="s">
        <v>108</v>
      </c>
      <c r="J313" s="2125" t="s">
        <v>108</v>
      </c>
      <c r="K313" s="3734" t="s">
        <v>1740</v>
      </c>
      <c r="L313" s="2013"/>
      <c r="M313" s="2029"/>
    </row>
    <row r="314" spans="1:16" ht="14.25">
      <c r="A314" s="3632" t="s">
        <v>1388</v>
      </c>
      <c r="B314" s="2122" t="s">
        <v>1741</v>
      </c>
      <c r="C314" s="3048" t="s">
        <v>833</v>
      </c>
      <c r="D314" s="3539" t="s">
        <v>414</v>
      </c>
      <c r="E314" s="3710" t="s">
        <v>1394</v>
      </c>
      <c r="F314" s="3710"/>
      <c r="G314" s="3710"/>
      <c r="H314" s="3729">
        <v>21</v>
      </c>
      <c r="I314" s="3710" t="s">
        <v>1462</v>
      </c>
      <c r="J314" s="3710" t="s">
        <v>72</v>
      </c>
      <c r="K314" s="2125"/>
      <c r="L314" s="2013"/>
      <c r="M314" s="2029"/>
    </row>
    <row r="315" spans="1:16" ht="14.25">
      <c r="A315" s="3632" t="s">
        <v>1408</v>
      </c>
      <c r="B315" s="2122" t="s">
        <v>1741</v>
      </c>
      <c r="C315" s="3048" t="s">
        <v>833</v>
      </c>
      <c r="D315" s="2013" t="s">
        <v>414</v>
      </c>
      <c r="E315" s="2125" t="s">
        <v>1394</v>
      </c>
      <c r="F315" s="2125"/>
      <c r="G315" s="2125"/>
      <c r="H315" s="3048">
        <v>34</v>
      </c>
      <c r="I315" s="2125" t="s">
        <v>1462</v>
      </c>
      <c r="J315" s="2125" t="s">
        <v>72</v>
      </c>
      <c r="K315" s="2125"/>
      <c r="L315" s="2013"/>
      <c r="M315" s="2029"/>
    </row>
    <row r="316" spans="1:16" ht="14.25">
      <c r="A316" s="3632" t="s">
        <v>1432</v>
      </c>
      <c r="B316" s="3670" t="s">
        <v>836</v>
      </c>
      <c r="C316" s="3689" t="s">
        <v>835</v>
      </c>
      <c r="D316" s="3842" t="s">
        <v>218</v>
      </c>
      <c r="E316" s="3842" t="s">
        <v>380</v>
      </c>
      <c r="F316" s="3739"/>
      <c r="G316" s="3690"/>
      <c r="H316" s="3689"/>
      <c r="I316" s="3691" t="s">
        <v>1491</v>
      </c>
      <c r="J316" s="3691" t="s">
        <v>837</v>
      </c>
      <c r="K316" s="3703" t="s">
        <v>1443</v>
      </c>
      <c r="L316" s="2013"/>
      <c r="M316" s="2029"/>
    </row>
    <row r="317" spans="1:16" ht="14.25">
      <c r="A317" s="3632" t="s">
        <v>1493</v>
      </c>
      <c r="B317" s="3816" t="s">
        <v>839</v>
      </c>
      <c r="C317" s="3669" t="s">
        <v>838</v>
      </c>
      <c r="D317" s="3656"/>
      <c r="E317" s="3686"/>
      <c r="F317" s="3656"/>
      <c r="G317" s="3656"/>
      <c r="H317" s="3669">
        <v>34</v>
      </c>
      <c r="I317" s="3686" t="s">
        <v>1494</v>
      </c>
      <c r="J317" s="3686" t="s">
        <v>167</v>
      </c>
      <c r="K317" s="3812" t="s">
        <v>1742</v>
      </c>
      <c r="L317" s="3839"/>
      <c r="M317" s="2029"/>
    </row>
    <row r="318" spans="1:16" ht="14.25">
      <c r="A318" s="3632" t="s">
        <v>1454</v>
      </c>
      <c r="B318" s="3709" t="s">
        <v>843</v>
      </c>
      <c r="C318" s="3669" t="s">
        <v>842</v>
      </c>
      <c r="D318" s="3656"/>
      <c r="E318" s="3686"/>
      <c r="F318" s="3656"/>
      <c r="G318" s="3656"/>
      <c r="H318" s="3669">
        <v>23</v>
      </c>
      <c r="I318" s="3686" t="s">
        <v>108</v>
      </c>
      <c r="J318" s="3686" t="s">
        <v>108</v>
      </c>
      <c r="K318" s="2125" t="s">
        <v>1743</v>
      </c>
      <c r="L318" s="3815"/>
      <c r="M318" s="2029"/>
    </row>
    <row r="319" spans="1:16" ht="52.5">
      <c r="A319" s="3632" t="s">
        <v>1468</v>
      </c>
      <c r="B319" s="3659" t="s">
        <v>845</v>
      </c>
      <c r="C319" s="3048" t="s">
        <v>844</v>
      </c>
      <c r="D319" s="3161" t="s">
        <v>287</v>
      </c>
      <c r="E319" s="3710"/>
      <c r="F319" s="3161"/>
      <c r="G319" s="3539"/>
      <c r="H319" s="3729">
        <v>12</v>
      </c>
      <c r="I319" s="3710" t="s">
        <v>270</v>
      </c>
      <c r="J319" s="3710" t="s">
        <v>270</v>
      </c>
      <c r="K319" s="2125" t="s">
        <v>1519</v>
      </c>
      <c r="L319" s="2013"/>
      <c r="M319" s="2029"/>
    </row>
    <row r="320" spans="1:16" ht="51">
      <c r="A320" s="3632" t="s">
        <v>23</v>
      </c>
      <c r="B320" s="3659" t="s">
        <v>845</v>
      </c>
      <c r="C320" s="3048" t="s">
        <v>844</v>
      </c>
      <c r="D320" s="2343" t="s">
        <v>287</v>
      </c>
      <c r="E320" s="2125"/>
      <c r="F320" s="2343"/>
      <c r="G320" s="2013"/>
      <c r="H320" s="3048">
        <v>12</v>
      </c>
      <c r="I320" s="2125" t="s">
        <v>270</v>
      </c>
      <c r="J320" s="2125" t="s">
        <v>270</v>
      </c>
      <c r="K320" s="2125" t="s">
        <v>1744</v>
      </c>
      <c r="L320" s="2013"/>
      <c r="M320" s="2029"/>
    </row>
    <row r="321" spans="1:13" ht="14.25">
      <c r="A321" s="3632" t="s">
        <v>1432</v>
      </c>
      <c r="B321" s="3707" t="s">
        <v>847</v>
      </c>
      <c r="C321" s="3048" t="s">
        <v>846</v>
      </c>
      <c r="D321" s="3722" t="s">
        <v>218</v>
      </c>
      <c r="E321" s="3686"/>
      <c r="F321" s="2343"/>
      <c r="G321" s="2013"/>
      <c r="H321" s="3048">
        <v>60</v>
      </c>
      <c r="I321" s="2125" t="s">
        <v>1461</v>
      </c>
      <c r="J321" s="2125" t="s">
        <v>121</v>
      </c>
      <c r="K321" s="3703" t="s">
        <v>1443</v>
      </c>
      <c r="L321" s="2013"/>
      <c r="M321" s="2029"/>
    </row>
    <row r="322" spans="1:13" ht="14.25">
      <c r="A322" s="3632" t="s">
        <v>1512</v>
      </c>
      <c r="B322" s="3708" t="s">
        <v>1745</v>
      </c>
      <c r="C322" s="3048" t="s">
        <v>850</v>
      </c>
      <c r="D322" s="2343"/>
      <c r="E322" s="2125"/>
      <c r="F322" s="3656"/>
      <c r="G322" s="2343"/>
      <c r="H322" s="3048">
        <v>33</v>
      </c>
      <c r="I322" s="2125" t="s">
        <v>1461</v>
      </c>
      <c r="J322" s="2125" t="s">
        <v>121</v>
      </c>
      <c r="K322" s="2125"/>
      <c r="L322" s="2013"/>
      <c r="M322" s="2029"/>
    </row>
    <row r="323" spans="1:13" ht="28.5">
      <c r="A323" s="3636" t="s">
        <v>1509</v>
      </c>
      <c r="B323" s="3708" t="s">
        <v>1746</v>
      </c>
      <c r="C323" s="3048" t="s">
        <v>850</v>
      </c>
      <c r="D323" s="2343"/>
      <c r="E323" s="2125"/>
      <c r="F323" s="3656"/>
      <c r="G323" s="2343"/>
      <c r="H323" s="3048">
        <v>49</v>
      </c>
      <c r="I323" s="2125" t="s">
        <v>1461</v>
      </c>
      <c r="J323" s="2125" t="s">
        <v>121</v>
      </c>
      <c r="K323" s="2125"/>
      <c r="L323" s="2013"/>
      <c r="M323" s="2029"/>
    </row>
    <row r="324" spans="1:13" ht="28.5">
      <c r="A324" s="3632" t="s">
        <v>1747</v>
      </c>
      <c r="B324" s="3708" t="s">
        <v>1746</v>
      </c>
      <c r="C324" s="3048" t="s">
        <v>850</v>
      </c>
      <c r="D324" s="2343"/>
      <c r="E324" s="2125"/>
      <c r="F324" s="3656"/>
      <c r="G324" s="2343"/>
      <c r="H324" s="3048">
        <v>44</v>
      </c>
      <c r="I324" s="2125" t="s">
        <v>1461</v>
      </c>
      <c r="J324" s="2125" t="s">
        <v>121</v>
      </c>
      <c r="K324" s="2125" t="s">
        <v>1748</v>
      </c>
      <c r="L324" s="2013"/>
      <c r="M324" s="2029"/>
    </row>
    <row r="325" spans="1:13" ht="52.5">
      <c r="A325" s="3632" t="s">
        <v>1468</v>
      </c>
      <c r="B325" s="3659" t="s">
        <v>853</v>
      </c>
      <c r="C325" s="3048" t="s">
        <v>852</v>
      </c>
      <c r="D325" s="2343"/>
      <c r="E325" s="2125"/>
      <c r="F325" s="2343"/>
      <c r="G325" s="2013"/>
      <c r="H325" s="3048">
        <v>15</v>
      </c>
      <c r="I325" s="2125" t="s">
        <v>270</v>
      </c>
      <c r="J325" s="2125" t="s">
        <v>270</v>
      </c>
      <c r="K325" s="2125" t="s">
        <v>1749</v>
      </c>
      <c r="L325" s="3665"/>
      <c r="M325" s="2029"/>
    </row>
    <row r="326" spans="1:13" ht="14.25">
      <c r="A326" s="3632" t="s">
        <v>1747</v>
      </c>
      <c r="B326" s="3708" t="s">
        <v>859</v>
      </c>
      <c r="C326" s="3048" t="s">
        <v>858</v>
      </c>
      <c r="D326" s="2343"/>
      <c r="E326" s="2125"/>
      <c r="F326" s="2343"/>
      <c r="G326" s="2343"/>
      <c r="H326" s="3048">
        <v>48</v>
      </c>
      <c r="I326" s="2125" t="s">
        <v>1461</v>
      </c>
      <c r="J326" s="2125" t="s">
        <v>121</v>
      </c>
      <c r="K326" s="2125" t="s">
        <v>1750</v>
      </c>
      <c r="L326" s="2013"/>
      <c r="M326" s="2029"/>
    </row>
    <row r="327" spans="1:13" ht="14.25">
      <c r="A327" s="3633" t="s">
        <v>1409</v>
      </c>
      <c r="B327" s="2122" t="s">
        <v>861</v>
      </c>
      <c r="C327" s="3048" t="s">
        <v>860</v>
      </c>
      <c r="D327" s="2343" t="s">
        <v>1378</v>
      </c>
      <c r="E327" s="2125" t="s">
        <v>81</v>
      </c>
      <c r="F327" s="2125"/>
      <c r="G327" s="2125"/>
      <c r="H327" s="3048">
        <v>35</v>
      </c>
      <c r="I327" s="2125" t="s">
        <v>1379</v>
      </c>
      <c r="J327" s="2125" t="s">
        <v>35</v>
      </c>
      <c r="K327" s="2125"/>
      <c r="L327" s="3665"/>
      <c r="M327" s="2029"/>
    </row>
    <row r="328" spans="1:13" ht="25.5">
      <c r="A328" s="3632" t="s">
        <v>1381</v>
      </c>
      <c r="B328" s="3709" t="s">
        <v>867</v>
      </c>
      <c r="C328" s="3048" t="s">
        <v>866</v>
      </c>
      <c r="D328" s="2343" t="s">
        <v>689</v>
      </c>
      <c r="E328" s="2125" t="s">
        <v>653</v>
      </c>
      <c r="F328" s="2343"/>
      <c r="G328" s="2013"/>
      <c r="H328" s="3048">
        <v>47</v>
      </c>
      <c r="I328" s="2125" t="s">
        <v>1382</v>
      </c>
      <c r="J328" s="2125" t="s">
        <v>868</v>
      </c>
      <c r="K328" s="2125" t="s">
        <v>1751</v>
      </c>
      <c r="L328" s="2013"/>
      <c r="M328" s="2029"/>
    </row>
    <row r="329" spans="1:13" ht="25.5">
      <c r="A329" s="3632" t="s">
        <v>1381</v>
      </c>
      <c r="B329" s="3709" t="s">
        <v>870</v>
      </c>
      <c r="C329" s="3048" t="s">
        <v>869</v>
      </c>
      <c r="D329" s="2343" t="s">
        <v>689</v>
      </c>
      <c r="E329" s="2125" t="s">
        <v>653</v>
      </c>
      <c r="F329" s="2013"/>
      <c r="G329" s="2343"/>
      <c r="H329" s="3048">
        <v>45</v>
      </c>
      <c r="I329" s="2125" t="s">
        <v>1382</v>
      </c>
      <c r="J329" s="2125" t="s">
        <v>868</v>
      </c>
      <c r="K329" s="2125" t="s">
        <v>1752</v>
      </c>
      <c r="L329" s="3665"/>
      <c r="M329" s="2029"/>
    </row>
    <row r="330" spans="1:13" ht="14.25">
      <c r="A330" s="3632" t="s">
        <v>1454</v>
      </c>
      <c r="B330" s="3701" t="s">
        <v>872</v>
      </c>
      <c r="C330" s="3048" t="s">
        <v>871</v>
      </c>
      <c r="D330" s="3718" t="s">
        <v>204</v>
      </c>
      <c r="E330" s="2125"/>
      <c r="F330" s="2013"/>
      <c r="G330" s="2343"/>
      <c r="H330" s="3048">
        <v>25</v>
      </c>
      <c r="I330" s="2125" t="s">
        <v>1753</v>
      </c>
      <c r="J330" s="2125" t="s">
        <v>873</v>
      </c>
      <c r="K330" s="2125"/>
      <c r="L330" s="2013"/>
      <c r="M330" s="2029"/>
    </row>
    <row r="331" spans="1:13" ht="51">
      <c r="A331" s="3632" t="s">
        <v>1388</v>
      </c>
      <c r="B331" s="3659" t="s">
        <v>1754</v>
      </c>
      <c r="C331" s="3048" t="s">
        <v>874</v>
      </c>
      <c r="D331" s="3218" t="s">
        <v>414</v>
      </c>
      <c r="E331" s="3720" t="s">
        <v>1394</v>
      </c>
      <c r="F331" s="3800"/>
      <c r="G331" s="3218"/>
      <c r="H331" s="3721">
        <v>30</v>
      </c>
      <c r="I331" s="3720" t="s">
        <v>1464</v>
      </c>
      <c r="J331" s="3720" t="s">
        <v>94</v>
      </c>
      <c r="K331" s="3720" t="s">
        <v>1755</v>
      </c>
      <c r="L331" s="2013"/>
      <c r="M331" s="2029"/>
    </row>
    <row r="332" spans="1:13" ht="38.25">
      <c r="A332" s="3632" t="s">
        <v>1420</v>
      </c>
      <c r="B332" s="3659" t="s">
        <v>1756</v>
      </c>
      <c r="C332" s="3048" t="s">
        <v>874</v>
      </c>
      <c r="D332" s="2343" t="s">
        <v>1422</v>
      </c>
      <c r="E332" s="2125" t="s">
        <v>1394</v>
      </c>
      <c r="F332" s="2013"/>
      <c r="G332" s="2343"/>
      <c r="H332" s="3048">
        <v>30</v>
      </c>
      <c r="I332" s="2125" t="s">
        <v>1464</v>
      </c>
      <c r="J332" s="2125" t="s">
        <v>94</v>
      </c>
      <c r="K332" s="2125" t="s">
        <v>1757</v>
      </c>
      <c r="L332" s="2013"/>
      <c r="M332" s="2029"/>
    </row>
    <row r="333" spans="1:13" ht="42.75">
      <c r="A333" s="3632" t="s">
        <v>1566</v>
      </c>
      <c r="B333" s="3659" t="s">
        <v>1758</v>
      </c>
      <c r="C333" s="3048" t="s">
        <v>879</v>
      </c>
      <c r="D333" s="2343"/>
      <c r="E333" s="2125"/>
      <c r="F333" s="2343"/>
      <c r="G333" s="2343"/>
      <c r="H333" s="3048"/>
      <c r="I333" s="2125" t="s">
        <v>1569</v>
      </c>
      <c r="J333" s="2125" t="s">
        <v>121</v>
      </c>
      <c r="K333" s="3734" t="s">
        <v>1759</v>
      </c>
      <c r="L333" s="2013"/>
      <c r="M333" s="2029"/>
    </row>
    <row r="334" spans="1:13" ht="25.5">
      <c r="A334" s="3632" t="s">
        <v>1420</v>
      </c>
      <c r="B334" s="3659" t="s">
        <v>882</v>
      </c>
      <c r="C334" s="3048" t="s">
        <v>881</v>
      </c>
      <c r="D334" s="2343" t="s">
        <v>1422</v>
      </c>
      <c r="E334" s="2013"/>
      <c r="F334" s="2343" t="s">
        <v>1394</v>
      </c>
      <c r="G334" s="2343"/>
      <c r="H334" s="3048">
        <v>24</v>
      </c>
      <c r="I334" s="2125" t="s">
        <v>1464</v>
      </c>
      <c r="J334" s="2125" t="s">
        <v>522</v>
      </c>
      <c r="K334" s="3734" t="s">
        <v>1760</v>
      </c>
      <c r="L334" s="2013"/>
      <c r="M334" s="2029"/>
    </row>
    <row r="335" spans="1:13" ht="14.25">
      <c r="A335" s="3632" t="s">
        <v>1381</v>
      </c>
      <c r="B335" s="2122" t="s">
        <v>1761</v>
      </c>
      <c r="C335" s="3048" t="s">
        <v>1762</v>
      </c>
      <c r="D335" s="3722" t="s">
        <v>689</v>
      </c>
      <c r="E335" s="2125"/>
      <c r="F335" s="2125"/>
      <c r="G335" s="2125"/>
      <c r="H335" s="3048">
        <v>45</v>
      </c>
      <c r="I335" s="2125" t="s">
        <v>1382</v>
      </c>
      <c r="J335" s="2125" t="s">
        <v>85</v>
      </c>
      <c r="K335" s="2125"/>
      <c r="L335" s="2013"/>
      <c r="M335" s="2029"/>
    </row>
    <row r="336" spans="1:13" ht="25.5">
      <c r="A336" s="3632" t="s">
        <v>1388</v>
      </c>
      <c r="B336" s="3659" t="s">
        <v>1763</v>
      </c>
      <c r="C336" s="3048" t="s">
        <v>896</v>
      </c>
      <c r="D336" s="2343" t="s">
        <v>414</v>
      </c>
      <c r="E336" s="2013"/>
      <c r="F336" s="2343" t="s">
        <v>1394</v>
      </c>
      <c r="G336" s="2343"/>
      <c r="H336" s="3048">
        <v>22</v>
      </c>
      <c r="I336" s="2125" t="s">
        <v>1406</v>
      </c>
      <c r="J336" s="2125" t="s">
        <v>56</v>
      </c>
      <c r="K336" s="2125" t="s">
        <v>1437</v>
      </c>
      <c r="L336" s="2013"/>
      <c r="M336" s="2029"/>
    </row>
    <row r="337" spans="1:13" ht="14.25">
      <c r="A337" s="3633" t="s">
        <v>1409</v>
      </c>
      <c r="B337" s="2122" t="s">
        <v>903</v>
      </c>
      <c r="C337" s="3048" t="s">
        <v>902</v>
      </c>
      <c r="D337" s="2343" t="s">
        <v>1378</v>
      </c>
      <c r="E337" s="2125" t="s">
        <v>81</v>
      </c>
      <c r="F337" s="2125"/>
      <c r="G337" s="2125"/>
      <c r="H337" s="3048">
        <v>36</v>
      </c>
      <c r="I337" s="2125" t="s">
        <v>1379</v>
      </c>
      <c r="J337" s="2125" t="s">
        <v>47</v>
      </c>
      <c r="K337" s="2125"/>
      <c r="L337" s="2013"/>
      <c r="M337" s="2029"/>
    </row>
    <row r="338" spans="1:13" ht="28.5">
      <c r="A338" s="3632" t="s">
        <v>1392</v>
      </c>
      <c r="B338" s="3843" t="s">
        <v>914</v>
      </c>
      <c r="C338" s="3048" t="s">
        <v>913</v>
      </c>
      <c r="D338" s="3657" t="s">
        <v>218</v>
      </c>
      <c r="E338" s="2125" t="s">
        <v>1393</v>
      </c>
      <c r="F338" s="2125"/>
      <c r="G338" s="2125"/>
      <c r="H338" s="3048">
        <v>53</v>
      </c>
      <c r="I338" s="2125" t="s">
        <v>1442</v>
      </c>
      <c r="J338" s="2125" t="s">
        <v>236</v>
      </c>
      <c r="K338" s="3703" t="s">
        <v>1764</v>
      </c>
      <c r="L338" s="2013"/>
      <c r="M338" s="2029"/>
    </row>
    <row r="339" spans="1:13" ht="14.25">
      <c r="A339" s="3632" t="s">
        <v>1408</v>
      </c>
      <c r="B339" s="2122" t="s">
        <v>918</v>
      </c>
      <c r="C339" s="3048" t="s">
        <v>917</v>
      </c>
      <c r="D339" s="2013" t="s">
        <v>414</v>
      </c>
      <c r="E339" s="2125"/>
      <c r="F339" s="2125"/>
      <c r="G339" s="2125"/>
      <c r="H339" s="3048">
        <v>39</v>
      </c>
      <c r="I339" s="2125" t="s">
        <v>1425</v>
      </c>
      <c r="J339" s="2125" t="s">
        <v>72</v>
      </c>
      <c r="K339" s="2125" t="s">
        <v>1450</v>
      </c>
      <c r="L339" s="2013"/>
      <c r="M339" s="2029"/>
    </row>
    <row r="340" spans="1:13" ht="14.25">
      <c r="A340" s="3632" t="s">
        <v>1454</v>
      </c>
      <c r="B340" s="3844" t="s">
        <v>1765</v>
      </c>
      <c r="C340" s="3717" t="s">
        <v>923</v>
      </c>
      <c r="D340" s="2343" t="s">
        <v>1207</v>
      </c>
      <c r="E340" s="2125"/>
      <c r="F340" s="2343"/>
      <c r="G340" s="2343"/>
      <c r="H340" s="3048">
        <v>31</v>
      </c>
      <c r="I340" s="3845"/>
      <c r="J340" s="3845" t="s">
        <v>925</v>
      </c>
      <c r="K340" s="3734" t="s">
        <v>1766</v>
      </c>
      <c r="L340" s="2013"/>
      <c r="M340" s="2029"/>
    </row>
    <row r="341" spans="1:13" ht="14.25">
      <c r="A341" s="3632" t="s">
        <v>1468</v>
      </c>
      <c r="B341" s="3844" t="s">
        <v>1767</v>
      </c>
      <c r="C341" s="3717" t="s">
        <v>1768</v>
      </c>
      <c r="D341" s="3161" t="s">
        <v>287</v>
      </c>
      <c r="E341" s="3710"/>
      <c r="F341" s="3161"/>
      <c r="G341" s="3161"/>
      <c r="H341" s="3729">
        <v>12</v>
      </c>
      <c r="I341" s="3846" t="s">
        <v>1643</v>
      </c>
      <c r="J341" s="3846" t="s">
        <v>270</v>
      </c>
      <c r="K341" s="3734"/>
      <c r="L341" s="2013"/>
      <c r="M341" s="2029"/>
    </row>
    <row r="342" spans="1:13" ht="25.5">
      <c r="A342" s="3925" t="s">
        <v>1490</v>
      </c>
      <c r="B342" s="2122" t="s">
        <v>927</v>
      </c>
      <c r="C342" s="3048" t="s">
        <v>926</v>
      </c>
      <c r="D342" s="2125" t="s">
        <v>218</v>
      </c>
      <c r="E342" s="2125" t="s">
        <v>310</v>
      </c>
      <c r="F342" s="2125"/>
      <c r="G342" s="2125"/>
      <c r="H342" s="3048">
        <v>56</v>
      </c>
      <c r="I342" s="2125" t="s">
        <v>1491</v>
      </c>
      <c r="J342" s="2125" t="s">
        <v>928</v>
      </c>
      <c r="K342" s="2125" t="s">
        <v>1769</v>
      </c>
      <c r="L342" s="2013"/>
      <c r="M342" s="2029"/>
    </row>
    <row r="343" spans="1:13" ht="14.25">
      <c r="A343" s="3632" t="s">
        <v>1493</v>
      </c>
      <c r="B343" s="3659" t="s">
        <v>930</v>
      </c>
      <c r="C343" s="3048" t="s">
        <v>929</v>
      </c>
      <c r="D343" s="2343"/>
      <c r="E343" s="2125"/>
      <c r="F343" s="2343"/>
      <c r="G343" s="2343"/>
      <c r="H343" s="3048">
        <v>24</v>
      </c>
      <c r="I343" s="2125" t="s">
        <v>1494</v>
      </c>
      <c r="J343" s="2125" t="s">
        <v>167</v>
      </c>
      <c r="K343" s="2125"/>
      <c r="L343" s="2013"/>
      <c r="M343" s="2029"/>
    </row>
    <row r="344" spans="1:13" ht="14.25">
      <c r="A344" s="3633" t="s">
        <v>1409</v>
      </c>
      <c r="B344" s="3659" t="s">
        <v>937</v>
      </c>
      <c r="C344" s="3048" t="s">
        <v>936</v>
      </c>
      <c r="D344" s="3161" t="s">
        <v>1378</v>
      </c>
      <c r="E344" s="3710" t="s">
        <v>1171</v>
      </c>
      <c r="F344" s="3161" t="s">
        <v>1065</v>
      </c>
      <c r="G344" s="3161"/>
      <c r="H344" s="3729"/>
      <c r="I344" s="3847" t="s">
        <v>1494</v>
      </c>
      <c r="J344" s="3710" t="s">
        <v>167</v>
      </c>
      <c r="K344" s="3812" t="s">
        <v>1742</v>
      </c>
      <c r="L344" s="2013"/>
      <c r="M344" s="2031"/>
    </row>
    <row r="345" spans="1:13" ht="25.5">
      <c r="A345" s="3632" t="s">
        <v>1493</v>
      </c>
      <c r="B345" s="3659" t="s">
        <v>937</v>
      </c>
      <c r="C345" s="3048" t="s">
        <v>936</v>
      </c>
      <c r="D345" s="3161" t="s">
        <v>1065</v>
      </c>
      <c r="E345" s="3710"/>
      <c r="F345" s="3161"/>
      <c r="G345" s="3161"/>
      <c r="H345" s="3729"/>
      <c r="I345" s="3847" t="s">
        <v>1494</v>
      </c>
      <c r="J345" s="3710" t="s">
        <v>167</v>
      </c>
      <c r="K345" s="2125" t="s">
        <v>1770</v>
      </c>
      <c r="L345" s="2013"/>
      <c r="M345" s="2029"/>
    </row>
    <row r="346" spans="1:13" ht="14.25">
      <c r="A346" s="3635" t="s">
        <v>1490</v>
      </c>
      <c r="B346" s="3659" t="s">
        <v>937</v>
      </c>
      <c r="C346" s="3048" t="s">
        <v>936</v>
      </c>
      <c r="D346" s="2343" t="s">
        <v>218</v>
      </c>
      <c r="E346" s="2125" t="s">
        <v>1197</v>
      </c>
      <c r="F346" s="2343"/>
      <c r="G346" s="2343"/>
      <c r="H346" s="3048">
        <v>61</v>
      </c>
      <c r="I346" s="3848" t="s">
        <v>1494</v>
      </c>
      <c r="J346" s="2125" t="s">
        <v>167</v>
      </c>
      <c r="K346" s="3785" t="s">
        <v>1771</v>
      </c>
      <c r="L346" s="2013"/>
      <c r="M346" s="2029"/>
    </row>
    <row r="347" spans="1:13" ht="28.5">
      <c r="A347" s="3632" t="s">
        <v>1400</v>
      </c>
      <c r="B347" s="3844" t="s">
        <v>1772</v>
      </c>
      <c r="C347" s="3717" t="s">
        <v>1773</v>
      </c>
      <c r="D347" s="2343"/>
      <c r="E347" s="2125"/>
      <c r="F347" s="2343"/>
      <c r="G347" s="2343"/>
      <c r="H347" s="3048">
        <v>16</v>
      </c>
      <c r="I347" s="3845" t="s">
        <v>23</v>
      </c>
      <c r="J347" s="3845" t="s">
        <v>23</v>
      </c>
      <c r="K347" s="2125"/>
      <c r="L347" s="2013"/>
      <c r="M347" s="2029"/>
    </row>
    <row r="348" spans="1:13" ht="14.25">
      <c r="A348" s="3636" t="s">
        <v>1509</v>
      </c>
      <c r="B348" s="2122" t="s">
        <v>120</v>
      </c>
      <c r="C348" s="3048" t="s">
        <v>119</v>
      </c>
      <c r="D348" s="2343"/>
      <c r="E348" s="2125"/>
      <c r="F348" s="2125"/>
      <c r="G348" s="2125"/>
      <c r="H348" s="3048">
        <v>47</v>
      </c>
      <c r="I348" s="2125" t="s">
        <v>1461</v>
      </c>
      <c r="J348" s="2125" t="s">
        <v>121</v>
      </c>
      <c r="K348" s="2125"/>
      <c r="L348" s="2013"/>
      <c r="M348" s="2029"/>
    </row>
    <row r="349" spans="1:13" ht="14.25">
      <c r="A349" s="3633" t="s">
        <v>1472</v>
      </c>
      <c r="B349" s="2122" t="s">
        <v>1774</v>
      </c>
      <c r="C349" s="3048" t="s">
        <v>942</v>
      </c>
      <c r="D349" s="3218" t="s">
        <v>1378</v>
      </c>
      <c r="E349" s="3720" t="s">
        <v>1362</v>
      </c>
      <c r="F349" s="3720"/>
      <c r="G349" s="3720"/>
      <c r="H349" s="3721">
        <v>55</v>
      </c>
      <c r="I349" s="3720" t="s">
        <v>1461</v>
      </c>
      <c r="J349" s="3720" t="s">
        <v>121</v>
      </c>
      <c r="K349" s="2125" t="s">
        <v>1775</v>
      </c>
      <c r="L349" s="2013"/>
      <c r="M349" s="2029"/>
    </row>
    <row r="350" spans="1:13" ht="28.5">
      <c r="A350" s="3633" t="s">
        <v>1409</v>
      </c>
      <c r="B350" s="2122" t="s">
        <v>1776</v>
      </c>
      <c r="C350" s="3048" t="s">
        <v>942</v>
      </c>
      <c r="D350" s="2343" t="s">
        <v>1378</v>
      </c>
      <c r="E350" s="2125" t="s">
        <v>664</v>
      </c>
      <c r="F350" s="2125"/>
      <c r="G350" s="2125"/>
      <c r="H350" s="3048">
        <v>55</v>
      </c>
      <c r="I350" s="2125" t="s">
        <v>1461</v>
      </c>
      <c r="J350" s="2125" t="s">
        <v>121</v>
      </c>
      <c r="K350" s="2125" t="s">
        <v>1775</v>
      </c>
      <c r="L350" s="2013"/>
      <c r="M350" s="2029"/>
    </row>
    <row r="351" spans="1:13" ht="27">
      <c r="A351" s="3632" t="s">
        <v>1507</v>
      </c>
      <c r="B351" s="2122" t="s">
        <v>945</v>
      </c>
      <c r="C351" s="3048" t="s">
        <v>944</v>
      </c>
      <c r="D351" s="2343" t="s">
        <v>218</v>
      </c>
      <c r="E351" s="3702" t="s">
        <v>598</v>
      </c>
      <c r="F351" s="3735"/>
      <c r="G351" s="2343"/>
      <c r="H351" s="3048">
        <v>44</v>
      </c>
      <c r="I351" s="2125" t="s">
        <v>1491</v>
      </c>
      <c r="J351" s="2125" t="s">
        <v>946</v>
      </c>
      <c r="K351" s="2125" t="s">
        <v>1777</v>
      </c>
      <c r="L351" s="2013"/>
      <c r="M351" s="2029"/>
    </row>
    <row r="352" spans="1:13" ht="14.25">
      <c r="A352" s="3632" t="s">
        <v>1388</v>
      </c>
      <c r="B352" s="3659" t="s">
        <v>956</v>
      </c>
      <c r="C352" s="3048" t="s">
        <v>955</v>
      </c>
      <c r="D352" s="3218" t="s">
        <v>414</v>
      </c>
      <c r="E352" s="3800"/>
      <c r="F352" s="3849" t="s">
        <v>1394</v>
      </c>
      <c r="G352" s="3218"/>
      <c r="H352" s="3721">
        <v>45</v>
      </c>
      <c r="I352" s="3720" t="s">
        <v>1391</v>
      </c>
      <c r="J352" s="3720" t="s">
        <v>102</v>
      </c>
      <c r="K352" s="2125" t="s">
        <v>1778</v>
      </c>
      <c r="L352" s="2013"/>
      <c r="M352" s="2029"/>
    </row>
    <row r="353" spans="1:13" ht="14.25">
      <c r="A353" s="3632" t="s">
        <v>1388</v>
      </c>
      <c r="B353" s="3659" t="s">
        <v>956</v>
      </c>
      <c r="C353" s="3048" t="s">
        <v>955</v>
      </c>
      <c r="D353" s="2343" t="s">
        <v>1389</v>
      </c>
      <c r="E353" s="2013"/>
      <c r="F353" s="3850" t="s">
        <v>1394</v>
      </c>
      <c r="G353" s="2343"/>
      <c r="H353" s="3048">
        <v>45</v>
      </c>
      <c r="I353" s="2125" t="s">
        <v>1391</v>
      </c>
      <c r="J353" s="2125" t="s">
        <v>102</v>
      </c>
      <c r="K353" s="2125" t="s">
        <v>1779</v>
      </c>
      <c r="L353" s="2013"/>
      <c r="M353" s="2029"/>
    </row>
    <row r="354" spans="1:13" ht="14.25">
      <c r="A354" s="3632" t="s">
        <v>1408</v>
      </c>
      <c r="B354" s="2122" t="s">
        <v>958</v>
      </c>
      <c r="C354" s="3048" t="s">
        <v>957</v>
      </c>
      <c r="D354" s="2013" t="s">
        <v>414</v>
      </c>
      <c r="E354" s="2125"/>
      <c r="F354" s="2125"/>
      <c r="G354" s="2125"/>
      <c r="H354" s="3048">
        <v>26</v>
      </c>
      <c r="I354" s="2125" t="s">
        <v>1433</v>
      </c>
      <c r="J354" s="2125" t="s">
        <v>959</v>
      </c>
      <c r="K354" s="2125" t="s">
        <v>1450</v>
      </c>
      <c r="L354" s="2013"/>
      <c r="M354" s="2029"/>
    </row>
    <row r="355" spans="1:13" ht="14.25">
      <c r="A355" s="3632" t="s">
        <v>1465</v>
      </c>
      <c r="B355" s="3762" t="s">
        <v>964</v>
      </c>
      <c r="C355" s="3048" t="s">
        <v>963</v>
      </c>
      <c r="D355" s="3732" t="s">
        <v>287</v>
      </c>
      <c r="E355" s="3714"/>
      <c r="F355" s="2013"/>
      <c r="G355" s="2125"/>
      <c r="H355" s="3733">
        <v>20</v>
      </c>
      <c r="I355" s="3714" t="s">
        <v>1541</v>
      </c>
      <c r="J355" s="2125" t="s">
        <v>965</v>
      </c>
      <c r="K355" s="3703" t="s">
        <v>1780</v>
      </c>
      <c r="L355" s="2013"/>
      <c r="M355" s="2029"/>
    </row>
    <row r="356" spans="1:13" ht="14.25">
      <c r="A356" s="3632" t="s">
        <v>1381</v>
      </c>
      <c r="B356" s="3762" t="s">
        <v>1711</v>
      </c>
      <c r="C356" s="3048" t="s">
        <v>1781</v>
      </c>
      <c r="D356" s="3732" t="s">
        <v>689</v>
      </c>
      <c r="E356" s="3714"/>
      <c r="F356" s="2013"/>
      <c r="G356" s="2125"/>
      <c r="H356" s="3733">
        <v>22</v>
      </c>
      <c r="I356" s="3714" t="s">
        <v>1782</v>
      </c>
      <c r="J356" s="3714" t="s">
        <v>1782</v>
      </c>
      <c r="K356" s="3703" t="s">
        <v>1783</v>
      </c>
      <c r="L356" s="2013"/>
      <c r="M356" s="2029"/>
    </row>
    <row r="357" spans="1:13" ht="38.25">
      <c r="A357" s="3635" t="s">
        <v>1490</v>
      </c>
      <c r="B357" s="3701" t="s">
        <v>975</v>
      </c>
      <c r="C357" s="3048" t="s">
        <v>974</v>
      </c>
      <c r="D357" s="3722" t="s">
        <v>218</v>
      </c>
      <c r="E357" s="3722" t="s">
        <v>259</v>
      </c>
      <c r="F357" s="3656"/>
      <c r="G357" s="2343"/>
      <c r="H357" s="3048">
        <v>50</v>
      </c>
      <c r="I357" s="2125" t="s">
        <v>1395</v>
      </c>
      <c r="J357" s="2125" t="s">
        <v>242</v>
      </c>
      <c r="K357" s="2125" t="s">
        <v>1784</v>
      </c>
      <c r="L357" s="2013"/>
      <c r="M357" s="2029"/>
    </row>
    <row r="358" spans="1:13" ht="14.25">
      <c r="A358" s="3632" t="s">
        <v>1454</v>
      </c>
      <c r="B358" s="3681" t="s">
        <v>977</v>
      </c>
      <c r="C358" s="3048" t="s">
        <v>976</v>
      </c>
      <c r="D358" s="2343"/>
      <c r="E358" s="2125"/>
      <c r="F358" s="2343"/>
      <c r="G358" s="2343"/>
      <c r="H358" s="3048">
        <v>22</v>
      </c>
      <c r="I358" s="2125" t="s">
        <v>108</v>
      </c>
      <c r="J358" s="2125" t="s">
        <v>108</v>
      </c>
      <c r="K358" s="3734" t="s">
        <v>1701</v>
      </c>
      <c r="L358" s="2013"/>
      <c r="M358" s="2029"/>
    </row>
    <row r="359" spans="1:13" ht="14.25">
      <c r="A359" s="3632" t="s">
        <v>1512</v>
      </c>
      <c r="B359" s="3670" t="s">
        <v>981</v>
      </c>
      <c r="C359" s="3048" t="s">
        <v>980</v>
      </c>
      <c r="D359" s="3722" t="s">
        <v>380</v>
      </c>
      <c r="E359" s="2013"/>
      <c r="F359" s="3656"/>
      <c r="G359" s="2343"/>
      <c r="H359" s="3048">
        <v>54</v>
      </c>
      <c r="I359" s="2125" t="s">
        <v>1461</v>
      </c>
      <c r="J359" s="2125" t="s">
        <v>121</v>
      </c>
      <c r="K359" s="2125"/>
      <c r="L359" s="2013"/>
      <c r="M359" s="2029"/>
    </row>
    <row r="360" spans="1:13" ht="28.5">
      <c r="A360" s="3632" t="s">
        <v>1381</v>
      </c>
      <c r="B360" s="3709" t="s">
        <v>1785</v>
      </c>
      <c r="C360" s="3048" t="s">
        <v>1786</v>
      </c>
      <c r="D360" s="3722" t="s">
        <v>689</v>
      </c>
      <c r="E360" s="2125"/>
      <c r="F360" s="2343"/>
      <c r="G360" s="2343"/>
      <c r="H360" s="3048">
        <v>33</v>
      </c>
      <c r="I360" s="2125" t="s">
        <v>1382</v>
      </c>
      <c r="J360" s="2125" t="s">
        <v>85</v>
      </c>
      <c r="K360" s="2125" t="s">
        <v>1787</v>
      </c>
      <c r="L360" s="2013"/>
      <c r="M360" s="2029"/>
    </row>
    <row r="361" spans="1:13" ht="14.25">
      <c r="A361" s="3632" t="s">
        <v>1465</v>
      </c>
      <c r="B361" s="3762" t="s">
        <v>989</v>
      </c>
      <c r="C361" s="3048" t="s">
        <v>988</v>
      </c>
      <c r="D361" s="3732"/>
      <c r="E361" s="3714"/>
      <c r="F361" s="2013"/>
      <c r="G361" s="2125"/>
      <c r="H361" s="3733">
        <v>13</v>
      </c>
      <c r="I361" s="3714" t="s">
        <v>1541</v>
      </c>
      <c r="J361" s="2125" t="s">
        <v>990</v>
      </c>
      <c r="K361" s="2125"/>
      <c r="L361" s="2013"/>
      <c r="M361" s="2029"/>
    </row>
    <row r="362" spans="1:13" ht="28.5">
      <c r="A362" s="3632" t="s">
        <v>1434</v>
      </c>
      <c r="B362" s="2122" t="s">
        <v>1788</v>
      </c>
      <c r="C362" s="3048" t="s">
        <v>1789</v>
      </c>
      <c r="D362" s="2343"/>
      <c r="E362" s="2125" t="s">
        <v>1394</v>
      </c>
      <c r="F362" s="2343"/>
      <c r="G362" s="2343"/>
      <c r="H362" s="3048">
        <v>30</v>
      </c>
      <c r="I362" s="2125" t="s">
        <v>1391</v>
      </c>
      <c r="J362" s="2125" t="s">
        <v>50</v>
      </c>
      <c r="K362" s="2124" t="s">
        <v>1790</v>
      </c>
      <c r="L362" s="2013"/>
      <c r="M362" s="2029"/>
    </row>
    <row r="363" spans="1:13" ht="14.25">
      <c r="A363" s="3632" t="s">
        <v>1388</v>
      </c>
      <c r="B363" s="3659" t="s">
        <v>1791</v>
      </c>
      <c r="C363" s="3048" t="s">
        <v>1792</v>
      </c>
      <c r="D363" s="3218" t="s">
        <v>414</v>
      </c>
      <c r="E363" s="3800"/>
      <c r="F363" s="3218" t="s">
        <v>1394</v>
      </c>
      <c r="G363" s="3218"/>
      <c r="H363" s="3721">
        <v>45</v>
      </c>
      <c r="I363" s="3720" t="s">
        <v>1391</v>
      </c>
      <c r="J363" s="3720" t="s">
        <v>50</v>
      </c>
      <c r="K363" s="2124" t="s">
        <v>1423</v>
      </c>
      <c r="L363" s="2013"/>
      <c r="M363" s="2029"/>
    </row>
    <row r="364" spans="1:13" ht="14.25">
      <c r="A364" s="3632" t="s">
        <v>1388</v>
      </c>
      <c r="B364" s="3659" t="s">
        <v>1791</v>
      </c>
      <c r="C364" s="3048" t="s">
        <v>1792</v>
      </c>
      <c r="D364" s="2343" t="s">
        <v>414</v>
      </c>
      <c r="E364" s="2013"/>
      <c r="F364" s="2343" t="s">
        <v>1394</v>
      </c>
      <c r="G364" s="2343"/>
      <c r="H364" s="3048">
        <v>45</v>
      </c>
      <c r="I364" s="2125" t="s">
        <v>1391</v>
      </c>
      <c r="J364" s="2125" t="s">
        <v>50</v>
      </c>
      <c r="K364" s="2124" t="s">
        <v>1423</v>
      </c>
      <c r="L364" s="2013"/>
      <c r="M364" s="2029"/>
    </row>
    <row r="365" spans="1:13" ht="41.25">
      <c r="A365" s="3632" t="s">
        <v>1388</v>
      </c>
      <c r="B365" s="3660" t="s">
        <v>1793</v>
      </c>
      <c r="C365" s="3661" t="s">
        <v>995</v>
      </c>
      <c r="D365" s="3671" t="s">
        <v>414</v>
      </c>
      <c r="E365" s="3673" t="s">
        <v>1794</v>
      </c>
      <c r="F365" s="3680"/>
      <c r="G365" s="3680"/>
      <c r="H365" s="3674">
        <v>20</v>
      </c>
      <c r="I365" s="3673" t="s">
        <v>1404</v>
      </c>
      <c r="J365" s="3673" t="s">
        <v>997</v>
      </c>
      <c r="K365" s="3686" t="s">
        <v>1795</v>
      </c>
      <c r="L365" s="2013"/>
      <c r="M365" s="2029"/>
    </row>
    <row r="366" spans="1:13" ht="41.25">
      <c r="A366" s="3632" t="s">
        <v>1388</v>
      </c>
      <c r="B366" s="3660" t="s">
        <v>1793</v>
      </c>
      <c r="C366" s="3661" t="s">
        <v>995</v>
      </c>
      <c r="D366" s="3658" t="s">
        <v>1389</v>
      </c>
      <c r="E366" s="3662" t="s">
        <v>1794</v>
      </c>
      <c r="F366" s="3663"/>
      <c r="G366" s="3663"/>
      <c r="H366" s="3661">
        <v>20</v>
      </c>
      <c r="I366" s="3662" t="s">
        <v>1404</v>
      </c>
      <c r="J366" s="3662" t="s">
        <v>997</v>
      </c>
      <c r="K366" s="3686" t="s">
        <v>1796</v>
      </c>
      <c r="L366" s="2013"/>
      <c r="M366" s="2029"/>
    </row>
    <row r="367" spans="1:13" ht="14.25">
      <c r="A367" s="3633" t="s">
        <v>1409</v>
      </c>
      <c r="B367" s="2122" t="s">
        <v>1002</v>
      </c>
      <c r="C367" s="3048" t="s">
        <v>1001</v>
      </c>
      <c r="D367" s="2343" t="s">
        <v>1378</v>
      </c>
      <c r="E367" s="2125" t="s">
        <v>664</v>
      </c>
      <c r="F367" s="2125"/>
      <c r="G367" s="2125"/>
      <c r="H367" s="3048">
        <v>30</v>
      </c>
      <c r="I367" s="2125" t="s">
        <v>1473</v>
      </c>
      <c r="J367" s="2125" t="s">
        <v>170</v>
      </c>
      <c r="K367" s="2125"/>
      <c r="L367" s="2013"/>
      <c r="M367" s="2029"/>
    </row>
    <row r="368" spans="1:13" ht="14.25">
      <c r="A368" s="3632" t="s">
        <v>1580</v>
      </c>
      <c r="B368" s="3659" t="s">
        <v>1797</v>
      </c>
      <c r="C368" s="3048" t="s">
        <v>1798</v>
      </c>
      <c r="D368" s="2343" t="s">
        <v>218</v>
      </c>
      <c r="E368" s="2013"/>
      <c r="F368" s="2343"/>
      <c r="G368" s="2343"/>
      <c r="H368" s="3048">
        <v>38</v>
      </c>
      <c r="I368" s="2125" t="s">
        <v>1569</v>
      </c>
      <c r="J368" s="2125" t="s">
        <v>121</v>
      </c>
      <c r="K368" s="3703" t="s">
        <v>1799</v>
      </c>
      <c r="L368" s="2013"/>
      <c r="M368" s="2029"/>
    </row>
    <row r="369" spans="1:13" ht="14.25">
      <c r="A369" s="3925" t="s">
        <v>1490</v>
      </c>
      <c r="B369" s="2122" t="s">
        <v>999</v>
      </c>
      <c r="C369" s="3048" t="s">
        <v>998</v>
      </c>
      <c r="D369" s="2125" t="s">
        <v>218</v>
      </c>
      <c r="E369" s="2125" t="s">
        <v>310</v>
      </c>
      <c r="F369" s="2343"/>
      <c r="G369" s="2125"/>
      <c r="H369" s="3048">
        <v>48</v>
      </c>
      <c r="I369" s="2125" t="s">
        <v>1491</v>
      </c>
      <c r="J369" s="2125" t="s">
        <v>1800</v>
      </c>
      <c r="K369" s="2125" t="s">
        <v>1801</v>
      </c>
      <c r="L369" s="2013"/>
      <c r="M369" s="2029"/>
    </row>
    <row r="370" spans="1:13" ht="25.5">
      <c r="A370" s="3632" t="s">
        <v>1420</v>
      </c>
      <c r="B370" s="3709" t="s">
        <v>1010</v>
      </c>
      <c r="C370" s="3048" t="s">
        <v>1009</v>
      </c>
      <c r="D370" s="2343" t="s">
        <v>1422</v>
      </c>
      <c r="E370" s="2125" t="s">
        <v>1394</v>
      </c>
      <c r="F370" s="2013"/>
      <c r="G370" s="2343"/>
      <c r="H370" s="3048">
        <v>34</v>
      </c>
      <c r="I370" s="2125" t="s">
        <v>1464</v>
      </c>
      <c r="J370" s="2125" t="s">
        <v>150</v>
      </c>
      <c r="K370" s="2125" t="s">
        <v>1802</v>
      </c>
      <c r="L370" s="2013"/>
      <c r="M370" s="2029"/>
    </row>
    <row r="371" spans="1:13" ht="14.25">
      <c r="A371" s="3632" t="s">
        <v>1408</v>
      </c>
      <c r="B371" s="2122" t="s">
        <v>1012</v>
      </c>
      <c r="C371" s="3048" t="s">
        <v>1011</v>
      </c>
      <c r="D371" s="2013" t="s">
        <v>414</v>
      </c>
      <c r="E371" s="2125"/>
      <c r="F371" s="2125"/>
      <c r="G371" s="2125"/>
      <c r="H371" s="3048">
        <v>46</v>
      </c>
      <c r="I371" s="2125" t="s">
        <v>1425</v>
      </c>
      <c r="J371" s="2125" t="s">
        <v>72</v>
      </c>
      <c r="K371" s="2125" t="s">
        <v>1450</v>
      </c>
      <c r="L371" s="2013"/>
      <c r="M371" s="2029"/>
    </row>
    <row r="372" spans="1:13" ht="38.25">
      <c r="A372" s="3632" t="s">
        <v>1381</v>
      </c>
      <c r="B372" s="3709" t="s">
        <v>1014</v>
      </c>
      <c r="C372" s="3048" t="s">
        <v>1013</v>
      </c>
      <c r="D372" s="2343" t="s">
        <v>689</v>
      </c>
      <c r="E372" s="2125" t="s">
        <v>653</v>
      </c>
      <c r="F372" s="2013"/>
      <c r="G372" s="2343"/>
      <c r="H372" s="3048">
        <v>45</v>
      </c>
      <c r="I372" s="2125" t="s">
        <v>1382</v>
      </c>
      <c r="J372" s="2125" t="s">
        <v>768</v>
      </c>
      <c r="K372" s="2125" t="s">
        <v>1803</v>
      </c>
      <c r="L372" s="2013"/>
      <c r="M372" s="2029"/>
    </row>
    <row r="373" spans="1:13" ht="57">
      <c r="A373" s="3632" t="s">
        <v>1804</v>
      </c>
      <c r="B373" s="3659" t="s">
        <v>1805</v>
      </c>
      <c r="C373" s="3048" t="s">
        <v>1806</v>
      </c>
      <c r="D373" s="2343" t="s">
        <v>218</v>
      </c>
      <c r="E373" s="2125"/>
      <c r="F373" s="2125"/>
      <c r="G373" s="2125"/>
      <c r="H373" s="3048">
        <v>35</v>
      </c>
      <c r="I373" s="2125" t="s">
        <v>460</v>
      </c>
      <c r="J373" s="2125" t="s">
        <v>460</v>
      </c>
      <c r="K373" s="3703" t="s">
        <v>1807</v>
      </c>
      <c r="L373" s="2013"/>
      <c r="M373" s="2029"/>
    </row>
    <row r="374" spans="1:13" ht="14.25">
      <c r="A374" s="3632" t="s">
        <v>1432</v>
      </c>
      <c r="B374" s="3851" t="s">
        <v>1808</v>
      </c>
      <c r="C374" s="3689" t="s">
        <v>1809</v>
      </c>
      <c r="D374" s="3690" t="s">
        <v>218</v>
      </c>
      <c r="E374" s="3690" t="s">
        <v>380</v>
      </c>
      <c r="F374" s="3739"/>
      <c r="G374" s="3690"/>
      <c r="H374" s="3689"/>
      <c r="I374" s="3691" t="s">
        <v>64</v>
      </c>
      <c r="J374" s="3691" t="s">
        <v>64</v>
      </c>
      <c r="K374" s="3703" t="s">
        <v>1443</v>
      </c>
      <c r="L374" s="2013"/>
      <c r="M374" s="2029"/>
    </row>
    <row r="375" spans="1:13" ht="14.25">
      <c r="A375" s="3632" t="s">
        <v>1439</v>
      </c>
      <c r="B375" s="2122" t="s">
        <v>1020</v>
      </c>
      <c r="C375" s="3048" t="s">
        <v>1019</v>
      </c>
      <c r="D375" s="2343" t="s">
        <v>218</v>
      </c>
      <c r="E375" s="2125"/>
      <c r="F375" s="2125"/>
      <c r="G375" s="2125"/>
      <c r="H375" s="3048">
        <v>42</v>
      </c>
      <c r="I375" s="2125" t="s">
        <v>1442</v>
      </c>
      <c r="J375" s="2125" t="s">
        <v>91</v>
      </c>
      <c r="K375" s="3703" t="s">
        <v>1443</v>
      </c>
      <c r="L375" s="2013"/>
      <c r="M375" s="2029"/>
    </row>
    <row r="376" spans="1:13" ht="14.25">
      <c r="A376" s="3925" t="s">
        <v>1490</v>
      </c>
      <c r="B376" s="2122" t="s">
        <v>1810</v>
      </c>
      <c r="C376" s="3048" t="s">
        <v>1811</v>
      </c>
      <c r="D376" s="2125" t="s">
        <v>218</v>
      </c>
      <c r="E376" s="2125" t="s">
        <v>310</v>
      </c>
      <c r="F376" s="2125"/>
      <c r="G376" s="2125"/>
      <c r="H376" s="3048">
        <v>52</v>
      </c>
      <c r="I376" s="2125" t="s">
        <v>1812</v>
      </c>
      <c r="J376" s="2125" t="s">
        <v>1036</v>
      </c>
      <c r="K376" s="2125"/>
      <c r="L376" s="2013"/>
      <c r="M376" s="2029"/>
    </row>
    <row r="377" spans="1:13" ht="25.5">
      <c r="A377" s="3925" t="s">
        <v>1490</v>
      </c>
      <c r="B377" s="2122" t="s">
        <v>1022</v>
      </c>
      <c r="C377" s="3048" t="s">
        <v>1021</v>
      </c>
      <c r="D377" s="2125" t="s">
        <v>218</v>
      </c>
      <c r="E377" s="2125" t="s">
        <v>310</v>
      </c>
      <c r="F377" s="2343"/>
      <c r="G377" s="2125"/>
      <c r="H377" s="3048">
        <v>46</v>
      </c>
      <c r="I377" s="2125" t="s">
        <v>1491</v>
      </c>
      <c r="J377" s="2125" t="s">
        <v>355</v>
      </c>
      <c r="K377" s="2125" t="s">
        <v>1813</v>
      </c>
      <c r="L377" s="2013"/>
      <c r="M377" s="2029"/>
    </row>
    <row r="378" spans="1:13" ht="28.5">
      <c r="A378" s="3632" t="s">
        <v>1392</v>
      </c>
      <c r="B378" s="2122" t="s">
        <v>1814</v>
      </c>
      <c r="C378" s="3048" t="s">
        <v>231</v>
      </c>
      <c r="D378" s="2343" t="s">
        <v>218</v>
      </c>
      <c r="E378" s="2125" t="s">
        <v>1393</v>
      </c>
      <c r="F378" s="2125"/>
      <c r="G378" s="2125"/>
      <c r="H378" s="3048">
        <v>42</v>
      </c>
      <c r="I378" s="2125" t="s">
        <v>1395</v>
      </c>
      <c r="J378" s="2125" t="s">
        <v>233</v>
      </c>
      <c r="K378" s="3703" t="s">
        <v>1815</v>
      </c>
      <c r="L378" s="2013"/>
      <c r="M378" s="2029"/>
    </row>
    <row r="379" spans="1:13" ht="38.25">
      <c r="A379" s="3925" t="s">
        <v>1490</v>
      </c>
      <c r="B379" s="2122" t="s">
        <v>1024</v>
      </c>
      <c r="C379" s="3048" t="s">
        <v>1023</v>
      </c>
      <c r="D379" s="2125" t="s">
        <v>218</v>
      </c>
      <c r="E379" s="2125" t="s">
        <v>310</v>
      </c>
      <c r="F379" s="2343"/>
      <c r="G379" s="2343"/>
      <c r="H379" s="3048">
        <v>52</v>
      </c>
      <c r="I379" s="2125" t="s">
        <v>1725</v>
      </c>
      <c r="J379" s="2125" t="s">
        <v>1025</v>
      </c>
      <c r="K379" s="3802" t="s">
        <v>1816</v>
      </c>
      <c r="L379" s="2013"/>
      <c r="M379" s="2029"/>
    </row>
    <row r="380" spans="1:13" ht="28.5">
      <c r="A380" s="3632" t="s">
        <v>1408</v>
      </c>
      <c r="B380" s="2122" t="s">
        <v>1027</v>
      </c>
      <c r="C380" s="3048" t="s">
        <v>1026</v>
      </c>
      <c r="D380" s="2343" t="s">
        <v>1299</v>
      </c>
      <c r="E380" s="2125" t="s">
        <v>653</v>
      </c>
      <c r="F380" s="2125"/>
      <c r="G380" s="2125"/>
      <c r="H380" s="3048"/>
      <c r="I380" s="2125" t="s">
        <v>1449</v>
      </c>
      <c r="J380" s="2125" t="s">
        <v>53</v>
      </c>
      <c r="K380" s="2125" t="s">
        <v>1450</v>
      </c>
      <c r="L380" s="2013"/>
      <c r="M380" s="2029"/>
    </row>
    <row r="381" spans="1:13" ht="38.25">
      <c r="A381" s="3633" t="s">
        <v>1561</v>
      </c>
      <c r="B381" s="2122" t="s">
        <v>1035</v>
      </c>
      <c r="C381" s="3048" t="s">
        <v>1034</v>
      </c>
      <c r="D381" s="3657" t="s">
        <v>218</v>
      </c>
      <c r="E381" s="2125"/>
      <c r="F381" s="2125"/>
      <c r="G381" s="2125"/>
      <c r="H381" s="3048">
        <v>33</v>
      </c>
      <c r="I381" s="2125" t="s">
        <v>1395</v>
      </c>
      <c r="J381" s="2125" t="s">
        <v>1036</v>
      </c>
      <c r="K381" s="2125" t="s">
        <v>1817</v>
      </c>
      <c r="L381" s="2013"/>
      <c r="M381" s="2029"/>
    </row>
    <row r="382" spans="1:13" ht="28.5">
      <c r="A382" s="3632" t="s">
        <v>1493</v>
      </c>
      <c r="B382" s="3724" t="s">
        <v>1818</v>
      </c>
      <c r="C382" s="3725" t="s">
        <v>1819</v>
      </c>
      <c r="D382" s="3726" t="s">
        <v>790</v>
      </c>
      <c r="E382" s="3727"/>
      <c r="F382" s="3726"/>
      <c r="G382" s="3726"/>
      <c r="H382" s="3725">
        <v>42</v>
      </c>
      <c r="I382" s="3728" t="s">
        <v>1494</v>
      </c>
      <c r="J382" s="3728" t="s">
        <v>105</v>
      </c>
      <c r="K382" s="3734" t="s">
        <v>1525</v>
      </c>
      <c r="L382" s="2013"/>
      <c r="M382" s="2029"/>
    </row>
    <row r="383" spans="1:13" ht="14.25">
      <c r="A383" s="3632" t="s">
        <v>1385</v>
      </c>
      <c r="B383" s="2122" t="s">
        <v>1820</v>
      </c>
      <c r="C383" s="3048" t="s">
        <v>1049</v>
      </c>
      <c r="D383" s="2343" t="s">
        <v>1410</v>
      </c>
      <c r="E383" s="2125"/>
      <c r="F383" s="2125"/>
      <c r="G383" s="2125"/>
      <c r="H383" s="3048">
        <v>20</v>
      </c>
      <c r="I383" s="2125" t="s">
        <v>1386</v>
      </c>
      <c r="J383" s="2125" t="s">
        <v>11</v>
      </c>
      <c r="K383" s="2125"/>
      <c r="L383" s="2013"/>
      <c r="M383" s="2029"/>
    </row>
    <row r="384" spans="1:13" ht="14.25">
      <c r="A384" s="3633" t="s">
        <v>1472</v>
      </c>
      <c r="B384" s="2122" t="s">
        <v>1052</v>
      </c>
      <c r="C384" s="3048" t="s">
        <v>1051</v>
      </c>
      <c r="D384" s="2343" t="s">
        <v>1378</v>
      </c>
      <c r="E384" s="2125" t="s">
        <v>1362</v>
      </c>
      <c r="F384" s="2125"/>
      <c r="G384" s="2125"/>
      <c r="H384" s="3048">
        <v>36</v>
      </c>
      <c r="I384" s="2125" t="s">
        <v>1379</v>
      </c>
      <c r="J384" s="2125" t="s">
        <v>472</v>
      </c>
      <c r="K384" s="2125"/>
      <c r="L384" s="2013"/>
      <c r="M384" s="2029"/>
    </row>
    <row r="385" spans="1:13" ht="14.25">
      <c r="A385" s="3632" t="s">
        <v>1408</v>
      </c>
      <c r="B385" s="2122" t="s">
        <v>1054</v>
      </c>
      <c r="C385" s="3048" t="s">
        <v>1053</v>
      </c>
      <c r="D385" s="3693" t="s">
        <v>414</v>
      </c>
      <c r="E385" s="3695" t="s">
        <v>1394</v>
      </c>
      <c r="F385" s="3695"/>
      <c r="G385" s="3695"/>
      <c r="H385" s="3694">
        <v>30</v>
      </c>
      <c r="I385" s="3695" t="s">
        <v>1433</v>
      </c>
      <c r="J385" s="3695" t="s">
        <v>72</v>
      </c>
      <c r="K385" s="2125" t="s">
        <v>1821</v>
      </c>
      <c r="L385" s="3706"/>
      <c r="M385" s="2029"/>
    </row>
    <row r="386" spans="1:13" ht="25.5">
      <c r="A386" s="3632" t="s">
        <v>1434</v>
      </c>
      <c r="B386" s="2122" t="s">
        <v>1054</v>
      </c>
      <c r="C386" s="3048" t="s">
        <v>1053</v>
      </c>
      <c r="D386" s="2343" t="s">
        <v>1269</v>
      </c>
      <c r="E386" s="2125" t="s">
        <v>1394</v>
      </c>
      <c r="F386" s="2125"/>
      <c r="G386" s="2125"/>
      <c r="H386" s="3048">
        <v>42</v>
      </c>
      <c r="I386" s="2125" t="s">
        <v>1433</v>
      </c>
      <c r="J386" s="2125" t="s">
        <v>72</v>
      </c>
      <c r="K386" s="2125" t="s">
        <v>1822</v>
      </c>
      <c r="L386" s="3706"/>
      <c r="M386" s="2029"/>
    </row>
    <row r="387" spans="1:13" ht="14.25">
      <c r="A387" s="3633" t="s">
        <v>1472</v>
      </c>
      <c r="B387" s="2122" t="s">
        <v>1058</v>
      </c>
      <c r="C387" s="3048" t="s">
        <v>1057</v>
      </c>
      <c r="D387" s="2343" t="s">
        <v>1378</v>
      </c>
      <c r="E387" s="2125" t="s">
        <v>604</v>
      </c>
      <c r="F387" s="2125"/>
      <c r="G387" s="2125"/>
      <c r="H387" s="3048">
        <v>39</v>
      </c>
      <c r="I387" s="2125" t="s">
        <v>1379</v>
      </c>
      <c r="J387" s="2125" t="s">
        <v>1059</v>
      </c>
      <c r="K387" s="2125"/>
      <c r="L387" s="2013"/>
      <c r="M387" s="2029"/>
    </row>
    <row r="388" spans="1:13" ht="14.25">
      <c r="A388" s="3632" t="s">
        <v>1434</v>
      </c>
      <c r="B388" s="3659" t="s">
        <v>1061</v>
      </c>
      <c r="C388" s="3048" t="s">
        <v>1060</v>
      </c>
      <c r="D388" s="2343"/>
      <c r="E388" s="2125" t="s">
        <v>1394</v>
      </c>
      <c r="F388" s="2343" t="s">
        <v>1394</v>
      </c>
      <c r="G388" s="2343"/>
      <c r="H388" s="3048">
        <v>40</v>
      </c>
      <c r="I388" s="2125" t="s">
        <v>1433</v>
      </c>
      <c r="J388" s="2125" t="s">
        <v>959</v>
      </c>
      <c r="K388" s="3703" t="s">
        <v>1823</v>
      </c>
      <c r="L388" s="2013"/>
      <c r="M388" s="2029"/>
    </row>
    <row r="389" spans="1:13" ht="25.5">
      <c r="A389" s="3632" t="s">
        <v>1493</v>
      </c>
      <c r="B389" s="3659" t="s">
        <v>1063</v>
      </c>
      <c r="C389" s="3048" t="s">
        <v>1062</v>
      </c>
      <c r="D389" s="2343" t="s">
        <v>1127</v>
      </c>
      <c r="E389" s="2125"/>
      <c r="F389" s="2343"/>
      <c r="G389" s="2343"/>
      <c r="H389" s="3048">
        <v>32</v>
      </c>
      <c r="I389" s="2125" t="s">
        <v>1494</v>
      </c>
      <c r="J389" s="2125" t="s">
        <v>167</v>
      </c>
      <c r="K389" s="2125" t="s">
        <v>1824</v>
      </c>
      <c r="L389" s="2013"/>
      <c r="M389" s="2029"/>
    </row>
    <row r="390" spans="1:13" ht="14.25">
      <c r="A390" s="3632" t="s">
        <v>1493</v>
      </c>
      <c r="B390" s="3659" t="s">
        <v>1065</v>
      </c>
      <c r="C390" s="3048" t="s">
        <v>1064</v>
      </c>
      <c r="D390" s="2343"/>
      <c r="E390" s="2125"/>
      <c r="F390" s="2343"/>
      <c r="G390" s="2343"/>
      <c r="H390" s="3048">
        <v>32</v>
      </c>
      <c r="I390" s="2125" t="s">
        <v>1494</v>
      </c>
      <c r="J390" s="2125" t="s">
        <v>167</v>
      </c>
      <c r="K390" s="2125" t="s">
        <v>1825</v>
      </c>
      <c r="L390" s="2013"/>
      <c r="M390" s="2029"/>
    </row>
    <row r="391" spans="1:13" ht="25.5">
      <c r="A391" s="3635" t="s">
        <v>1490</v>
      </c>
      <c r="B391" s="3670" t="s">
        <v>1067</v>
      </c>
      <c r="C391" s="3048" t="s">
        <v>1066</v>
      </c>
      <c r="D391" s="3722" t="s">
        <v>218</v>
      </c>
      <c r="E391" s="3722" t="s">
        <v>259</v>
      </c>
      <c r="F391" s="2343"/>
      <c r="G391" s="2343"/>
      <c r="H391" s="3048">
        <v>50</v>
      </c>
      <c r="I391" s="2125" t="s">
        <v>1491</v>
      </c>
      <c r="J391" s="2125" t="s">
        <v>260</v>
      </c>
      <c r="K391" s="2125" t="s">
        <v>1510</v>
      </c>
      <c r="L391" s="2013"/>
      <c r="M391" s="2029"/>
    </row>
    <row r="392" spans="1:13" ht="28.5">
      <c r="A392" s="3632" t="s">
        <v>1392</v>
      </c>
      <c r="B392" s="2122" t="s">
        <v>1393</v>
      </c>
      <c r="C392" s="3048" t="s">
        <v>1826</v>
      </c>
      <c r="D392" s="3690" t="s">
        <v>218</v>
      </c>
      <c r="E392" s="3852"/>
      <c r="F392" s="2343"/>
      <c r="G392" s="2013"/>
      <c r="H392" s="3048">
        <v>40</v>
      </c>
      <c r="I392" s="2125" t="s">
        <v>1491</v>
      </c>
      <c r="J392" s="2125" t="s">
        <v>118</v>
      </c>
      <c r="K392" s="3703" t="s">
        <v>1827</v>
      </c>
      <c r="L392" s="2013"/>
      <c r="M392" s="2029"/>
    </row>
    <row r="393" spans="1:13" ht="51">
      <c r="A393" s="3632" t="s">
        <v>1493</v>
      </c>
      <c r="B393" s="3654" t="s">
        <v>1074</v>
      </c>
      <c r="C393" s="3669" t="s">
        <v>1073</v>
      </c>
      <c r="D393" s="3656" t="s">
        <v>790</v>
      </c>
      <c r="E393" s="3686"/>
      <c r="F393" s="3656"/>
      <c r="G393" s="3662"/>
      <c r="H393" s="3669">
        <v>35</v>
      </c>
      <c r="I393" s="3686" t="s">
        <v>1494</v>
      </c>
      <c r="J393" s="3686" t="s">
        <v>113</v>
      </c>
      <c r="K393" s="3812" t="s">
        <v>1828</v>
      </c>
      <c r="L393" s="2013"/>
      <c r="M393" s="2029"/>
    </row>
    <row r="394" spans="1:13" ht="27">
      <c r="A394" s="3632" t="s">
        <v>1507</v>
      </c>
      <c r="B394" s="2122" t="s">
        <v>1076</v>
      </c>
      <c r="C394" s="3048" t="s">
        <v>1075</v>
      </c>
      <c r="D394" s="2343" t="s">
        <v>218</v>
      </c>
      <c r="E394" s="3702" t="s">
        <v>598</v>
      </c>
      <c r="F394" s="3735"/>
      <c r="G394" s="2343"/>
      <c r="H394" s="3048">
        <v>45</v>
      </c>
      <c r="I394" s="2125" t="s">
        <v>1491</v>
      </c>
      <c r="J394" s="2125" t="s">
        <v>1077</v>
      </c>
      <c r="K394" s="2125" t="s">
        <v>1829</v>
      </c>
      <c r="L394" s="2013"/>
      <c r="M394" s="2029"/>
    </row>
    <row r="395" spans="1:13" ht="14.25">
      <c r="A395" s="3632" t="s">
        <v>1484</v>
      </c>
      <c r="B395" s="2122" t="s">
        <v>1079</v>
      </c>
      <c r="C395" s="3048" t="s">
        <v>1078</v>
      </c>
      <c r="D395" s="2343" t="s">
        <v>1378</v>
      </c>
      <c r="E395" s="2125" t="s">
        <v>1394</v>
      </c>
      <c r="F395" s="2125"/>
      <c r="G395" s="2125"/>
      <c r="H395" s="3048">
        <v>45</v>
      </c>
      <c r="I395" s="2125" t="s">
        <v>1445</v>
      </c>
      <c r="J395" s="2125" t="s">
        <v>69</v>
      </c>
      <c r="K395" s="2125" t="s">
        <v>1380</v>
      </c>
      <c r="L395" s="2013"/>
      <c r="M395" s="2029"/>
    </row>
    <row r="396" spans="1:13" ht="14.25">
      <c r="A396" s="3633" t="s">
        <v>1409</v>
      </c>
      <c r="B396" s="2122" t="s">
        <v>1081</v>
      </c>
      <c r="C396" s="3048" t="s">
        <v>1080</v>
      </c>
      <c r="D396" s="2343" t="s">
        <v>1378</v>
      </c>
      <c r="E396" s="2125" t="s">
        <v>664</v>
      </c>
      <c r="F396" s="2125" t="s">
        <v>1394</v>
      </c>
      <c r="G396" s="2125"/>
      <c r="H396" s="3048"/>
      <c r="I396" s="2125" t="s">
        <v>1473</v>
      </c>
      <c r="J396" s="2125" t="s">
        <v>144</v>
      </c>
      <c r="K396" s="2125" t="s">
        <v>1479</v>
      </c>
      <c r="L396" s="2013"/>
      <c r="M396" s="2029"/>
    </row>
    <row r="397" spans="1:13" ht="14.25">
      <c r="A397" s="3632" t="s">
        <v>1507</v>
      </c>
      <c r="B397" s="2122" t="s">
        <v>1083</v>
      </c>
      <c r="C397" s="3048" t="s">
        <v>1082</v>
      </c>
      <c r="D397" s="2343" t="s">
        <v>218</v>
      </c>
      <c r="E397" s="3853" t="s">
        <v>598</v>
      </c>
      <c r="F397" s="3735"/>
      <c r="G397" s="2343"/>
      <c r="H397" s="3854">
        <v>58</v>
      </c>
      <c r="I397" s="3848" t="s">
        <v>1491</v>
      </c>
      <c r="J397" s="2125" t="s">
        <v>1084</v>
      </c>
      <c r="K397" s="2125" t="s">
        <v>1830</v>
      </c>
      <c r="L397" s="2013"/>
      <c r="M397" s="2029"/>
    </row>
    <row r="398" spans="1:13" ht="14.25">
      <c r="A398" s="3632" t="s">
        <v>1512</v>
      </c>
      <c r="B398" s="2122" t="s">
        <v>1831</v>
      </c>
      <c r="C398" s="3048" t="s">
        <v>1832</v>
      </c>
      <c r="D398" s="3722" t="s">
        <v>380</v>
      </c>
      <c r="E398" s="2013"/>
      <c r="F398" s="3656"/>
      <c r="G398" s="2343"/>
      <c r="H398" s="3048">
        <v>55</v>
      </c>
      <c r="I398" s="2125" t="s">
        <v>460</v>
      </c>
      <c r="J398" s="2125" t="s">
        <v>460</v>
      </c>
      <c r="K398" s="2125"/>
      <c r="L398" s="2013"/>
      <c r="M398" s="2029"/>
    </row>
    <row r="399" spans="1:13" ht="25.5">
      <c r="A399" s="3633" t="s">
        <v>1409</v>
      </c>
      <c r="B399" s="2122" t="s">
        <v>1086</v>
      </c>
      <c r="C399" s="3048" t="s">
        <v>1085</v>
      </c>
      <c r="D399" s="2343" t="s">
        <v>1378</v>
      </c>
      <c r="E399" s="2125" t="s">
        <v>81</v>
      </c>
      <c r="F399" s="2125" t="s">
        <v>1394</v>
      </c>
      <c r="G399" s="2125"/>
      <c r="H399" s="3048">
        <v>54</v>
      </c>
      <c r="I399" s="2125" t="s">
        <v>1379</v>
      </c>
      <c r="J399" s="2125" t="s">
        <v>94</v>
      </c>
      <c r="K399" s="3734" t="s">
        <v>1833</v>
      </c>
      <c r="L399" s="2013"/>
      <c r="M399" s="2029"/>
    </row>
    <row r="400" spans="1:13" ht="14.25">
      <c r="A400" s="3248" t="s">
        <v>1403</v>
      </c>
      <c r="B400" s="3926" t="s">
        <v>1092</v>
      </c>
      <c r="C400" s="3685" t="s">
        <v>1091</v>
      </c>
      <c r="D400" s="3684"/>
      <c r="E400" s="3684"/>
      <c r="F400" s="3683"/>
      <c r="G400" s="3683"/>
      <c r="H400" s="3685">
        <v>11</v>
      </c>
      <c r="I400" s="3684" t="s">
        <v>1404</v>
      </c>
      <c r="J400" s="3931" t="s">
        <v>809</v>
      </c>
      <c r="K400" s="3686" t="s">
        <v>1834</v>
      </c>
      <c r="L400" s="2013"/>
      <c r="M400" s="2029"/>
    </row>
    <row r="401" spans="1:13" ht="14.25">
      <c r="A401" s="3632" t="s">
        <v>1408</v>
      </c>
      <c r="B401" s="3660" t="s">
        <v>1096</v>
      </c>
      <c r="C401" s="3661" t="s">
        <v>1095</v>
      </c>
      <c r="D401" s="3662" t="s">
        <v>414</v>
      </c>
      <c r="E401" s="3662"/>
      <c r="F401" s="3663"/>
      <c r="G401" s="3663"/>
      <c r="H401" s="3661">
        <v>44</v>
      </c>
      <c r="I401" s="3662" t="s">
        <v>1425</v>
      </c>
      <c r="J401" s="3662" t="s">
        <v>72</v>
      </c>
      <c r="K401" s="3686"/>
      <c r="L401" s="3665"/>
      <c r="M401" s="2029"/>
    </row>
    <row r="402" spans="1:13" ht="14.25">
      <c r="A402" s="3632" t="s">
        <v>1408</v>
      </c>
      <c r="B402" s="3855" t="s">
        <v>1102</v>
      </c>
      <c r="C402" s="3729" t="s">
        <v>1101</v>
      </c>
      <c r="D402" s="3161" t="s">
        <v>1299</v>
      </c>
      <c r="E402" s="3539"/>
      <c r="F402" s="3161" t="s">
        <v>1394</v>
      </c>
      <c r="G402" s="3161"/>
      <c r="H402" s="3729">
        <v>36</v>
      </c>
      <c r="I402" s="3710" t="s">
        <v>1494</v>
      </c>
      <c r="J402" s="3710" t="s">
        <v>167</v>
      </c>
      <c r="K402" s="2125" t="s">
        <v>1835</v>
      </c>
      <c r="L402" s="2013"/>
      <c r="M402" s="2029"/>
    </row>
    <row r="403" spans="1:13" ht="14.25">
      <c r="A403" s="3635" t="s">
        <v>1490</v>
      </c>
      <c r="B403" s="3659" t="s">
        <v>1102</v>
      </c>
      <c r="C403" s="3048" t="s">
        <v>1101</v>
      </c>
      <c r="D403" s="2343" t="s">
        <v>218</v>
      </c>
      <c r="E403" s="2013"/>
      <c r="F403" s="2343" t="s">
        <v>1394</v>
      </c>
      <c r="G403" s="2343"/>
      <c r="H403" s="3048"/>
      <c r="I403" s="2125" t="s">
        <v>1494</v>
      </c>
      <c r="J403" s="2125" t="s">
        <v>167</v>
      </c>
      <c r="K403" s="2125"/>
      <c r="L403" s="2013"/>
      <c r="M403" s="2029"/>
    </row>
    <row r="404" spans="1:13" ht="25.5">
      <c r="A404" s="3632" t="s">
        <v>1420</v>
      </c>
      <c r="B404" s="3856" t="s">
        <v>1104</v>
      </c>
      <c r="C404" s="3764" t="s">
        <v>1103</v>
      </c>
      <c r="D404" s="3767" t="s">
        <v>1422</v>
      </c>
      <c r="E404" s="3766"/>
      <c r="F404" s="3767" t="s">
        <v>1394</v>
      </c>
      <c r="G404" s="3767"/>
      <c r="H404" s="3764">
        <v>30</v>
      </c>
      <c r="I404" s="3769" t="s">
        <v>1391</v>
      </c>
      <c r="J404" s="3769" t="s">
        <v>59</v>
      </c>
      <c r="K404" s="2125"/>
      <c r="L404" s="2013"/>
      <c r="M404" s="2029"/>
    </row>
    <row r="405" spans="1:13" ht="14.25">
      <c r="A405" s="3632" t="s">
        <v>1392</v>
      </c>
      <c r="B405" s="3659" t="s">
        <v>1106</v>
      </c>
      <c r="C405" s="3048" t="s">
        <v>1105</v>
      </c>
      <c r="D405" s="3657" t="s">
        <v>218</v>
      </c>
      <c r="E405" s="2125"/>
      <c r="F405" s="2343"/>
      <c r="G405" s="2343"/>
      <c r="H405" s="3048">
        <v>53</v>
      </c>
      <c r="I405" s="2125" t="s">
        <v>1442</v>
      </c>
      <c r="J405" s="2125" t="s">
        <v>91</v>
      </c>
      <c r="K405" s="3703" t="s">
        <v>1443</v>
      </c>
      <c r="L405" s="2013"/>
      <c r="M405" s="2029"/>
    </row>
    <row r="406" spans="1:13" ht="25.5">
      <c r="A406" s="3635" t="s">
        <v>1490</v>
      </c>
      <c r="B406" s="3659" t="s">
        <v>1108</v>
      </c>
      <c r="C406" s="3048" t="s">
        <v>1107</v>
      </c>
      <c r="D406" s="3722" t="s">
        <v>218</v>
      </c>
      <c r="E406" s="3722" t="s">
        <v>259</v>
      </c>
      <c r="F406" s="2343"/>
      <c r="G406" s="2125"/>
      <c r="H406" s="3048">
        <v>50</v>
      </c>
      <c r="I406" s="2125" t="s">
        <v>1491</v>
      </c>
      <c r="J406" s="2125" t="s">
        <v>1109</v>
      </c>
      <c r="K406" s="2125" t="s">
        <v>1510</v>
      </c>
      <c r="L406" s="2013" t="s">
        <v>1836</v>
      </c>
      <c r="M406" s="2029"/>
    </row>
    <row r="407" spans="1:13" ht="14.25">
      <c r="A407" s="3632" t="s">
        <v>1381</v>
      </c>
      <c r="B407" s="3654" t="s">
        <v>1115</v>
      </c>
      <c r="C407" s="3048" t="s">
        <v>1114</v>
      </c>
      <c r="D407" s="2343" t="s">
        <v>689</v>
      </c>
      <c r="E407" s="2013"/>
      <c r="F407" s="2343"/>
      <c r="G407" s="2343"/>
      <c r="H407" s="3048">
        <v>34</v>
      </c>
      <c r="I407" s="2125" t="s">
        <v>1382</v>
      </c>
      <c r="J407" s="2125" t="s">
        <v>8</v>
      </c>
      <c r="K407" s="2125" t="s">
        <v>1837</v>
      </c>
      <c r="L407" s="3665"/>
      <c r="M407" s="2029"/>
    </row>
    <row r="408" spans="1:13" ht="14.25">
      <c r="A408" s="3632" t="s">
        <v>1408</v>
      </c>
      <c r="B408" s="3659" t="s">
        <v>1119</v>
      </c>
      <c r="C408" s="3048" t="s">
        <v>1118</v>
      </c>
      <c r="D408" s="2343" t="s">
        <v>139</v>
      </c>
      <c r="E408" s="2013"/>
      <c r="F408" s="2343" t="s">
        <v>1394</v>
      </c>
      <c r="G408" s="2343"/>
      <c r="H408" s="3048">
        <v>27</v>
      </c>
      <c r="I408" s="2125" t="s">
        <v>1449</v>
      </c>
      <c r="J408" s="2125" t="s">
        <v>53</v>
      </c>
      <c r="K408" s="2125" t="s">
        <v>1838</v>
      </c>
      <c r="L408" s="2013"/>
      <c r="M408" s="2029"/>
    </row>
    <row r="409" spans="1:13" ht="27">
      <c r="A409" s="3632" t="s">
        <v>1493</v>
      </c>
      <c r="B409" s="3659" t="s">
        <v>1127</v>
      </c>
      <c r="C409" s="3048" t="s">
        <v>1126</v>
      </c>
      <c r="D409" s="2343"/>
      <c r="E409" s="2125"/>
      <c r="F409" s="2343"/>
      <c r="G409" s="2343"/>
      <c r="H409" s="3048">
        <v>24</v>
      </c>
      <c r="I409" s="2125" t="s">
        <v>1494</v>
      </c>
      <c r="J409" s="2125" t="s">
        <v>167</v>
      </c>
      <c r="K409" s="3857" t="s">
        <v>1839</v>
      </c>
      <c r="L409" s="2013"/>
      <c r="M409" s="2029"/>
    </row>
    <row r="410" spans="1:13" ht="14.25">
      <c r="A410" s="3632" t="s">
        <v>1439</v>
      </c>
      <c r="B410" s="3659" t="s">
        <v>1113</v>
      </c>
      <c r="C410" s="3048" t="s">
        <v>1112</v>
      </c>
      <c r="D410" s="2343" t="s">
        <v>218</v>
      </c>
      <c r="E410" s="2125"/>
      <c r="F410" s="2343"/>
      <c r="G410" s="2343"/>
      <c r="H410" s="3048">
        <v>50</v>
      </c>
      <c r="I410" s="2125" t="s">
        <v>1442</v>
      </c>
      <c r="J410" s="2125" t="s">
        <v>91</v>
      </c>
      <c r="K410" s="3703" t="s">
        <v>1443</v>
      </c>
      <c r="L410" s="3744"/>
      <c r="M410" s="2029"/>
    </row>
    <row r="411" spans="1:13" ht="14.25">
      <c r="A411" s="3636" t="s">
        <v>1509</v>
      </c>
      <c r="B411" s="3708" t="s">
        <v>1133</v>
      </c>
      <c r="C411" s="3048" t="s">
        <v>1132</v>
      </c>
      <c r="D411" s="2343"/>
      <c r="E411" s="2125"/>
      <c r="F411" s="3656"/>
      <c r="G411" s="2343"/>
      <c r="H411" s="3048">
        <v>42</v>
      </c>
      <c r="I411" s="2125" t="s">
        <v>1461</v>
      </c>
      <c r="J411" s="2125" t="s">
        <v>121</v>
      </c>
      <c r="K411" s="3703"/>
      <c r="L411" s="3744"/>
      <c r="M411" s="2029"/>
    </row>
    <row r="412" spans="1:13" ht="14.25">
      <c r="A412" s="3632" t="s">
        <v>1512</v>
      </c>
      <c r="B412" s="3708" t="s">
        <v>1133</v>
      </c>
      <c r="C412" s="3048" t="s">
        <v>1132</v>
      </c>
      <c r="D412" s="2343"/>
      <c r="E412" s="2125"/>
      <c r="F412" s="3656"/>
      <c r="G412" s="2343"/>
      <c r="H412" s="3048">
        <v>40</v>
      </c>
      <c r="I412" s="2125" t="s">
        <v>1461</v>
      </c>
      <c r="J412" s="2125" t="s">
        <v>121</v>
      </c>
      <c r="K412" s="2125"/>
      <c r="L412" s="2013"/>
      <c r="M412" s="2029"/>
    </row>
    <row r="413" spans="1:13" ht="14.25">
      <c r="A413" s="3632" t="s">
        <v>1747</v>
      </c>
      <c r="B413" s="3708" t="s">
        <v>1133</v>
      </c>
      <c r="C413" s="3048" t="s">
        <v>1132</v>
      </c>
      <c r="D413" s="2343"/>
      <c r="E413" s="2125"/>
      <c r="F413" s="3656"/>
      <c r="G413" s="2343"/>
      <c r="H413" s="3048">
        <v>51</v>
      </c>
      <c r="I413" s="2125" t="s">
        <v>1461</v>
      </c>
      <c r="J413" s="2125" t="s">
        <v>121</v>
      </c>
      <c r="K413" s="2125"/>
      <c r="L413" s="2013"/>
      <c r="M413" s="2029"/>
    </row>
    <row r="414" spans="1:13" ht="14.25">
      <c r="A414" s="3632" t="s">
        <v>1580</v>
      </c>
      <c r="B414" s="3659" t="s">
        <v>1135</v>
      </c>
      <c r="C414" s="3048" t="s">
        <v>1134</v>
      </c>
      <c r="D414" s="2343" t="s">
        <v>218</v>
      </c>
      <c r="E414" s="2013"/>
      <c r="F414" s="2343"/>
      <c r="G414" s="2343"/>
      <c r="H414" s="3048">
        <v>30</v>
      </c>
      <c r="I414" s="2125" t="s">
        <v>1569</v>
      </c>
      <c r="J414" s="2125" t="s">
        <v>121</v>
      </c>
      <c r="K414" s="3703" t="s">
        <v>1443</v>
      </c>
      <c r="L414" s="2013"/>
      <c r="M414" s="2029"/>
    </row>
    <row r="415" spans="1:13" ht="14.25">
      <c r="A415" s="3632" t="s">
        <v>1385</v>
      </c>
      <c r="B415" s="3701" t="s">
        <v>1152</v>
      </c>
      <c r="C415" s="3048" t="s">
        <v>1151</v>
      </c>
      <c r="D415" s="3656" t="s">
        <v>1410</v>
      </c>
      <c r="E415" s="2013"/>
      <c r="F415" s="2343"/>
      <c r="G415" s="2343"/>
      <c r="H415" s="3048">
        <v>20</v>
      </c>
      <c r="I415" s="2125" t="s">
        <v>1386</v>
      </c>
      <c r="J415" s="2125" t="s">
        <v>11</v>
      </c>
      <c r="K415" s="2125" t="s">
        <v>1840</v>
      </c>
      <c r="L415" s="2013"/>
      <c r="M415" s="2029"/>
    </row>
    <row r="416" spans="1:13" ht="42.75">
      <c r="A416" s="3632" t="s">
        <v>1385</v>
      </c>
      <c r="B416" s="3701" t="s">
        <v>1841</v>
      </c>
      <c r="C416" s="3048" t="s">
        <v>1161</v>
      </c>
      <c r="D416" s="2343" t="s">
        <v>1410</v>
      </c>
      <c r="E416" s="2013"/>
      <c r="F416" s="2343"/>
      <c r="G416" s="2343"/>
      <c r="H416" s="3048">
        <v>20</v>
      </c>
      <c r="I416" s="2125" t="s">
        <v>1386</v>
      </c>
      <c r="J416" s="2125" t="s">
        <v>1163</v>
      </c>
      <c r="K416" s="2125" t="s">
        <v>1842</v>
      </c>
      <c r="L416" s="2013"/>
      <c r="M416" s="2029"/>
    </row>
    <row r="417" spans="1:13" ht="27">
      <c r="A417" s="3632" t="s">
        <v>1385</v>
      </c>
      <c r="B417" s="3701" t="s">
        <v>1843</v>
      </c>
      <c r="C417" s="3048" t="s">
        <v>1164</v>
      </c>
      <c r="D417" s="3656" t="s">
        <v>1637</v>
      </c>
      <c r="E417" s="2013"/>
      <c r="F417" s="2343"/>
      <c r="G417" s="2343"/>
      <c r="H417" s="3048">
        <v>21</v>
      </c>
      <c r="I417" s="2125" t="s">
        <v>1386</v>
      </c>
      <c r="J417" s="2125" t="s">
        <v>1163</v>
      </c>
      <c r="K417" s="3734" t="s">
        <v>1844</v>
      </c>
      <c r="L417" s="2013"/>
      <c r="M417" s="2029"/>
    </row>
    <row r="418" spans="1:13" ht="14.25">
      <c r="A418" s="3633" t="s">
        <v>1409</v>
      </c>
      <c r="B418" s="2122" t="s">
        <v>1171</v>
      </c>
      <c r="C418" s="3048" t="s">
        <v>1170</v>
      </c>
      <c r="D418" s="2343" t="s">
        <v>1378</v>
      </c>
      <c r="E418" s="2125" t="s">
        <v>1394</v>
      </c>
      <c r="F418" s="2125" t="s">
        <v>1394</v>
      </c>
      <c r="G418" s="2125"/>
      <c r="H418" s="3048">
        <v>26</v>
      </c>
      <c r="I418" s="2125" t="s">
        <v>1425</v>
      </c>
      <c r="J418" s="2125" t="s">
        <v>239</v>
      </c>
      <c r="K418" s="2125" t="s">
        <v>1479</v>
      </c>
      <c r="L418" s="2013"/>
      <c r="M418" s="2029"/>
    </row>
    <row r="419" spans="1:13" ht="14.25">
      <c r="A419" s="3633" t="s">
        <v>1409</v>
      </c>
      <c r="B419" s="3858" t="s">
        <v>1845</v>
      </c>
      <c r="C419" s="3664" t="s">
        <v>1846</v>
      </c>
      <c r="D419" s="2343" t="s">
        <v>1378</v>
      </c>
      <c r="E419" s="2125" t="s">
        <v>81</v>
      </c>
      <c r="F419" s="2125"/>
      <c r="G419" s="2125"/>
      <c r="H419" s="3048">
        <v>42</v>
      </c>
      <c r="I419" s="2125" t="s">
        <v>1379</v>
      </c>
      <c r="J419" s="2125" t="s">
        <v>5</v>
      </c>
      <c r="K419" s="2125"/>
      <c r="L419" s="2013"/>
      <c r="M419" s="2029"/>
    </row>
    <row r="420" spans="1:13" ht="14.25">
      <c r="A420" s="3633" t="s">
        <v>1409</v>
      </c>
      <c r="B420" s="3858" t="s">
        <v>1847</v>
      </c>
      <c r="C420" s="3664" t="s">
        <v>1848</v>
      </c>
      <c r="D420" s="2343" t="s">
        <v>1378</v>
      </c>
      <c r="E420" s="2125" t="s">
        <v>81</v>
      </c>
      <c r="F420" s="2125"/>
      <c r="G420" s="2125"/>
      <c r="H420" s="3048">
        <v>42</v>
      </c>
      <c r="I420" s="2125" t="s">
        <v>1379</v>
      </c>
      <c r="J420" s="2125" t="s">
        <v>5</v>
      </c>
      <c r="K420" s="2125"/>
      <c r="L420" s="2013"/>
      <c r="M420" s="2029"/>
    </row>
    <row r="421" spans="1:13" ht="25.5">
      <c r="A421" s="3632" t="s">
        <v>1388</v>
      </c>
      <c r="B421" s="3659" t="s">
        <v>1849</v>
      </c>
      <c r="C421" s="3048" t="s">
        <v>413</v>
      </c>
      <c r="D421" s="2343" t="s">
        <v>414</v>
      </c>
      <c r="E421" s="2013"/>
      <c r="F421" s="2343" t="s">
        <v>1394</v>
      </c>
      <c r="G421" s="2343"/>
      <c r="H421" s="3048">
        <v>24</v>
      </c>
      <c r="I421" s="2125" t="s">
        <v>1406</v>
      </c>
      <c r="J421" s="2125" t="s">
        <v>56</v>
      </c>
      <c r="K421" s="2125" t="s">
        <v>1437</v>
      </c>
      <c r="L421" s="2013"/>
      <c r="M421" s="2029"/>
    </row>
    <row r="422" spans="1:13" ht="51">
      <c r="A422" s="3632" t="s">
        <v>1385</v>
      </c>
      <c r="B422" s="3670" t="s">
        <v>1181</v>
      </c>
      <c r="C422" s="3048" t="s">
        <v>1180</v>
      </c>
      <c r="D422" s="3656" t="s">
        <v>1410</v>
      </c>
      <c r="E422" s="2013"/>
      <c r="F422" s="2343"/>
      <c r="G422" s="2343"/>
      <c r="H422" s="3048">
        <v>25</v>
      </c>
      <c r="I422" s="2125" t="s">
        <v>1386</v>
      </c>
      <c r="J422" s="2125" t="s">
        <v>809</v>
      </c>
      <c r="K422" s="2125" t="s">
        <v>1850</v>
      </c>
      <c r="L422" s="2013"/>
      <c r="M422" s="2029"/>
    </row>
    <row r="423" spans="1:13" ht="54">
      <c r="A423" s="3632" t="s">
        <v>1388</v>
      </c>
      <c r="B423" s="3660" t="s">
        <v>1851</v>
      </c>
      <c r="C423" s="3661" t="s">
        <v>1182</v>
      </c>
      <c r="D423" s="3859" t="s">
        <v>414</v>
      </c>
      <c r="E423" s="3673" t="s">
        <v>1794</v>
      </c>
      <c r="F423" s="3680"/>
      <c r="G423" s="3680"/>
      <c r="H423" s="3674">
        <v>51</v>
      </c>
      <c r="I423" s="3673" t="s">
        <v>1404</v>
      </c>
      <c r="J423" s="3673" t="s">
        <v>50</v>
      </c>
      <c r="K423" s="3686" t="s">
        <v>1852</v>
      </c>
      <c r="L423" s="2013"/>
      <c r="M423" s="2029"/>
    </row>
    <row r="424" spans="1:13" ht="54">
      <c r="A424" s="3632" t="s">
        <v>1388</v>
      </c>
      <c r="B424" s="3660" t="s">
        <v>1851</v>
      </c>
      <c r="C424" s="3661" t="s">
        <v>1182</v>
      </c>
      <c r="D424" s="3717" t="s">
        <v>1389</v>
      </c>
      <c r="E424" s="3662" t="s">
        <v>1794</v>
      </c>
      <c r="F424" s="3663"/>
      <c r="G424" s="3663"/>
      <c r="H424" s="3661">
        <v>51</v>
      </c>
      <c r="I424" s="3662" t="s">
        <v>1404</v>
      </c>
      <c r="J424" s="3662" t="s">
        <v>50</v>
      </c>
      <c r="K424" s="3686" t="s">
        <v>1853</v>
      </c>
      <c r="L424" s="2013"/>
      <c r="M424" s="2029"/>
    </row>
    <row r="425" spans="1:13" ht="14.25">
      <c r="A425" s="3632" t="s">
        <v>1484</v>
      </c>
      <c r="B425" s="3757" t="s">
        <v>1189</v>
      </c>
      <c r="C425" s="3689" t="s">
        <v>360</v>
      </c>
      <c r="D425" s="3760" t="s">
        <v>1378</v>
      </c>
      <c r="E425" s="3761" t="s">
        <v>664</v>
      </c>
      <c r="F425" s="3761"/>
      <c r="G425" s="3690"/>
      <c r="H425" s="3048">
        <v>55</v>
      </c>
      <c r="I425" s="3761" t="s">
        <v>1445</v>
      </c>
      <c r="J425" s="2125" t="s">
        <v>170</v>
      </c>
      <c r="K425" s="3734"/>
      <c r="L425" s="2013"/>
      <c r="M425" s="2029"/>
    </row>
    <row r="426" spans="1:13" ht="25.5">
      <c r="A426" s="3633" t="s">
        <v>1414</v>
      </c>
      <c r="B426" s="2122" t="s">
        <v>1193</v>
      </c>
      <c r="C426" s="3048" t="s">
        <v>1192</v>
      </c>
      <c r="D426" s="2343" t="s">
        <v>1378</v>
      </c>
      <c r="E426" s="2125" t="s">
        <v>194</v>
      </c>
      <c r="F426" s="2125"/>
      <c r="G426" s="2125"/>
      <c r="H426" s="3048">
        <v>36</v>
      </c>
      <c r="I426" s="2125" t="s">
        <v>1379</v>
      </c>
      <c r="J426" s="2125" t="s">
        <v>47</v>
      </c>
      <c r="K426" s="2125" t="s">
        <v>1415</v>
      </c>
      <c r="L426" s="2013"/>
      <c r="M426" s="2029"/>
    </row>
    <row r="427" spans="1:13" ht="14.25">
      <c r="A427" s="3633" t="s">
        <v>1409</v>
      </c>
      <c r="B427" s="2122" t="s">
        <v>1195</v>
      </c>
      <c r="C427" s="3048" t="s">
        <v>1194</v>
      </c>
      <c r="D427" s="2343" t="s">
        <v>1378</v>
      </c>
      <c r="E427" s="2125" t="s">
        <v>81</v>
      </c>
      <c r="F427" s="2125"/>
      <c r="G427" s="2125"/>
      <c r="H427" s="3048">
        <v>37</v>
      </c>
      <c r="I427" s="2125" t="s">
        <v>1379</v>
      </c>
      <c r="J427" s="2125" t="s">
        <v>35</v>
      </c>
      <c r="K427" s="2125"/>
      <c r="L427" s="2013"/>
      <c r="M427" s="2029"/>
    </row>
    <row r="428" spans="1:13" ht="14.25">
      <c r="A428" s="3632" t="s">
        <v>1408</v>
      </c>
      <c r="B428" s="3659" t="s">
        <v>1197</v>
      </c>
      <c r="C428" s="3048" t="s">
        <v>1196</v>
      </c>
      <c r="D428" s="3161" t="s">
        <v>1299</v>
      </c>
      <c r="E428" s="3710"/>
      <c r="F428" s="3539"/>
      <c r="G428" s="3161"/>
      <c r="H428" s="3729">
        <v>37</v>
      </c>
      <c r="I428" s="3710" t="s">
        <v>1494</v>
      </c>
      <c r="J428" s="3710" t="s">
        <v>167</v>
      </c>
      <c r="K428" s="2125" t="s">
        <v>1835</v>
      </c>
      <c r="L428" s="2013"/>
      <c r="M428" s="2029"/>
    </row>
    <row r="429" spans="1:13" ht="14.25">
      <c r="A429" s="3635" t="s">
        <v>1490</v>
      </c>
      <c r="B429" s="3659" t="s">
        <v>1197</v>
      </c>
      <c r="C429" s="3048" t="s">
        <v>1196</v>
      </c>
      <c r="D429" s="2343" t="s">
        <v>218</v>
      </c>
      <c r="E429" s="2125"/>
      <c r="F429" s="2013"/>
      <c r="G429" s="2343"/>
      <c r="H429" s="3048"/>
      <c r="I429" s="2125" t="s">
        <v>1494</v>
      </c>
      <c r="J429" s="2125" t="s">
        <v>167</v>
      </c>
      <c r="K429" s="3785" t="s">
        <v>1771</v>
      </c>
      <c r="L429" s="2013"/>
      <c r="M429" s="2029"/>
    </row>
    <row r="430" spans="1:13" ht="14.25">
      <c r="A430" s="3632" t="s">
        <v>1454</v>
      </c>
      <c r="B430" s="3817" t="s">
        <v>1203</v>
      </c>
      <c r="C430" s="3729" t="s">
        <v>1202</v>
      </c>
      <c r="D430" s="3161" t="s">
        <v>204</v>
      </c>
      <c r="E430" s="3710"/>
      <c r="F430" s="3710"/>
      <c r="G430" s="3710"/>
      <c r="H430" s="3729">
        <v>29</v>
      </c>
      <c r="I430" s="3710" t="s">
        <v>660</v>
      </c>
      <c r="J430" s="3710" t="s">
        <v>660</v>
      </c>
      <c r="K430" s="3734" t="s">
        <v>1687</v>
      </c>
      <c r="L430" s="2013"/>
      <c r="M430" s="2029"/>
    </row>
    <row r="431" spans="1:13" ht="14.25">
      <c r="A431" s="3632" t="s">
        <v>1454</v>
      </c>
      <c r="B431" s="3681" t="s">
        <v>1207</v>
      </c>
      <c r="C431" s="3048" t="s">
        <v>1206</v>
      </c>
      <c r="D431" s="2343"/>
      <c r="E431" s="2125"/>
      <c r="F431" s="2013"/>
      <c r="G431" s="2343"/>
      <c r="H431" s="3048">
        <v>15</v>
      </c>
      <c r="I431" s="2125" t="s">
        <v>23</v>
      </c>
      <c r="J431" s="2125" t="s">
        <v>23</v>
      </c>
      <c r="K431" s="3703"/>
      <c r="L431" s="2013"/>
      <c r="M431" s="2029"/>
    </row>
    <row r="432" spans="1:13" ht="14.25">
      <c r="A432" s="3632" t="s">
        <v>1381</v>
      </c>
      <c r="B432" s="3654" t="s">
        <v>1213</v>
      </c>
      <c r="C432" s="3048" t="s">
        <v>1212</v>
      </c>
      <c r="D432" s="2343" t="s">
        <v>689</v>
      </c>
      <c r="E432" s="3852"/>
      <c r="F432" s="2013"/>
      <c r="G432" s="2343"/>
      <c r="H432" s="3048">
        <v>38</v>
      </c>
      <c r="I432" s="2125" t="s">
        <v>1382</v>
      </c>
      <c r="J432" s="2125" t="s">
        <v>1214</v>
      </c>
      <c r="K432" s="2125" t="s">
        <v>1837</v>
      </c>
      <c r="L432" s="3706"/>
      <c r="M432" s="2029"/>
    </row>
    <row r="433" spans="1:13" ht="14.25">
      <c r="A433" s="3633" t="s">
        <v>1409</v>
      </c>
      <c r="B433" s="2122" t="s">
        <v>1216</v>
      </c>
      <c r="C433" s="3048" t="s">
        <v>1215</v>
      </c>
      <c r="D433" s="2343" t="s">
        <v>1378</v>
      </c>
      <c r="E433" s="2125" t="s">
        <v>81</v>
      </c>
      <c r="F433" s="2125"/>
      <c r="G433" s="2125"/>
      <c r="H433" s="3048">
        <v>40</v>
      </c>
      <c r="I433" s="2125" t="s">
        <v>1379</v>
      </c>
      <c r="J433" s="2125" t="s">
        <v>1217</v>
      </c>
      <c r="K433" s="3734"/>
      <c r="L433" s="2013"/>
      <c r="M433" s="2029"/>
    </row>
    <row r="434" spans="1:13" ht="92.25">
      <c r="A434" s="3632" t="s">
        <v>1465</v>
      </c>
      <c r="B434" s="3818" t="s">
        <v>1219</v>
      </c>
      <c r="C434" s="3729" t="s">
        <v>1218</v>
      </c>
      <c r="D434" s="3730" t="s">
        <v>989</v>
      </c>
      <c r="E434" s="3712"/>
      <c r="F434" s="3539"/>
      <c r="G434" s="3710"/>
      <c r="H434" s="3731">
        <v>25</v>
      </c>
      <c r="I434" s="3712" t="s">
        <v>1541</v>
      </c>
      <c r="J434" s="3710" t="s">
        <v>331</v>
      </c>
      <c r="K434" s="3710" t="s">
        <v>1854</v>
      </c>
      <c r="L434" s="2013"/>
      <c r="M434" s="2029"/>
    </row>
    <row r="435" spans="1:13" ht="93.75">
      <c r="A435" s="3632" t="s">
        <v>1465</v>
      </c>
      <c r="B435" s="3762" t="s">
        <v>1219</v>
      </c>
      <c r="C435" s="3048" t="s">
        <v>1218</v>
      </c>
      <c r="D435" s="3732" t="s">
        <v>287</v>
      </c>
      <c r="E435" s="3714"/>
      <c r="F435" s="2013"/>
      <c r="G435" s="2125"/>
      <c r="H435" s="3733">
        <v>25</v>
      </c>
      <c r="I435" s="3714" t="s">
        <v>1541</v>
      </c>
      <c r="J435" s="2125" t="s">
        <v>331</v>
      </c>
      <c r="K435" s="2125" t="s">
        <v>1855</v>
      </c>
      <c r="L435" s="2013"/>
      <c r="M435" s="2029"/>
    </row>
    <row r="436" spans="1:13" ht="14.25">
      <c r="A436" s="3632" t="s">
        <v>1650</v>
      </c>
      <c r="B436" s="3701" t="s">
        <v>1856</v>
      </c>
      <c r="C436" s="3048" t="s">
        <v>1857</v>
      </c>
      <c r="D436" s="2125" t="s">
        <v>218</v>
      </c>
      <c r="E436" s="2343"/>
      <c r="F436" s="3735"/>
      <c r="G436" s="2343"/>
      <c r="H436" s="3048">
        <v>50</v>
      </c>
      <c r="I436" s="2125" t="s">
        <v>1461</v>
      </c>
      <c r="J436" s="2125" t="s">
        <v>121</v>
      </c>
      <c r="K436" s="3703" t="s">
        <v>1443</v>
      </c>
      <c r="L436" s="2013"/>
      <c r="M436" s="2029"/>
    </row>
    <row r="437" spans="1:13" ht="25.5">
      <c r="A437" s="3632" t="s">
        <v>323</v>
      </c>
      <c r="B437" s="3701" t="s">
        <v>1223</v>
      </c>
      <c r="C437" s="3048" t="s">
        <v>1222</v>
      </c>
      <c r="D437" s="2343" t="s">
        <v>784</v>
      </c>
      <c r="E437" s="2343"/>
      <c r="F437" s="3735"/>
      <c r="G437" s="2343"/>
      <c r="H437" s="3048">
        <v>30</v>
      </c>
      <c r="I437" s="2125" t="s">
        <v>1466</v>
      </c>
      <c r="J437" s="2125" t="s">
        <v>1538</v>
      </c>
      <c r="K437" s="2122" t="s">
        <v>1858</v>
      </c>
      <c r="L437" s="2013"/>
      <c r="M437" s="2029"/>
    </row>
    <row r="438" spans="1:13" ht="14.25">
      <c r="A438" s="3633" t="s">
        <v>1444</v>
      </c>
      <c r="B438" s="3701" t="s">
        <v>1859</v>
      </c>
      <c r="C438" s="3048" t="s">
        <v>1860</v>
      </c>
      <c r="D438" s="2343"/>
      <c r="E438" s="2343"/>
      <c r="F438" s="3735"/>
      <c r="G438" s="2343"/>
      <c r="H438" s="3048"/>
      <c r="I438" s="2125" t="s">
        <v>1406</v>
      </c>
      <c r="J438" s="2125" t="s">
        <v>29</v>
      </c>
      <c r="K438" s="2122"/>
      <c r="L438" s="2013"/>
      <c r="M438" s="2029"/>
    </row>
    <row r="439" spans="1:13" ht="14.25">
      <c r="A439" s="3632" t="s">
        <v>1408</v>
      </c>
      <c r="B439" s="3659" t="s">
        <v>1229</v>
      </c>
      <c r="C439" s="3048" t="s">
        <v>1228</v>
      </c>
      <c r="D439" s="2343" t="s">
        <v>1299</v>
      </c>
      <c r="E439" s="2013"/>
      <c r="F439" s="2343" t="s">
        <v>1394</v>
      </c>
      <c r="G439" s="2343"/>
      <c r="H439" s="3048">
        <v>20</v>
      </c>
      <c r="I439" s="2125" t="s">
        <v>1425</v>
      </c>
      <c r="J439" s="2125" t="s">
        <v>53</v>
      </c>
      <c r="K439" s="2125"/>
      <c r="L439" s="2013"/>
      <c r="M439" s="2029"/>
    </row>
    <row r="440" spans="1:13" ht="99.75">
      <c r="A440" s="3632" t="s">
        <v>1388</v>
      </c>
      <c r="B440" s="3709" t="s">
        <v>1861</v>
      </c>
      <c r="C440" s="3661" t="s">
        <v>1230</v>
      </c>
      <c r="D440" s="3680" t="s">
        <v>414</v>
      </c>
      <c r="E440" s="3673" t="s">
        <v>158</v>
      </c>
      <c r="F440" s="3680" t="s">
        <v>1394</v>
      </c>
      <c r="G440" s="3680"/>
      <c r="H440" s="3674" t="s">
        <v>1862</v>
      </c>
      <c r="I440" s="3673" t="s">
        <v>1391</v>
      </c>
      <c r="J440" s="3662" t="s">
        <v>657</v>
      </c>
      <c r="K440" s="3816" t="s">
        <v>1863</v>
      </c>
      <c r="L440" s="2013"/>
      <c r="M440" s="2029"/>
    </row>
    <row r="441" spans="1:13" ht="99.75">
      <c r="A441" s="3632" t="s">
        <v>1388</v>
      </c>
      <c r="B441" s="3709" t="s">
        <v>1861</v>
      </c>
      <c r="C441" s="3661" t="s">
        <v>1230</v>
      </c>
      <c r="D441" s="3663" t="s">
        <v>1389</v>
      </c>
      <c r="E441" s="3662" t="s">
        <v>158</v>
      </c>
      <c r="F441" s="3663" t="s">
        <v>1394</v>
      </c>
      <c r="G441" s="3663"/>
      <c r="H441" s="3661">
        <v>48</v>
      </c>
      <c r="I441" s="3662" t="s">
        <v>1391</v>
      </c>
      <c r="J441" s="3662" t="s">
        <v>657</v>
      </c>
      <c r="K441" s="3816" t="s">
        <v>1863</v>
      </c>
      <c r="L441" s="2013"/>
      <c r="M441" s="2029"/>
    </row>
    <row r="442" spans="1:13" ht="14.25">
      <c r="A442" s="3632" t="s">
        <v>1400</v>
      </c>
      <c r="B442" s="3681" t="s">
        <v>1233</v>
      </c>
      <c r="C442" s="3048" t="s">
        <v>1232</v>
      </c>
      <c r="D442" s="2343"/>
      <c r="E442" s="2125"/>
      <c r="F442" s="2343"/>
      <c r="G442" s="2343"/>
      <c r="H442" s="3048">
        <v>25</v>
      </c>
      <c r="I442" s="2125" t="s">
        <v>108</v>
      </c>
      <c r="J442" s="2125" t="s">
        <v>108</v>
      </c>
      <c r="K442" s="3734" t="s">
        <v>1740</v>
      </c>
      <c r="L442" s="2013"/>
      <c r="M442" s="2029"/>
    </row>
    <row r="443" spans="1:13" ht="14.25">
      <c r="A443" s="3633" t="s">
        <v>1472</v>
      </c>
      <c r="B443" s="2122" t="s">
        <v>1235</v>
      </c>
      <c r="C443" s="3048" t="s">
        <v>1234</v>
      </c>
      <c r="D443" s="2343" t="s">
        <v>1378</v>
      </c>
      <c r="E443" s="2125" t="s">
        <v>1362</v>
      </c>
      <c r="F443" s="2125"/>
      <c r="G443" s="2125"/>
      <c r="H443" s="3048">
        <v>37</v>
      </c>
      <c r="I443" s="2125" t="s">
        <v>1473</v>
      </c>
      <c r="J443" s="2125" t="s">
        <v>170</v>
      </c>
      <c r="K443" s="2125"/>
      <c r="L443" s="2013"/>
      <c r="M443" s="2029"/>
    </row>
    <row r="444" spans="1:13" ht="14.25">
      <c r="A444" s="3632" t="s">
        <v>1420</v>
      </c>
      <c r="B444" s="3659" t="s">
        <v>1422</v>
      </c>
      <c r="C444" s="3048" t="s">
        <v>1864</v>
      </c>
      <c r="D444" s="2343"/>
      <c r="E444" s="2125"/>
      <c r="F444" s="2343"/>
      <c r="G444" s="2343"/>
      <c r="H444" s="3048">
        <v>42</v>
      </c>
      <c r="I444" s="2125" t="s">
        <v>1391</v>
      </c>
      <c r="J444" s="2125" t="s">
        <v>59</v>
      </c>
      <c r="K444" s="2125"/>
      <c r="L444" s="2013"/>
      <c r="M444" s="2029"/>
    </row>
    <row r="445" spans="1:13" ht="14.25">
      <c r="A445" s="3632" t="s">
        <v>1381</v>
      </c>
      <c r="B445" s="3654" t="s">
        <v>1237</v>
      </c>
      <c r="C445" s="3048" t="s">
        <v>1236</v>
      </c>
      <c r="D445" s="2343"/>
      <c r="E445" s="2013"/>
      <c r="F445" s="2343"/>
      <c r="G445" s="2343"/>
      <c r="H445" s="3048">
        <v>28</v>
      </c>
      <c r="I445" s="2125" t="s">
        <v>1382</v>
      </c>
      <c r="J445" s="2125" t="s">
        <v>1214</v>
      </c>
      <c r="K445" s="2125" t="s">
        <v>1865</v>
      </c>
      <c r="L445" s="2013"/>
      <c r="M445" s="2029"/>
    </row>
    <row r="446" spans="1:13" ht="25.5">
      <c r="A446" s="3632" t="s">
        <v>1420</v>
      </c>
      <c r="B446" s="3659" t="s">
        <v>1245</v>
      </c>
      <c r="C446" s="3048" t="s">
        <v>1244</v>
      </c>
      <c r="D446" s="3693" t="s">
        <v>1422</v>
      </c>
      <c r="E446" s="3692"/>
      <c r="F446" s="3693" t="s">
        <v>1394</v>
      </c>
      <c r="G446" s="3693"/>
      <c r="H446" s="3694">
        <v>30</v>
      </c>
      <c r="I446" s="3695" t="s">
        <v>1391</v>
      </c>
      <c r="J446" s="3695" t="s">
        <v>102</v>
      </c>
      <c r="K446" s="3734" t="s">
        <v>1866</v>
      </c>
      <c r="L446" s="2013"/>
      <c r="M446" s="2029"/>
    </row>
    <row r="447" spans="1:13" ht="14.25">
      <c r="A447" s="3632" t="s">
        <v>1388</v>
      </c>
      <c r="B447" s="3659" t="s">
        <v>1245</v>
      </c>
      <c r="C447" s="3048" t="s">
        <v>1244</v>
      </c>
      <c r="D447" s="2343" t="s">
        <v>1389</v>
      </c>
      <c r="E447" s="2013"/>
      <c r="F447" s="2343" t="s">
        <v>1394</v>
      </c>
      <c r="G447" s="2343"/>
      <c r="H447" s="3048">
        <v>44</v>
      </c>
      <c r="I447" s="2125" t="s">
        <v>1391</v>
      </c>
      <c r="J447" s="2125" t="s">
        <v>102</v>
      </c>
      <c r="K447" s="3734" t="s">
        <v>1867</v>
      </c>
      <c r="L447" s="2013"/>
      <c r="M447" s="2029"/>
    </row>
    <row r="448" spans="1:13" ht="14.25">
      <c r="A448" s="3633" t="s">
        <v>1409</v>
      </c>
      <c r="B448" s="2122" t="s">
        <v>1247</v>
      </c>
      <c r="C448" s="3048" t="s">
        <v>1246</v>
      </c>
      <c r="D448" s="2343" t="s">
        <v>1378</v>
      </c>
      <c r="E448" s="2125" t="s">
        <v>664</v>
      </c>
      <c r="F448" s="2125"/>
      <c r="G448" s="2125"/>
      <c r="H448" s="3048">
        <v>36</v>
      </c>
      <c r="I448" s="2125" t="s">
        <v>1473</v>
      </c>
      <c r="J448" s="2125" t="s">
        <v>170</v>
      </c>
      <c r="K448" s="2125" t="s">
        <v>1868</v>
      </c>
      <c r="L448" s="3744"/>
      <c r="M448" s="2029"/>
    </row>
    <row r="449" spans="1:13" ht="14.25">
      <c r="A449" s="3632" t="s">
        <v>1381</v>
      </c>
      <c r="B449" s="3654" t="s">
        <v>1251</v>
      </c>
      <c r="C449" s="3048" t="s">
        <v>1250</v>
      </c>
      <c r="D449" s="2343" t="s">
        <v>689</v>
      </c>
      <c r="E449" s="2013"/>
      <c r="F449" s="2343"/>
      <c r="G449" s="2343"/>
      <c r="H449" s="3048">
        <v>35</v>
      </c>
      <c r="I449" s="3705" t="s">
        <v>1382</v>
      </c>
      <c r="J449" s="2125" t="s">
        <v>85</v>
      </c>
      <c r="K449" s="3703" t="s">
        <v>1869</v>
      </c>
      <c r="L449" s="2013"/>
      <c r="M449" s="2029"/>
    </row>
    <row r="450" spans="1:13" ht="14.25">
      <c r="A450" s="3633" t="s">
        <v>1444</v>
      </c>
      <c r="B450" s="3654" t="s">
        <v>1870</v>
      </c>
      <c r="C450" s="3048" t="s">
        <v>1260</v>
      </c>
      <c r="D450" s="2343" t="s">
        <v>1378</v>
      </c>
      <c r="E450" s="2013" t="s">
        <v>466</v>
      </c>
      <c r="F450" s="2343"/>
      <c r="G450" s="2343"/>
      <c r="H450" s="3048"/>
      <c r="I450" s="3705" t="s">
        <v>1379</v>
      </c>
      <c r="J450" s="2125" t="s">
        <v>472</v>
      </c>
      <c r="K450" s="2125"/>
      <c r="L450" s="2013"/>
      <c r="M450" s="2029"/>
    </row>
    <row r="451" spans="1:13" ht="14.25">
      <c r="A451" s="3633" t="s">
        <v>1472</v>
      </c>
      <c r="B451" s="3654" t="s">
        <v>1870</v>
      </c>
      <c r="C451" s="3048" t="s">
        <v>1260</v>
      </c>
      <c r="D451" s="2343" t="s">
        <v>1378</v>
      </c>
      <c r="E451" s="2013" t="s">
        <v>466</v>
      </c>
      <c r="F451" s="2343"/>
      <c r="G451" s="2343"/>
      <c r="H451" s="3048"/>
      <c r="I451" s="3705" t="s">
        <v>1379</v>
      </c>
      <c r="J451" s="2125" t="s">
        <v>472</v>
      </c>
      <c r="K451" s="2125"/>
      <c r="L451" s="2013"/>
      <c r="M451" s="2029"/>
    </row>
    <row r="452" spans="1:13" ht="25.5">
      <c r="A452" s="3632" t="s">
        <v>1420</v>
      </c>
      <c r="B452" s="3659" t="s">
        <v>1267</v>
      </c>
      <c r="C452" s="3048" t="s">
        <v>1266</v>
      </c>
      <c r="D452" s="2343" t="s">
        <v>1422</v>
      </c>
      <c r="E452" s="2013"/>
      <c r="F452" s="2343" t="s">
        <v>1394</v>
      </c>
      <c r="G452" s="2343"/>
      <c r="H452" s="3048">
        <v>27</v>
      </c>
      <c r="I452" s="2125" t="s">
        <v>1391</v>
      </c>
      <c r="J452" s="2125" t="s">
        <v>59</v>
      </c>
      <c r="K452" s="2125"/>
      <c r="L452" s="2013"/>
      <c r="M452" s="2029"/>
    </row>
    <row r="453" spans="1:13" ht="14.25">
      <c r="A453" s="3632" t="s">
        <v>1434</v>
      </c>
      <c r="B453" s="3659" t="s">
        <v>1269</v>
      </c>
      <c r="C453" s="3048" t="s">
        <v>1268</v>
      </c>
      <c r="D453" s="2343"/>
      <c r="E453" s="2013"/>
      <c r="F453" s="2343" t="s">
        <v>1394</v>
      </c>
      <c r="G453" s="2343"/>
      <c r="H453" s="3048">
        <v>38</v>
      </c>
      <c r="I453" s="2125" t="s">
        <v>1433</v>
      </c>
      <c r="J453" s="2125" t="s">
        <v>72</v>
      </c>
      <c r="K453" s="3703" t="s">
        <v>1823</v>
      </c>
      <c r="L453" s="2013"/>
      <c r="M453" s="2029"/>
    </row>
    <row r="454" spans="1:13" ht="14.25">
      <c r="A454" s="3632" t="s">
        <v>1388</v>
      </c>
      <c r="B454" s="2122" t="s">
        <v>1871</v>
      </c>
      <c r="C454" s="3048" t="s">
        <v>1270</v>
      </c>
      <c r="D454" s="2013" t="s">
        <v>414</v>
      </c>
      <c r="E454" s="2125"/>
      <c r="F454" s="2125"/>
      <c r="G454" s="2125"/>
      <c r="H454" s="3048">
        <v>33</v>
      </c>
      <c r="I454" s="2125" t="s">
        <v>1406</v>
      </c>
      <c r="J454" s="2125" t="s">
        <v>1481</v>
      </c>
      <c r="K454" s="2125" t="s">
        <v>1450</v>
      </c>
      <c r="L454" s="2013"/>
      <c r="M454" s="2029"/>
    </row>
    <row r="455" spans="1:13" ht="25.5">
      <c r="A455" s="3632" t="s">
        <v>1388</v>
      </c>
      <c r="B455" s="2122" t="s">
        <v>1279</v>
      </c>
      <c r="C455" s="3048" t="s">
        <v>1278</v>
      </c>
      <c r="D455" s="2013" t="s">
        <v>414</v>
      </c>
      <c r="E455" s="2125"/>
      <c r="F455" s="2125"/>
      <c r="G455" s="2125"/>
      <c r="H455" s="3048">
        <v>33</v>
      </c>
      <c r="I455" s="2125" t="s">
        <v>1406</v>
      </c>
      <c r="J455" s="2125" t="s">
        <v>1280</v>
      </c>
      <c r="K455" s="2125" t="s">
        <v>1872</v>
      </c>
      <c r="L455" s="2013"/>
      <c r="M455" s="2029"/>
    </row>
    <row r="456" spans="1:13" ht="38.25">
      <c r="A456" s="3632" t="s">
        <v>1468</v>
      </c>
      <c r="B456" s="3659" t="s">
        <v>1284</v>
      </c>
      <c r="C456" s="3048" t="s">
        <v>1283</v>
      </c>
      <c r="D456" s="3161" t="s">
        <v>287</v>
      </c>
      <c r="E456" s="3539"/>
      <c r="F456" s="3161"/>
      <c r="G456" s="3161"/>
      <c r="H456" s="3729">
        <v>12</v>
      </c>
      <c r="I456" s="3710" t="s">
        <v>270</v>
      </c>
      <c r="J456" s="3710" t="s">
        <v>270</v>
      </c>
      <c r="K456" s="2125" t="s">
        <v>1873</v>
      </c>
      <c r="L456" s="2013"/>
      <c r="M456" s="2029"/>
    </row>
    <row r="457" spans="1:13" ht="14.25">
      <c r="A457" s="3633" t="s">
        <v>1409</v>
      </c>
      <c r="B457" s="2122" t="s">
        <v>1874</v>
      </c>
      <c r="C457" s="3048" t="s">
        <v>1875</v>
      </c>
      <c r="D457" s="2343" t="s">
        <v>1378</v>
      </c>
      <c r="E457" s="2125" t="s">
        <v>81</v>
      </c>
      <c r="F457" s="2125"/>
      <c r="G457" s="2125"/>
      <c r="H457" s="3048">
        <v>36</v>
      </c>
      <c r="I457" s="2125" t="s">
        <v>1379</v>
      </c>
      <c r="J457" s="2125" t="s">
        <v>472</v>
      </c>
      <c r="K457" s="2125"/>
      <c r="L457" s="2013"/>
      <c r="M457" s="2029"/>
    </row>
    <row r="458" spans="1:13" ht="14.25">
      <c r="A458" s="3632" t="s">
        <v>1385</v>
      </c>
      <c r="B458" s="2122" t="s">
        <v>1290</v>
      </c>
      <c r="C458" s="3048" t="s">
        <v>1289</v>
      </c>
      <c r="D458" s="3656" t="s">
        <v>1410</v>
      </c>
      <c r="E458" s="2013"/>
      <c r="F458" s="2343"/>
      <c r="G458" s="2343"/>
      <c r="H458" s="3048">
        <v>22</v>
      </c>
      <c r="I458" s="2125" t="s">
        <v>1386</v>
      </c>
      <c r="J458" s="2125" t="s">
        <v>11</v>
      </c>
      <c r="K458" s="2125" t="s">
        <v>1876</v>
      </c>
      <c r="L458" s="2013"/>
      <c r="M458" s="2029"/>
    </row>
    <row r="459" spans="1:13" ht="25.5">
      <c r="A459" s="3632" t="s">
        <v>1385</v>
      </c>
      <c r="B459" s="2122" t="s">
        <v>1292</v>
      </c>
      <c r="C459" s="3048" t="s">
        <v>1291</v>
      </c>
      <c r="D459" s="2343"/>
      <c r="E459" s="3686"/>
      <c r="F459" s="2343"/>
      <c r="G459" s="2343"/>
      <c r="H459" s="3048">
        <v>18</v>
      </c>
      <c r="I459" s="2125" t="s">
        <v>1386</v>
      </c>
      <c r="J459" s="2125" t="s">
        <v>1293</v>
      </c>
      <c r="K459" s="2125" t="s">
        <v>1877</v>
      </c>
      <c r="L459" s="2013"/>
      <c r="M459" s="2029"/>
    </row>
    <row r="460" spans="1:13" ht="14.25">
      <c r="A460" s="3632" t="s">
        <v>1493</v>
      </c>
      <c r="B460" s="3670" t="s">
        <v>1297</v>
      </c>
      <c r="C460" s="3048" t="s">
        <v>1296</v>
      </c>
      <c r="D460" s="2343" t="s">
        <v>211</v>
      </c>
      <c r="E460" s="2013"/>
      <c r="F460" s="2343"/>
      <c r="G460" s="2343"/>
      <c r="H460" s="3048">
        <v>60</v>
      </c>
      <c r="I460" s="2125" t="s">
        <v>1494</v>
      </c>
      <c r="J460" s="2125" t="s">
        <v>113</v>
      </c>
      <c r="K460" s="3734" t="s">
        <v>1878</v>
      </c>
      <c r="L460" s="2013"/>
      <c r="M460" s="2029"/>
    </row>
    <row r="461" spans="1:13" ht="14.25">
      <c r="A461" s="3632" t="s">
        <v>1408</v>
      </c>
      <c r="B461" s="3659" t="s">
        <v>1299</v>
      </c>
      <c r="C461" s="3048" t="s">
        <v>1298</v>
      </c>
      <c r="D461" s="2343"/>
      <c r="E461" s="2125" t="s">
        <v>1394</v>
      </c>
      <c r="F461" s="2343" t="s">
        <v>1394</v>
      </c>
      <c r="G461" s="2343"/>
      <c r="H461" s="3048">
        <v>22</v>
      </c>
      <c r="I461" s="2125" t="s">
        <v>1462</v>
      </c>
      <c r="J461" s="2125" t="s">
        <v>53</v>
      </c>
      <c r="K461" s="2125" t="s">
        <v>1879</v>
      </c>
      <c r="L461" s="2013"/>
      <c r="M461" s="2029"/>
    </row>
    <row r="462" spans="1:13" ht="14.25">
      <c r="A462" s="3638" t="s">
        <v>1439</v>
      </c>
      <c r="B462" s="2122" t="s">
        <v>1301</v>
      </c>
      <c r="C462" s="3048" t="s">
        <v>1300</v>
      </c>
      <c r="D462" s="3657" t="s">
        <v>218</v>
      </c>
      <c r="E462" s="2125"/>
      <c r="F462" s="2125"/>
      <c r="G462" s="2125"/>
      <c r="H462" s="3048">
        <v>52</v>
      </c>
      <c r="I462" s="2125" t="s">
        <v>1442</v>
      </c>
      <c r="J462" s="2125" t="s">
        <v>91</v>
      </c>
      <c r="K462" s="3703" t="s">
        <v>1443</v>
      </c>
      <c r="L462" s="2013"/>
      <c r="M462" s="2029"/>
    </row>
    <row r="463" spans="1:13" ht="25.5">
      <c r="A463" s="3632" t="s">
        <v>1804</v>
      </c>
      <c r="B463" s="3860" t="s">
        <v>1303</v>
      </c>
      <c r="C463" s="3861" t="s">
        <v>1302</v>
      </c>
      <c r="D463" s="2343" t="s">
        <v>218</v>
      </c>
      <c r="E463" s="2013"/>
      <c r="F463" s="2343"/>
      <c r="G463" s="2343"/>
      <c r="H463" s="3048">
        <v>25</v>
      </c>
      <c r="I463" s="2125" t="s">
        <v>460</v>
      </c>
      <c r="J463" s="2125" t="s">
        <v>460</v>
      </c>
      <c r="K463" s="3734" t="s">
        <v>1880</v>
      </c>
      <c r="L463" s="2013"/>
      <c r="M463" s="2029"/>
    </row>
    <row r="464" spans="1:13" ht="25.5">
      <c r="A464" s="3632" t="s">
        <v>1580</v>
      </c>
      <c r="B464" s="3659" t="s">
        <v>1303</v>
      </c>
      <c r="C464" s="3048" t="s">
        <v>1302</v>
      </c>
      <c r="D464" s="2343" t="s">
        <v>218</v>
      </c>
      <c r="E464" s="2013"/>
      <c r="F464" s="2343"/>
      <c r="G464" s="2343"/>
      <c r="H464" s="3048">
        <v>25</v>
      </c>
      <c r="I464" s="2125" t="s">
        <v>460</v>
      </c>
      <c r="J464" s="2125" t="s">
        <v>460</v>
      </c>
      <c r="K464" s="3734" t="s">
        <v>1880</v>
      </c>
      <c r="L464" s="2013"/>
      <c r="M464" s="2029"/>
    </row>
    <row r="465" spans="1:13" ht="25.5">
      <c r="A465" s="3632" t="s">
        <v>1420</v>
      </c>
      <c r="B465" s="3659" t="s">
        <v>1305</v>
      </c>
      <c r="C465" s="3048" t="s">
        <v>1304</v>
      </c>
      <c r="D465" s="2343" t="s">
        <v>1422</v>
      </c>
      <c r="E465" s="2013"/>
      <c r="F465" s="2343" t="s">
        <v>1394</v>
      </c>
      <c r="G465" s="2343"/>
      <c r="H465" s="3048">
        <v>27</v>
      </c>
      <c r="I465" s="2125" t="s">
        <v>1464</v>
      </c>
      <c r="J465" s="2125" t="s">
        <v>214</v>
      </c>
      <c r="K465" s="2125"/>
      <c r="L465" s="2013"/>
      <c r="M465" s="2029"/>
    </row>
    <row r="466" spans="1:13" ht="14.25">
      <c r="A466" s="3632" t="s">
        <v>1408</v>
      </c>
      <c r="B466" s="2122" t="s">
        <v>1309</v>
      </c>
      <c r="C466" s="3048" t="s">
        <v>1308</v>
      </c>
      <c r="D466" s="3693" t="s">
        <v>414</v>
      </c>
      <c r="E466" s="3695" t="s">
        <v>1394</v>
      </c>
      <c r="F466" s="3695"/>
      <c r="G466" s="3695"/>
      <c r="H466" s="3694">
        <v>30</v>
      </c>
      <c r="I466" s="3695" t="s">
        <v>1433</v>
      </c>
      <c r="J466" s="3695" t="s">
        <v>72</v>
      </c>
      <c r="K466" s="2125" t="s">
        <v>1821</v>
      </c>
      <c r="L466" s="2013"/>
      <c r="M466" s="2029"/>
    </row>
    <row r="467" spans="1:13" ht="25.5">
      <c r="A467" s="3632" t="s">
        <v>1434</v>
      </c>
      <c r="B467" s="2122" t="s">
        <v>1309</v>
      </c>
      <c r="C467" s="3048" t="s">
        <v>1308</v>
      </c>
      <c r="D467" s="2343" t="s">
        <v>1269</v>
      </c>
      <c r="E467" s="2125" t="s">
        <v>1394</v>
      </c>
      <c r="F467" s="2125"/>
      <c r="G467" s="2125"/>
      <c r="H467" s="3048">
        <v>43</v>
      </c>
      <c r="I467" s="2125" t="s">
        <v>1433</v>
      </c>
      <c r="J467" s="2125" t="s">
        <v>72</v>
      </c>
      <c r="K467" s="2125" t="s">
        <v>1822</v>
      </c>
      <c r="L467" s="2013"/>
      <c r="M467" s="2029"/>
    </row>
    <row r="468" spans="1:13" ht="14.25">
      <c r="A468" s="3632" t="s">
        <v>1432</v>
      </c>
      <c r="B468" s="3701" t="s">
        <v>1311</v>
      </c>
      <c r="C468" s="3689" t="s">
        <v>1310</v>
      </c>
      <c r="D468" s="3690" t="s">
        <v>218</v>
      </c>
      <c r="E468" s="3865" t="s">
        <v>380</v>
      </c>
      <c r="F468" s="3866"/>
      <c r="G468" s="3690"/>
      <c r="H468" s="3689">
        <v>70</v>
      </c>
      <c r="I468" s="3691" t="s">
        <v>64</v>
      </c>
      <c r="J468" s="3691" t="s">
        <v>64</v>
      </c>
      <c r="K468" s="3703" t="s">
        <v>1443</v>
      </c>
      <c r="L468" s="2013"/>
      <c r="M468" s="2029"/>
    </row>
    <row r="469" spans="1:13" ht="14.25">
      <c r="A469" s="3633" t="s">
        <v>1409</v>
      </c>
      <c r="B469" s="2122" t="s">
        <v>1315</v>
      </c>
      <c r="C469" s="3048" t="s">
        <v>1314</v>
      </c>
      <c r="D469" s="2343" t="s">
        <v>1378</v>
      </c>
      <c r="E469" s="2125" t="s">
        <v>1171</v>
      </c>
      <c r="F469" s="2125" t="s">
        <v>1394</v>
      </c>
      <c r="G469" s="2125"/>
      <c r="H469" s="3048">
        <v>33</v>
      </c>
      <c r="I469" s="2125" t="s">
        <v>1425</v>
      </c>
      <c r="J469" s="2125" t="s">
        <v>53</v>
      </c>
      <c r="K469" s="2125" t="s">
        <v>1479</v>
      </c>
      <c r="L469" s="2013"/>
      <c r="M469" s="2029"/>
    </row>
    <row r="470" spans="1:13" ht="14.25">
      <c r="A470" s="3635" t="s">
        <v>1490</v>
      </c>
      <c r="B470" s="3659" t="s">
        <v>1317</v>
      </c>
      <c r="C470" s="3048" t="s">
        <v>1316</v>
      </c>
      <c r="D470" s="3690" t="s">
        <v>218</v>
      </c>
      <c r="E470" s="2125" t="s">
        <v>310</v>
      </c>
      <c r="F470" s="2013"/>
      <c r="G470" s="2343"/>
      <c r="H470" s="3048">
        <v>58</v>
      </c>
      <c r="I470" s="2125" t="s">
        <v>1494</v>
      </c>
      <c r="J470" s="2125" t="s">
        <v>167</v>
      </c>
      <c r="K470" s="2125" t="s">
        <v>1881</v>
      </c>
      <c r="L470" s="2013"/>
      <c r="M470" s="2029"/>
    </row>
    <row r="471" spans="1:13" ht="14.25">
      <c r="A471" s="3632" t="s">
        <v>1659</v>
      </c>
      <c r="B471" s="3855" t="s">
        <v>1317</v>
      </c>
      <c r="C471" s="3729" t="s">
        <v>1316</v>
      </c>
      <c r="D471" s="3710" t="s">
        <v>310</v>
      </c>
      <c r="E471" s="3710"/>
      <c r="F471" s="3539"/>
      <c r="G471" s="3161"/>
      <c r="H471" s="3729">
        <v>58</v>
      </c>
      <c r="I471" s="3710" t="s">
        <v>1494</v>
      </c>
      <c r="J471" s="3710" t="s">
        <v>167</v>
      </c>
      <c r="K471" s="3734" t="s">
        <v>1882</v>
      </c>
      <c r="L471" s="2013"/>
      <c r="M471" s="2029"/>
    </row>
    <row r="472" spans="1:13" ht="38.25">
      <c r="A472" s="3632" t="s">
        <v>1468</v>
      </c>
      <c r="B472" s="2122" t="s">
        <v>1883</v>
      </c>
      <c r="C472" s="3048" t="s">
        <v>1320</v>
      </c>
      <c r="D472" s="3161" t="s">
        <v>287</v>
      </c>
      <c r="E472" s="3710"/>
      <c r="F472" s="3161"/>
      <c r="G472" s="3539"/>
      <c r="H472" s="3729">
        <v>13</v>
      </c>
      <c r="I472" s="3710" t="s">
        <v>270</v>
      </c>
      <c r="J472" s="3710" t="s">
        <v>270</v>
      </c>
      <c r="K472" s="2125" t="s">
        <v>1873</v>
      </c>
      <c r="L472" s="2013"/>
      <c r="M472" s="2029"/>
    </row>
    <row r="473" spans="1:13" ht="25.5">
      <c r="A473" s="3632" t="s">
        <v>1493</v>
      </c>
      <c r="B473" s="3867" t="s">
        <v>1323</v>
      </c>
      <c r="C473" s="3721" t="s">
        <v>1322</v>
      </c>
      <c r="D473" s="3218" t="s">
        <v>1127</v>
      </c>
      <c r="E473" s="3218" t="s">
        <v>1063</v>
      </c>
      <c r="F473" s="3720"/>
      <c r="G473" s="3218"/>
      <c r="H473" s="3721">
        <v>35</v>
      </c>
      <c r="I473" s="3720" t="s">
        <v>1494</v>
      </c>
      <c r="J473" s="3720" t="s">
        <v>167</v>
      </c>
      <c r="K473" s="3720" t="s">
        <v>1884</v>
      </c>
      <c r="L473" s="2013"/>
      <c r="M473" s="2029"/>
    </row>
    <row r="474" spans="1:13" ht="14.25">
      <c r="A474" s="3632" t="s">
        <v>1388</v>
      </c>
      <c r="B474" s="3701" t="s">
        <v>1327</v>
      </c>
      <c r="C474" s="3048" t="s">
        <v>1326</v>
      </c>
      <c r="D474" s="2343" t="s">
        <v>414</v>
      </c>
      <c r="E474" s="2343" t="s">
        <v>956</v>
      </c>
      <c r="F474" s="2013"/>
      <c r="G474" s="2343"/>
      <c r="H474" s="3048">
        <v>50</v>
      </c>
      <c r="I474" s="3664" t="s">
        <v>1391</v>
      </c>
      <c r="J474" s="2125" t="s">
        <v>102</v>
      </c>
      <c r="K474" s="2125" t="s">
        <v>1885</v>
      </c>
      <c r="L474" s="2013"/>
      <c r="M474" s="2029"/>
    </row>
    <row r="475" spans="1:13" ht="14.25">
      <c r="A475" s="3632" t="s">
        <v>1388</v>
      </c>
      <c r="B475" s="3701" t="s">
        <v>1327</v>
      </c>
      <c r="C475" s="3048" t="s">
        <v>1326</v>
      </c>
      <c r="D475" s="2343" t="s">
        <v>1389</v>
      </c>
      <c r="E475" s="2343" t="s">
        <v>956</v>
      </c>
      <c r="F475" s="2013"/>
      <c r="G475" s="2343"/>
      <c r="H475" s="3048">
        <v>50</v>
      </c>
      <c r="I475" s="3664" t="s">
        <v>1391</v>
      </c>
      <c r="J475" s="2125" t="s">
        <v>102</v>
      </c>
      <c r="K475" s="2125" t="s">
        <v>1647</v>
      </c>
      <c r="L475" s="2013"/>
      <c r="M475" s="2029"/>
    </row>
    <row r="476" spans="1:13" ht="14.25">
      <c r="A476" s="3632" t="s">
        <v>1381</v>
      </c>
      <c r="B476" s="3762" t="s">
        <v>1334</v>
      </c>
      <c r="C476" s="3048" t="s">
        <v>1333</v>
      </c>
      <c r="D476" s="3658" t="s">
        <v>689</v>
      </c>
      <c r="E476" s="3714"/>
      <c r="F476" s="2013"/>
      <c r="G476" s="2125"/>
      <c r="H476" s="3733">
        <v>35</v>
      </c>
      <c r="I476" s="3714" t="s">
        <v>245</v>
      </c>
      <c r="J476" s="2125" t="s">
        <v>1335</v>
      </c>
      <c r="K476" s="3703" t="s">
        <v>1886</v>
      </c>
      <c r="L476" s="2013"/>
      <c r="M476" s="2029"/>
    </row>
    <row r="477" spans="1:13" ht="14.25">
      <c r="A477" s="3632" t="s">
        <v>1454</v>
      </c>
      <c r="B477" s="3868" t="s">
        <v>1337</v>
      </c>
      <c r="C477" s="3863" t="s">
        <v>1336</v>
      </c>
      <c r="D477" s="3187"/>
      <c r="E477" s="3864"/>
      <c r="F477" s="3187"/>
      <c r="G477" s="3187"/>
      <c r="H477" s="3863">
        <v>22</v>
      </c>
      <c r="I477" s="3864" t="s">
        <v>108</v>
      </c>
      <c r="J477" s="3864" t="s">
        <v>108</v>
      </c>
      <c r="K477" s="3864" t="s">
        <v>1455</v>
      </c>
      <c r="L477" s="3188"/>
      <c r="M477" s="2029"/>
    </row>
    <row r="478" spans="1:13" ht="28.5">
      <c r="A478" s="3633" t="s">
        <v>1377</v>
      </c>
      <c r="B478" s="2122" t="s">
        <v>1887</v>
      </c>
      <c r="C478" s="3048" t="s">
        <v>1888</v>
      </c>
      <c r="D478" s="2343" t="s">
        <v>1378</v>
      </c>
      <c r="E478" s="2125" t="s">
        <v>1394</v>
      </c>
      <c r="F478" s="2125"/>
      <c r="G478" s="2125"/>
      <c r="H478" s="3048">
        <v>39</v>
      </c>
      <c r="I478" s="2125" t="s">
        <v>1445</v>
      </c>
      <c r="J478" s="2125" t="s">
        <v>82</v>
      </c>
      <c r="K478" s="2125" t="s">
        <v>1889</v>
      </c>
      <c r="L478" s="2013"/>
      <c r="M478" s="2029"/>
    </row>
    <row r="479" spans="1:13" ht="14.25">
      <c r="A479" s="3632" t="s">
        <v>1659</v>
      </c>
      <c r="B479" s="3681" t="s">
        <v>1890</v>
      </c>
      <c r="C479" s="3048" t="s">
        <v>1891</v>
      </c>
      <c r="D479" s="2343"/>
      <c r="E479" s="2125"/>
      <c r="F479" s="2343"/>
      <c r="G479" s="2343"/>
      <c r="H479" s="3048">
        <v>48</v>
      </c>
      <c r="I479" s="2125" t="s">
        <v>1461</v>
      </c>
      <c r="J479" s="2125" t="s">
        <v>121</v>
      </c>
      <c r="K479" s="3703" t="s">
        <v>1443</v>
      </c>
      <c r="L479" s="2013"/>
      <c r="M479" s="2029"/>
    </row>
    <row r="480" spans="1:13" ht="14.25">
      <c r="A480" s="3632" t="s">
        <v>1420</v>
      </c>
      <c r="B480" s="2122" t="s">
        <v>1892</v>
      </c>
      <c r="C480" s="3048" t="s">
        <v>1893</v>
      </c>
      <c r="D480" s="2343"/>
      <c r="E480" s="2125"/>
      <c r="F480" s="2125"/>
      <c r="G480" s="2125"/>
      <c r="H480" s="3048">
        <v>38</v>
      </c>
      <c r="I480" s="2125" t="s">
        <v>1391</v>
      </c>
      <c r="J480" s="2125" t="s">
        <v>59</v>
      </c>
      <c r="K480" s="2125" t="s">
        <v>1894</v>
      </c>
      <c r="L480" s="2013"/>
      <c r="M480" s="2029"/>
    </row>
    <row r="481" spans="1:13" ht="25.5">
      <c r="A481" s="3632" t="s">
        <v>323</v>
      </c>
      <c r="B481" s="2122" t="s">
        <v>1358</v>
      </c>
      <c r="C481" s="3048" t="s">
        <v>1357</v>
      </c>
      <c r="D481" s="2343" t="s">
        <v>784</v>
      </c>
      <c r="E481" s="2125"/>
      <c r="F481" s="2125"/>
      <c r="G481" s="2125"/>
      <c r="H481" s="3048">
        <v>30</v>
      </c>
      <c r="I481" s="2125" t="s">
        <v>1466</v>
      </c>
      <c r="J481" s="2125" t="s">
        <v>1538</v>
      </c>
      <c r="K481" s="2125" t="s">
        <v>1895</v>
      </c>
      <c r="L481" s="2013"/>
      <c r="M481" s="2029"/>
    </row>
    <row r="482" spans="1:13" ht="25.5">
      <c r="A482" s="3632" t="s">
        <v>1493</v>
      </c>
      <c r="B482" s="3659" t="s">
        <v>1360</v>
      </c>
      <c r="C482" s="3048" t="s">
        <v>1359</v>
      </c>
      <c r="D482" s="3869" t="s">
        <v>790</v>
      </c>
      <c r="E482" s="2125"/>
      <c r="F482" s="2343"/>
      <c r="G482" s="2343"/>
      <c r="H482" s="3048">
        <v>40</v>
      </c>
      <c r="I482" s="2125" t="s">
        <v>1494</v>
      </c>
      <c r="J482" s="2125" t="s">
        <v>113</v>
      </c>
      <c r="K482" s="3812" t="s">
        <v>1896</v>
      </c>
      <c r="L482" s="2013"/>
      <c r="M482" s="2029"/>
    </row>
    <row r="483" spans="1:13" ht="14.25">
      <c r="A483" s="3639" t="s">
        <v>1409</v>
      </c>
      <c r="B483" s="3862" t="s">
        <v>1362</v>
      </c>
      <c r="C483" s="3863" t="s">
        <v>1361</v>
      </c>
      <c r="D483" s="3187" t="s">
        <v>1378</v>
      </c>
      <c r="E483" s="3864" t="s">
        <v>81</v>
      </c>
      <c r="F483" s="3864"/>
      <c r="G483" s="3864"/>
      <c r="H483" s="3863">
        <v>36</v>
      </c>
      <c r="I483" s="3864" t="s">
        <v>1445</v>
      </c>
      <c r="J483" s="3864" t="s">
        <v>82</v>
      </c>
      <c r="K483" s="3864"/>
      <c r="L483" s="3188"/>
      <c r="M483" s="2029"/>
    </row>
    <row r="484" spans="1:13" ht="15">
      <c r="A484" s="3640" t="s">
        <v>1897</v>
      </c>
      <c r="B484" s="3046" t="s">
        <v>684</v>
      </c>
      <c r="C484" s="3046" t="s">
        <v>683</v>
      </c>
      <c r="D484" s="3046" t="s">
        <v>1332</v>
      </c>
      <c r="E484" s="3046" t="s">
        <v>1657</v>
      </c>
      <c r="F484" s="2343"/>
      <c r="G484" s="2343"/>
      <c r="H484" s="2343">
        <v>51</v>
      </c>
      <c r="I484" s="3046" t="s">
        <v>1473</v>
      </c>
      <c r="J484" s="3046" t="s">
        <v>170</v>
      </c>
      <c r="K484" s="3047"/>
      <c r="L484" s="2013"/>
    </row>
    <row r="485" spans="1:13" ht="15">
      <c r="A485" s="3640" t="s">
        <v>1897</v>
      </c>
      <c r="B485" s="3046" t="s">
        <v>1079</v>
      </c>
      <c r="C485" s="3046" t="s">
        <v>1078</v>
      </c>
      <c r="D485" s="3046" t="s">
        <v>1332</v>
      </c>
      <c r="E485" s="3046" t="s">
        <v>1657</v>
      </c>
      <c r="F485" s="2343"/>
      <c r="G485" s="2343"/>
      <c r="H485" s="2343">
        <v>56</v>
      </c>
      <c r="I485" s="3046" t="s">
        <v>1445</v>
      </c>
      <c r="J485" s="3046" t="s">
        <v>69</v>
      </c>
      <c r="K485" s="3047"/>
      <c r="L485" s="2013"/>
    </row>
    <row r="486" spans="1:13" ht="15">
      <c r="A486" s="3640" t="s">
        <v>1897</v>
      </c>
      <c r="B486" s="3046" t="s">
        <v>81</v>
      </c>
      <c r="C486" s="3046" t="s">
        <v>80</v>
      </c>
      <c r="D486" s="3046" t="s">
        <v>1332</v>
      </c>
      <c r="E486" s="3046" t="s">
        <v>1657</v>
      </c>
      <c r="F486" s="2343"/>
      <c r="G486" s="2343"/>
      <c r="H486" s="2343">
        <v>58</v>
      </c>
      <c r="I486" s="3046" t="s">
        <v>1445</v>
      </c>
      <c r="J486" s="3046" t="s">
        <v>82</v>
      </c>
      <c r="K486" s="3047"/>
      <c r="L486" s="2013"/>
    </row>
    <row r="487" spans="1:13" ht="15">
      <c r="A487" s="3640" t="s">
        <v>1897</v>
      </c>
      <c r="B487" s="3046" t="s">
        <v>466</v>
      </c>
      <c r="C487" s="3046" t="s">
        <v>465</v>
      </c>
      <c r="D487" s="3046" t="s">
        <v>1332</v>
      </c>
      <c r="E487" s="3046" t="s">
        <v>1657</v>
      </c>
      <c r="F487" s="2343"/>
      <c r="G487" s="2343"/>
      <c r="H487" s="2343">
        <v>60</v>
      </c>
      <c r="I487" s="3046" t="s">
        <v>1445</v>
      </c>
      <c r="J487" s="3046" t="s">
        <v>195</v>
      </c>
      <c r="K487" s="3047"/>
      <c r="L487" s="2013"/>
    </row>
    <row r="488" spans="1:13" ht="15">
      <c r="A488" s="3640" t="s">
        <v>1897</v>
      </c>
      <c r="B488" s="3046" t="s">
        <v>1261</v>
      </c>
      <c r="C488" s="3046" t="s">
        <v>1260</v>
      </c>
      <c r="D488" s="3046" t="s">
        <v>1332</v>
      </c>
      <c r="E488" s="3046" t="s">
        <v>466</v>
      </c>
      <c r="F488" s="2343"/>
      <c r="G488" s="2343"/>
      <c r="H488" s="2343"/>
      <c r="I488" s="3046" t="s">
        <v>1379</v>
      </c>
      <c r="J488" s="3046" t="s">
        <v>472</v>
      </c>
      <c r="K488" s="3047"/>
      <c r="L488" s="2013"/>
    </row>
    <row r="489" spans="1:13" ht="15">
      <c r="A489" s="3640" t="s">
        <v>1897</v>
      </c>
      <c r="B489" s="3160" t="s">
        <v>1551</v>
      </c>
      <c r="C489" s="3160" t="s">
        <v>1695</v>
      </c>
      <c r="D489" s="3160" t="s">
        <v>1332</v>
      </c>
      <c r="E489" s="3160" t="s">
        <v>1657</v>
      </c>
      <c r="F489" s="3161"/>
      <c r="G489" s="3161"/>
      <c r="H489" s="3161">
        <v>62</v>
      </c>
      <c r="I489" s="3160" t="s">
        <v>1473</v>
      </c>
      <c r="J489" s="3160" t="s">
        <v>170</v>
      </c>
      <c r="K489" s="3047"/>
      <c r="L489" s="2013"/>
    </row>
    <row r="490" spans="1:13" ht="15">
      <c r="A490" s="3640" t="s">
        <v>1897</v>
      </c>
      <c r="B490" s="3046" t="s">
        <v>365</v>
      </c>
      <c r="C490" s="3046" t="s">
        <v>364</v>
      </c>
      <c r="D490" s="3046" t="s">
        <v>1332</v>
      </c>
      <c r="E490" s="3046" t="s">
        <v>1079</v>
      </c>
      <c r="F490" s="2343"/>
      <c r="G490" s="2343"/>
      <c r="H490" s="2343"/>
      <c r="I490" s="3046" t="s">
        <v>1379</v>
      </c>
      <c r="J490" s="3046" t="s">
        <v>47</v>
      </c>
      <c r="K490" s="3047"/>
      <c r="L490" s="2013"/>
    </row>
    <row r="491" spans="1:13" ht="15">
      <c r="A491" s="3640" t="s">
        <v>1897</v>
      </c>
      <c r="B491" s="3046" t="s">
        <v>419</v>
      </c>
      <c r="C491" s="3046" t="s">
        <v>418</v>
      </c>
      <c r="D491" s="3046" t="s">
        <v>1332</v>
      </c>
      <c r="E491" s="3046" t="s">
        <v>1079</v>
      </c>
      <c r="F491" s="2343"/>
      <c r="G491" s="2343"/>
      <c r="H491" s="2343"/>
      <c r="I491" s="3046" t="s">
        <v>1379</v>
      </c>
      <c r="J491" s="3046" t="s">
        <v>47</v>
      </c>
      <c r="K491" s="3047"/>
      <c r="L491" s="2013"/>
    </row>
    <row r="492" spans="1:13" ht="15">
      <c r="A492" s="3640" t="s">
        <v>1897</v>
      </c>
      <c r="B492" s="3046" t="s">
        <v>528</v>
      </c>
      <c r="C492" s="3046" t="s">
        <v>527</v>
      </c>
      <c r="D492" s="3046" t="s">
        <v>1332</v>
      </c>
      <c r="E492" s="3046" t="s">
        <v>1079</v>
      </c>
      <c r="F492" s="2343"/>
      <c r="G492" s="2343"/>
      <c r="H492" s="2343"/>
      <c r="I492" s="3046" t="s">
        <v>1473</v>
      </c>
      <c r="J492" s="3046" t="s">
        <v>170</v>
      </c>
      <c r="K492" s="3047"/>
      <c r="L492" s="2013"/>
    </row>
    <row r="493" spans="1:13" ht="15">
      <c r="A493" s="3640" t="s">
        <v>1897</v>
      </c>
      <c r="B493" s="3046" t="s">
        <v>899</v>
      </c>
      <c r="C493" s="3046" t="s">
        <v>898</v>
      </c>
      <c r="D493" s="3046" t="s">
        <v>1332</v>
      </c>
      <c r="E493" s="3046" t="s">
        <v>1079</v>
      </c>
      <c r="F493" s="2343"/>
      <c r="G493" s="2343"/>
      <c r="H493" s="2343"/>
      <c r="I493" s="3046" t="s">
        <v>1379</v>
      </c>
      <c r="J493" s="3046" t="s">
        <v>47</v>
      </c>
      <c r="K493" s="3047"/>
      <c r="L493" s="2013"/>
    </row>
    <row r="494" spans="1:13" ht="15">
      <c r="A494" s="3640" t="s">
        <v>1897</v>
      </c>
      <c r="B494" s="3046" t="s">
        <v>1100</v>
      </c>
      <c r="C494" s="3046" t="s">
        <v>1099</v>
      </c>
      <c r="D494" s="3046" t="s">
        <v>1332</v>
      </c>
      <c r="E494" s="3046" t="s">
        <v>1079</v>
      </c>
      <c r="F494" s="2343"/>
      <c r="G494" s="2343"/>
      <c r="H494" s="2343"/>
      <c r="I494" s="3046" t="s">
        <v>1379</v>
      </c>
      <c r="J494" s="3046" t="s">
        <v>47</v>
      </c>
      <c r="K494" s="3047"/>
      <c r="L494" s="2013"/>
    </row>
    <row r="495" spans="1:13" ht="15">
      <c r="A495" s="3640" t="s">
        <v>1897</v>
      </c>
      <c r="B495" s="3046" t="s">
        <v>1187</v>
      </c>
      <c r="C495" s="3046" t="s">
        <v>1186</v>
      </c>
      <c r="D495" s="3046" t="s">
        <v>1332</v>
      </c>
      <c r="E495" s="3046" t="s">
        <v>1079</v>
      </c>
      <c r="F495" s="2343"/>
      <c r="G495" s="2343"/>
      <c r="H495" s="2343"/>
      <c r="I495" s="3046" t="s">
        <v>1473</v>
      </c>
      <c r="J495" s="3046" t="s">
        <v>170</v>
      </c>
      <c r="K495" s="3047"/>
      <c r="L495" s="2013"/>
    </row>
    <row r="496" spans="1:13" ht="15">
      <c r="A496" s="3640" t="s">
        <v>1897</v>
      </c>
      <c r="B496" s="3046" t="s">
        <v>34</v>
      </c>
      <c r="C496" s="3046" t="s">
        <v>33</v>
      </c>
      <c r="D496" s="3046" t="s">
        <v>1332</v>
      </c>
      <c r="E496" s="3046" t="s">
        <v>81</v>
      </c>
      <c r="F496" s="2343"/>
      <c r="G496" s="2343"/>
      <c r="H496" s="2343"/>
      <c r="I496" s="3046" t="s">
        <v>1379</v>
      </c>
      <c r="J496" s="3046" t="s">
        <v>35</v>
      </c>
      <c r="K496" s="3047"/>
      <c r="L496" s="2013"/>
    </row>
    <row r="497" spans="1:12" ht="15">
      <c r="A497" s="3640" t="s">
        <v>1897</v>
      </c>
      <c r="B497" s="3046" t="s">
        <v>169</v>
      </c>
      <c r="C497" s="3046" t="s">
        <v>168</v>
      </c>
      <c r="D497" s="3046" t="s">
        <v>1332</v>
      </c>
      <c r="E497" s="3046" t="s">
        <v>81</v>
      </c>
      <c r="F497" s="2343"/>
      <c r="G497" s="2343"/>
      <c r="H497" s="2343"/>
      <c r="I497" s="3046" t="s">
        <v>1473</v>
      </c>
      <c r="J497" s="3046" t="s">
        <v>170</v>
      </c>
      <c r="K497" s="3047"/>
      <c r="L497" s="2013"/>
    </row>
    <row r="498" spans="1:12" ht="15">
      <c r="A498" s="3640" t="s">
        <v>1897</v>
      </c>
      <c r="B498" s="3046" t="s">
        <v>199</v>
      </c>
      <c r="C498" s="3046" t="s">
        <v>198</v>
      </c>
      <c r="D498" s="3046" t="s">
        <v>1332</v>
      </c>
      <c r="E498" s="3046" t="s">
        <v>81</v>
      </c>
      <c r="F498" s="2343"/>
      <c r="G498" s="2343"/>
      <c r="H498" s="2343"/>
      <c r="I498" s="3046" t="s">
        <v>1379</v>
      </c>
      <c r="J498" s="3046" t="s">
        <v>47</v>
      </c>
      <c r="K498" s="3047"/>
      <c r="L498" s="2013"/>
    </row>
    <row r="499" spans="1:12" ht="15">
      <c r="A499" s="3640" t="s">
        <v>1897</v>
      </c>
      <c r="B499" s="3046" t="s">
        <v>297</v>
      </c>
      <c r="C499" s="3046" t="s">
        <v>296</v>
      </c>
      <c r="D499" s="3046" t="s">
        <v>1332</v>
      </c>
      <c r="E499" s="3046" t="s">
        <v>81</v>
      </c>
      <c r="F499" s="2343"/>
      <c r="G499" s="2343"/>
      <c r="H499" s="2343"/>
      <c r="I499" s="3046" t="s">
        <v>1379</v>
      </c>
      <c r="J499" s="3046" t="s">
        <v>5</v>
      </c>
      <c r="K499" s="3047"/>
      <c r="L499" s="2013"/>
    </row>
    <row r="500" spans="1:12" ht="15">
      <c r="A500" s="3640" t="s">
        <v>1897</v>
      </c>
      <c r="B500" s="3046" t="s">
        <v>302</v>
      </c>
      <c r="C500" s="3046" t="s">
        <v>301</v>
      </c>
      <c r="D500" s="3046" t="s">
        <v>1332</v>
      </c>
      <c r="E500" s="3046" t="s">
        <v>81</v>
      </c>
      <c r="F500" s="2343"/>
      <c r="G500" s="2343"/>
      <c r="H500" s="2343"/>
      <c r="I500" s="3046" t="s">
        <v>1473</v>
      </c>
      <c r="J500" s="3046" t="s">
        <v>303</v>
      </c>
      <c r="K500" s="3047"/>
      <c r="L500" s="2013"/>
    </row>
    <row r="501" spans="1:12" ht="15">
      <c r="A501" s="3640" t="s">
        <v>1897</v>
      </c>
      <c r="B501" s="3046" t="s">
        <v>341</v>
      </c>
      <c r="C501" s="3046" t="s">
        <v>340</v>
      </c>
      <c r="D501" s="3046" t="s">
        <v>1332</v>
      </c>
      <c r="E501" s="3046" t="s">
        <v>81</v>
      </c>
      <c r="F501" s="2343"/>
      <c r="G501" s="2343"/>
      <c r="H501" s="2343"/>
      <c r="I501" s="3046" t="s">
        <v>1473</v>
      </c>
      <c r="J501" s="3046" t="s">
        <v>303</v>
      </c>
      <c r="K501" s="3047"/>
      <c r="L501" s="2013"/>
    </row>
    <row r="502" spans="1:12" ht="15">
      <c r="A502" s="3640" t="s">
        <v>1897</v>
      </c>
      <c r="B502" s="3046" t="s">
        <v>343</v>
      </c>
      <c r="C502" s="3046" t="s">
        <v>342</v>
      </c>
      <c r="D502" s="3046" t="s">
        <v>1332</v>
      </c>
      <c r="E502" s="3046" t="s">
        <v>81</v>
      </c>
      <c r="F502" s="2343"/>
      <c r="G502" s="2343"/>
      <c r="H502" s="2343"/>
      <c r="I502" s="3046" t="s">
        <v>1473</v>
      </c>
      <c r="J502" s="3046" t="s">
        <v>144</v>
      </c>
      <c r="K502" s="3047"/>
      <c r="L502" s="2013"/>
    </row>
    <row r="503" spans="1:12" ht="15">
      <c r="A503" s="3640" t="s">
        <v>1897</v>
      </c>
      <c r="B503" s="3046" t="s">
        <v>376</v>
      </c>
      <c r="C503" s="3046" t="s">
        <v>375</v>
      </c>
      <c r="D503" s="3046" t="s">
        <v>1332</v>
      </c>
      <c r="E503" s="3046" t="s">
        <v>81</v>
      </c>
      <c r="F503" s="2343"/>
      <c r="G503" s="2343"/>
      <c r="H503" s="2343"/>
      <c r="I503" s="3046" t="s">
        <v>1379</v>
      </c>
      <c r="J503" s="3046" t="s">
        <v>5</v>
      </c>
      <c r="K503" s="3047"/>
      <c r="L503" s="2013"/>
    </row>
    <row r="504" spans="1:12" ht="15">
      <c r="A504" s="3640" t="s">
        <v>1897</v>
      </c>
      <c r="B504" s="3046" t="s">
        <v>396</v>
      </c>
      <c r="C504" s="3046" t="s">
        <v>395</v>
      </c>
      <c r="D504" s="3046" t="s">
        <v>1332</v>
      </c>
      <c r="E504" s="3046" t="s">
        <v>81</v>
      </c>
      <c r="F504" s="2343"/>
      <c r="G504" s="2343"/>
      <c r="H504" s="2343"/>
      <c r="I504" s="3046" t="s">
        <v>1379</v>
      </c>
      <c r="J504" s="3046" t="s">
        <v>35</v>
      </c>
      <c r="K504" s="3047"/>
      <c r="L504" s="2013"/>
    </row>
    <row r="505" spans="1:12" ht="15">
      <c r="A505" s="3640" t="s">
        <v>1897</v>
      </c>
      <c r="B505" s="3046" t="s">
        <v>426</v>
      </c>
      <c r="C505" s="3046" t="s">
        <v>425</v>
      </c>
      <c r="D505" s="3046" t="s">
        <v>1332</v>
      </c>
      <c r="E505" s="3046" t="s">
        <v>81</v>
      </c>
      <c r="F505" s="2343"/>
      <c r="G505" s="2343"/>
      <c r="H505" s="2343"/>
      <c r="I505" s="3046" t="s">
        <v>1473</v>
      </c>
      <c r="J505" s="3046" t="s">
        <v>170</v>
      </c>
      <c r="K505" s="3047"/>
      <c r="L505" s="2013"/>
    </row>
    <row r="506" spans="1:12" ht="15">
      <c r="A506" s="3640" t="s">
        <v>1897</v>
      </c>
      <c r="B506" s="3046" t="s">
        <v>462</v>
      </c>
      <c r="C506" s="3046" t="s">
        <v>461</v>
      </c>
      <c r="D506" s="3046" t="s">
        <v>1332</v>
      </c>
      <c r="E506" s="3046" t="s">
        <v>81</v>
      </c>
      <c r="F506" s="2343"/>
      <c r="G506" s="2343"/>
      <c r="H506" s="2343"/>
      <c r="I506" s="3046" t="s">
        <v>1379</v>
      </c>
      <c r="J506" s="3046" t="s">
        <v>35</v>
      </c>
      <c r="K506" s="3047"/>
      <c r="L506" s="2013"/>
    </row>
    <row r="507" spans="1:12" ht="15">
      <c r="A507" s="3640" t="s">
        <v>1897</v>
      </c>
      <c r="B507" s="3046" t="s">
        <v>480</v>
      </c>
      <c r="C507" s="3046" t="s">
        <v>479</v>
      </c>
      <c r="D507" s="3046" t="s">
        <v>1332</v>
      </c>
      <c r="E507" s="3046" t="s">
        <v>81</v>
      </c>
      <c r="F507" s="2343"/>
      <c r="G507" s="2343"/>
      <c r="H507" s="2343"/>
      <c r="I507" s="3046" t="s">
        <v>1379</v>
      </c>
      <c r="J507" s="3046" t="s">
        <v>35</v>
      </c>
      <c r="K507" s="3047"/>
      <c r="L507" s="2013"/>
    </row>
    <row r="508" spans="1:12" ht="15">
      <c r="A508" s="3640" t="s">
        <v>1897</v>
      </c>
      <c r="B508" s="3046" t="s">
        <v>482</v>
      </c>
      <c r="C508" s="3046" t="s">
        <v>481</v>
      </c>
      <c r="D508" s="3046" t="s">
        <v>1332</v>
      </c>
      <c r="E508" s="3046" t="s">
        <v>81</v>
      </c>
      <c r="F508" s="2343"/>
      <c r="G508" s="2343"/>
      <c r="H508" s="2343"/>
      <c r="I508" s="3046" t="s">
        <v>1379</v>
      </c>
      <c r="J508" s="3046" t="s">
        <v>472</v>
      </c>
      <c r="K508" s="3047"/>
      <c r="L508" s="2013"/>
    </row>
    <row r="509" spans="1:12" ht="15">
      <c r="A509" s="3640" t="s">
        <v>1897</v>
      </c>
      <c r="B509" s="3046" t="s">
        <v>590</v>
      </c>
      <c r="C509" s="3046" t="s">
        <v>589</v>
      </c>
      <c r="D509" s="3046" t="s">
        <v>1332</v>
      </c>
      <c r="E509" s="3046" t="s">
        <v>81</v>
      </c>
      <c r="F509" s="2343"/>
      <c r="G509" s="2343"/>
      <c r="H509" s="2343"/>
      <c r="I509" s="3046" t="s">
        <v>1379</v>
      </c>
      <c r="J509" s="3046" t="s">
        <v>472</v>
      </c>
      <c r="K509" s="3047"/>
      <c r="L509" s="2013"/>
    </row>
    <row r="510" spans="1:12" ht="15">
      <c r="A510" s="3640" t="s">
        <v>1897</v>
      </c>
      <c r="B510" s="3046" t="s">
        <v>611</v>
      </c>
      <c r="C510" s="3046" t="s">
        <v>610</v>
      </c>
      <c r="D510" s="3046" t="s">
        <v>1332</v>
      </c>
      <c r="E510" s="3046" t="s">
        <v>81</v>
      </c>
      <c r="F510" s="2343"/>
      <c r="G510" s="2343"/>
      <c r="H510" s="2343"/>
      <c r="I510" s="3046" t="s">
        <v>1379</v>
      </c>
      <c r="J510" s="3046" t="s">
        <v>472</v>
      </c>
      <c r="K510" s="3047"/>
      <c r="L510" s="2013"/>
    </row>
    <row r="511" spans="1:12" ht="15">
      <c r="A511" s="3640" t="s">
        <v>1897</v>
      </c>
      <c r="B511" s="3046" t="s">
        <v>651</v>
      </c>
      <c r="C511" s="3046" t="s">
        <v>650</v>
      </c>
      <c r="D511" s="3046" t="s">
        <v>1332</v>
      </c>
      <c r="E511" s="3046" t="s">
        <v>81</v>
      </c>
      <c r="F511" s="2343"/>
      <c r="G511" s="2343"/>
      <c r="H511" s="2343"/>
      <c r="I511" s="3046" t="s">
        <v>1379</v>
      </c>
      <c r="J511" s="3046" t="s">
        <v>47</v>
      </c>
      <c r="K511" s="3047"/>
      <c r="L511" s="2013"/>
    </row>
    <row r="512" spans="1:12" ht="15">
      <c r="A512" s="3640" t="s">
        <v>1897</v>
      </c>
      <c r="B512" s="3046" t="s">
        <v>800</v>
      </c>
      <c r="C512" s="3046" t="s">
        <v>799</v>
      </c>
      <c r="D512" s="3046" t="s">
        <v>1332</v>
      </c>
      <c r="E512" s="3046" t="s">
        <v>81</v>
      </c>
      <c r="F512" s="2343"/>
      <c r="G512" s="2343"/>
      <c r="H512" s="2343"/>
      <c r="I512" s="3046" t="s">
        <v>1379</v>
      </c>
      <c r="J512" s="3046" t="s">
        <v>47</v>
      </c>
      <c r="K512" s="3047"/>
      <c r="L512" s="2013"/>
    </row>
    <row r="513" spans="1:12" ht="15">
      <c r="A513" s="3640" t="s">
        <v>1897</v>
      </c>
      <c r="B513" s="3046" t="s">
        <v>861</v>
      </c>
      <c r="C513" s="3046" t="s">
        <v>860</v>
      </c>
      <c r="D513" s="3046" t="s">
        <v>1332</v>
      </c>
      <c r="E513" s="3046" t="s">
        <v>81</v>
      </c>
      <c r="F513" s="2343"/>
      <c r="G513" s="2343"/>
      <c r="H513" s="2343"/>
      <c r="I513" s="3046" t="s">
        <v>1379</v>
      </c>
      <c r="J513" s="3046" t="s">
        <v>35</v>
      </c>
      <c r="K513" s="3047"/>
      <c r="L513" s="2013"/>
    </row>
    <row r="514" spans="1:12" ht="15">
      <c r="A514" s="3640" t="s">
        <v>1897</v>
      </c>
      <c r="B514" s="3046" t="s">
        <v>903</v>
      </c>
      <c r="C514" s="3046" t="s">
        <v>902</v>
      </c>
      <c r="D514" s="3046" t="s">
        <v>1332</v>
      </c>
      <c r="E514" s="3046" t="s">
        <v>81</v>
      </c>
      <c r="F514" s="2343"/>
      <c r="G514" s="2343"/>
      <c r="H514" s="2343"/>
      <c r="I514" s="3046" t="s">
        <v>1379</v>
      </c>
      <c r="J514" s="3046" t="s">
        <v>47</v>
      </c>
      <c r="K514" s="3047"/>
      <c r="L514" s="2013"/>
    </row>
    <row r="515" spans="1:12" ht="15">
      <c r="A515" s="3640" t="s">
        <v>1897</v>
      </c>
      <c r="B515" s="3046" t="s">
        <v>1052</v>
      </c>
      <c r="C515" s="3046" t="s">
        <v>1051</v>
      </c>
      <c r="D515" s="3046" t="s">
        <v>1332</v>
      </c>
      <c r="E515" s="3046" t="s">
        <v>81</v>
      </c>
      <c r="F515" s="2343"/>
      <c r="G515" s="2343"/>
      <c r="H515" s="2343"/>
      <c r="I515" s="3046" t="s">
        <v>1379</v>
      </c>
      <c r="J515" s="3046" t="s">
        <v>472</v>
      </c>
      <c r="K515" s="3047"/>
      <c r="L515" s="2013"/>
    </row>
    <row r="516" spans="1:12" ht="15">
      <c r="A516" s="3640" t="s">
        <v>1897</v>
      </c>
      <c r="B516" s="3046" t="s">
        <v>1086</v>
      </c>
      <c r="C516" s="3046" t="s">
        <v>1085</v>
      </c>
      <c r="D516" s="3046" t="s">
        <v>1332</v>
      </c>
      <c r="E516" s="3046" t="s">
        <v>81</v>
      </c>
      <c r="F516" s="2343"/>
      <c r="G516" s="2343"/>
      <c r="H516" s="2343"/>
      <c r="I516" s="3046" t="s">
        <v>1379</v>
      </c>
      <c r="J516" s="3046" t="s">
        <v>94</v>
      </c>
      <c r="K516" s="3047"/>
      <c r="L516" s="2013"/>
    </row>
    <row r="517" spans="1:12" ht="15">
      <c r="A517" s="3640" t="s">
        <v>1897</v>
      </c>
      <c r="B517" s="3046" t="s">
        <v>1845</v>
      </c>
      <c r="C517" s="3046" t="s">
        <v>1846</v>
      </c>
      <c r="D517" s="3046" t="s">
        <v>1332</v>
      </c>
      <c r="E517" s="3046" t="s">
        <v>81</v>
      </c>
      <c r="F517" s="2343"/>
      <c r="G517" s="2343"/>
      <c r="H517" s="2343"/>
      <c r="I517" s="3046" t="s">
        <v>1379</v>
      </c>
      <c r="J517" s="3046" t="s">
        <v>5</v>
      </c>
      <c r="K517" s="3047"/>
      <c r="L517" s="2013"/>
    </row>
    <row r="518" spans="1:12" ht="15">
      <c r="A518" s="3640" t="s">
        <v>1897</v>
      </c>
      <c r="B518" s="3046" t="s">
        <v>1847</v>
      </c>
      <c r="C518" s="3046" t="s">
        <v>1848</v>
      </c>
      <c r="D518" s="3046" t="s">
        <v>1332</v>
      </c>
      <c r="E518" s="3046" t="s">
        <v>81</v>
      </c>
      <c r="F518" s="2343"/>
      <c r="G518" s="2343"/>
      <c r="H518" s="2343"/>
      <c r="I518" s="3046" t="s">
        <v>1379</v>
      </c>
      <c r="J518" s="3046" t="s">
        <v>35</v>
      </c>
      <c r="K518" s="3047"/>
      <c r="L518" s="2013"/>
    </row>
    <row r="519" spans="1:12" ht="15">
      <c r="A519" s="3640" t="s">
        <v>1897</v>
      </c>
      <c r="B519" s="3046" t="s">
        <v>1195</v>
      </c>
      <c r="C519" s="3046" t="s">
        <v>1194</v>
      </c>
      <c r="D519" s="3046" t="s">
        <v>1332</v>
      </c>
      <c r="E519" s="3046" t="s">
        <v>81</v>
      </c>
      <c r="F519" s="2343"/>
      <c r="G519" s="2343"/>
      <c r="H519" s="2343"/>
      <c r="I519" s="3046" t="s">
        <v>1379</v>
      </c>
      <c r="J519" s="3046" t="s">
        <v>35</v>
      </c>
      <c r="K519" s="3047"/>
      <c r="L519" s="2013"/>
    </row>
    <row r="520" spans="1:12" ht="15">
      <c r="A520" s="3640" t="s">
        <v>1897</v>
      </c>
      <c r="B520" s="3046" t="s">
        <v>1216</v>
      </c>
      <c r="C520" s="3046" t="s">
        <v>1215</v>
      </c>
      <c r="D520" s="3046" t="s">
        <v>1332</v>
      </c>
      <c r="E520" s="3046" t="s">
        <v>81</v>
      </c>
      <c r="F520" s="2343"/>
      <c r="G520" s="2343"/>
      <c r="H520" s="2343"/>
      <c r="I520" s="3046" t="s">
        <v>1379</v>
      </c>
      <c r="J520" s="3046" t="s">
        <v>1217</v>
      </c>
      <c r="K520" s="3047"/>
      <c r="L520" s="2013"/>
    </row>
    <row r="521" spans="1:12" ht="15">
      <c r="A521" s="3640" t="s">
        <v>1897</v>
      </c>
      <c r="B521" s="3046" t="s">
        <v>1235</v>
      </c>
      <c r="C521" s="3046" t="s">
        <v>1234</v>
      </c>
      <c r="D521" s="3046" t="s">
        <v>1332</v>
      </c>
      <c r="E521" s="3046" t="s">
        <v>81</v>
      </c>
      <c r="F521" s="2343"/>
      <c r="G521" s="2343"/>
      <c r="H521" s="2343"/>
      <c r="I521" s="3046" t="s">
        <v>1473</v>
      </c>
      <c r="J521" s="3046" t="s">
        <v>170</v>
      </c>
      <c r="K521" s="3047"/>
      <c r="L521" s="2013"/>
    </row>
    <row r="522" spans="1:12" ht="15">
      <c r="A522" s="3640" t="s">
        <v>1897</v>
      </c>
      <c r="B522" s="3046" t="s">
        <v>1247</v>
      </c>
      <c r="C522" s="3046" t="s">
        <v>1246</v>
      </c>
      <c r="D522" s="3046" t="s">
        <v>1332</v>
      </c>
      <c r="E522" s="3046" t="s">
        <v>81</v>
      </c>
      <c r="F522" s="2343"/>
      <c r="G522" s="2343"/>
      <c r="H522" s="2343"/>
      <c r="I522" s="3046" t="s">
        <v>1473</v>
      </c>
      <c r="J522" s="3046" t="s">
        <v>170</v>
      </c>
      <c r="K522" s="3047"/>
      <c r="L522" s="2013"/>
    </row>
    <row r="523" spans="1:12" ht="15">
      <c r="A523" s="3640" t="s">
        <v>1897</v>
      </c>
      <c r="B523" s="3046" t="s">
        <v>1362</v>
      </c>
      <c r="C523" s="3046" t="s">
        <v>1361</v>
      </c>
      <c r="D523" s="3046" t="s">
        <v>1332</v>
      </c>
      <c r="E523" s="3046" t="s">
        <v>81</v>
      </c>
      <c r="F523" s="2343"/>
      <c r="G523" s="2343"/>
      <c r="H523" s="2343"/>
      <c r="I523" s="3046" t="s">
        <v>1445</v>
      </c>
      <c r="J523" s="3046" t="s">
        <v>82</v>
      </c>
      <c r="K523" s="3047"/>
      <c r="L523" s="2013"/>
    </row>
    <row r="524" spans="1:12" ht="15">
      <c r="A524" s="3640" t="s">
        <v>1897</v>
      </c>
      <c r="B524" s="3046" t="s">
        <v>1874</v>
      </c>
      <c r="C524" s="3046" t="s">
        <v>1875</v>
      </c>
      <c r="D524" s="3046" t="s">
        <v>1332</v>
      </c>
      <c r="E524" s="3046" t="s">
        <v>81</v>
      </c>
      <c r="F524" s="2343"/>
      <c r="G524" s="2343"/>
      <c r="H524" s="2343"/>
      <c r="I524" s="3046" t="s">
        <v>1379</v>
      </c>
      <c r="J524" s="3046" t="s">
        <v>472</v>
      </c>
      <c r="K524" s="3047"/>
      <c r="L524" s="2013"/>
    </row>
    <row r="525" spans="1:12" ht="15">
      <c r="A525" s="3640" t="s">
        <v>1898</v>
      </c>
      <c r="B525" s="3046" t="s">
        <v>1063</v>
      </c>
      <c r="C525" s="3046" t="s">
        <v>1062</v>
      </c>
      <c r="D525" s="3046"/>
      <c r="E525" s="2343"/>
      <c r="F525" s="2343"/>
      <c r="G525" s="2343"/>
      <c r="H525" s="3048">
        <v>27</v>
      </c>
      <c r="I525" s="3046" t="s">
        <v>1494</v>
      </c>
      <c r="J525" s="3046" t="s">
        <v>167</v>
      </c>
      <c r="K525" s="2011" t="s">
        <v>1899</v>
      </c>
      <c r="L525" s="2013"/>
    </row>
    <row r="526" spans="1:12" ht="15">
      <c r="A526" s="3640" t="s">
        <v>1898</v>
      </c>
      <c r="B526" s="3046" t="s">
        <v>930</v>
      </c>
      <c r="C526" s="3046" t="s">
        <v>929</v>
      </c>
      <c r="D526" s="3046"/>
      <c r="E526" s="2343"/>
      <c r="F526" s="2343"/>
      <c r="G526" s="2343"/>
      <c r="H526" s="2343"/>
      <c r="I526" s="3046" t="s">
        <v>1494</v>
      </c>
      <c r="J526" s="3046" t="s">
        <v>167</v>
      </c>
      <c r="K526" s="2011" t="s">
        <v>1900</v>
      </c>
      <c r="L526" s="2013"/>
    </row>
    <row r="527" spans="1:12" ht="15">
      <c r="A527" s="3640" t="s">
        <v>1898</v>
      </c>
      <c r="B527" s="3046" t="s">
        <v>540</v>
      </c>
      <c r="C527" s="3046" t="s">
        <v>539</v>
      </c>
      <c r="D527" s="3046" t="s">
        <v>1901</v>
      </c>
      <c r="E527" s="2343"/>
      <c r="F527" s="2343"/>
      <c r="G527" s="2343"/>
      <c r="H527" s="3048"/>
      <c r="I527" s="3046" t="s">
        <v>1494</v>
      </c>
      <c r="J527" s="3046" t="s">
        <v>167</v>
      </c>
      <c r="K527" s="2011" t="s">
        <v>1902</v>
      </c>
      <c r="L527" s="2013"/>
    </row>
    <row r="528" spans="1:12" ht="15">
      <c r="A528" s="3640" t="s">
        <v>1898</v>
      </c>
      <c r="B528" s="3046" t="s">
        <v>1903</v>
      </c>
      <c r="C528" s="3046" t="s">
        <v>1904</v>
      </c>
      <c r="D528" s="3046"/>
      <c r="E528" s="2343"/>
      <c r="F528" s="2343"/>
      <c r="G528" s="2343"/>
      <c r="H528" s="3048">
        <v>35</v>
      </c>
      <c r="I528" s="3046" t="s">
        <v>1494</v>
      </c>
      <c r="J528" s="3046" t="s">
        <v>167</v>
      </c>
      <c r="K528" s="2011" t="s">
        <v>1905</v>
      </c>
      <c r="L528" s="2013"/>
    </row>
    <row r="529" spans="1:12" ht="15">
      <c r="A529" s="3640" t="s">
        <v>1898</v>
      </c>
      <c r="B529" s="3046" t="s">
        <v>1127</v>
      </c>
      <c r="C529" s="3046" t="s">
        <v>1126</v>
      </c>
      <c r="D529" s="3046"/>
      <c r="E529" s="2343"/>
      <c r="F529" s="2343"/>
      <c r="G529" s="2343"/>
      <c r="H529" s="2343"/>
      <c r="I529" s="3046" t="s">
        <v>1494</v>
      </c>
      <c r="J529" s="3046" t="s">
        <v>167</v>
      </c>
      <c r="K529" s="2011" t="s">
        <v>1900</v>
      </c>
      <c r="L529" s="2013"/>
    </row>
    <row r="530" spans="1:12" ht="15">
      <c r="A530" s="3640" t="s">
        <v>1898</v>
      </c>
      <c r="B530" s="3046" t="s">
        <v>1906</v>
      </c>
      <c r="C530" s="3046" t="s">
        <v>1907</v>
      </c>
      <c r="D530" s="3046"/>
      <c r="E530" s="2343"/>
      <c r="F530" s="2343"/>
      <c r="G530" s="2343"/>
      <c r="H530" s="3048">
        <v>37</v>
      </c>
      <c r="I530" s="3046" t="s">
        <v>1494</v>
      </c>
      <c r="J530" s="3046" t="s">
        <v>167</v>
      </c>
      <c r="K530" s="2011" t="s">
        <v>1899</v>
      </c>
      <c r="L530" s="2013"/>
    </row>
    <row r="531" spans="1:12" ht="15">
      <c r="A531" s="3640" t="s">
        <v>1898</v>
      </c>
      <c r="B531" s="3046" t="s">
        <v>538</v>
      </c>
      <c r="C531" s="3046" t="s">
        <v>537</v>
      </c>
      <c r="D531" s="3046"/>
      <c r="E531" s="2343"/>
      <c r="F531" s="2343"/>
      <c r="G531" s="2343"/>
      <c r="H531" s="3048">
        <v>40</v>
      </c>
      <c r="I531" s="3046" t="s">
        <v>1494</v>
      </c>
      <c r="J531" s="3046" t="s">
        <v>167</v>
      </c>
      <c r="K531" s="2011" t="s">
        <v>1899</v>
      </c>
      <c r="L531" s="2013"/>
    </row>
    <row r="532" spans="1:12" ht="15" customHeight="1">
      <c r="A532" s="3640" t="s">
        <v>1898</v>
      </c>
      <c r="B532" s="3046" t="s">
        <v>839</v>
      </c>
      <c r="C532" s="3046" t="s">
        <v>838</v>
      </c>
      <c r="D532" s="3046" t="s">
        <v>1901</v>
      </c>
      <c r="E532" s="3952"/>
      <c r="F532" s="3952"/>
      <c r="G532" s="3952"/>
      <c r="H532" s="3952"/>
      <c r="I532" s="3046" t="s">
        <v>1494</v>
      </c>
      <c r="J532" s="3046" t="s">
        <v>167</v>
      </c>
      <c r="K532" s="3953" t="s">
        <v>1908</v>
      </c>
      <c r="L532" s="3954"/>
    </row>
    <row r="533" spans="1:12" ht="15">
      <c r="A533" s="3640" t="s">
        <v>1898</v>
      </c>
      <c r="B533" s="3046" t="s">
        <v>1323</v>
      </c>
      <c r="C533" s="3046" t="s">
        <v>1322</v>
      </c>
      <c r="D533" s="3046" t="s">
        <v>1901</v>
      </c>
      <c r="E533" s="2343"/>
      <c r="F533" s="2343"/>
      <c r="G533" s="2343"/>
      <c r="H533" s="2343"/>
      <c r="I533" s="3046" t="s">
        <v>1494</v>
      </c>
      <c r="J533" s="3046" t="s">
        <v>167</v>
      </c>
      <c r="K533" s="2011" t="s">
        <v>1909</v>
      </c>
      <c r="L533" s="2013"/>
    </row>
    <row r="534" spans="1:12" ht="15">
      <c r="A534" s="3640" t="s">
        <v>1898</v>
      </c>
      <c r="B534" s="3046" t="s">
        <v>790</v>
      </c>
      <c r="C534" s="3046" t="s">
        <v>789</v>
      </c>
      <c r="D534" s="3046" t="s">
        <v>1901</v>
      </c>
      <c r="E534" s="2343"/>
      <c r="F534" s="2343"/>
      <c r="G534" s="2343"/>
      <c r="H534" s="2343"/>
      <c r="I534" s="3046" t="s">
        <v>1494</v>
      </c>
      <c r="J534" s="3046" t="s">
        <v>791</v>
      </c>
      <c r="K534" s="2011" t="s">
        <v>1908</v>
      </c>
      <c r="L534" s="2013"/>
    </row>
    <row r="535" spans="1:12" ht="15">
      <c r="A535" s="3640" t="s">
        <v>1898</v>
      </c>
      <c r="B535" s="3046" t="s">
        <v>211</v>
      </c>
      <c r="C535" s="3046" t="s">
        <v>210</v>
      </c>
      <c r="D535" s="3046" t="s">
        <v>1901</v>
      </c>
      <c r="E535" s="2343"/>
      <c r="F535" s="2343"/>
      <c r="G535" s="2343"/>
      <c r="H535" s="2343"/>
      <c r="I535" s="3046" t="s">
        <v>1494</v>
      </c>
      <c r="J535" s="3046" t="s">
        <v>113</v>
      </c>
      <c r="K535" s="2011" t="s">
        <v>1910</v>
      </c>
      <c r="L535" s="2013"/>
    </row>
    <row r="536" spans="1:12" ht="18">
      <c r="A536" s="3640" t="s">
        <v>1898</v>
      </c>
      <c r="B536" s="3046" t="s">
        <v>1360</v>
      </c>
      <c r="C536" s="3046" t="s">
        <v>1359</v>
      </c>
      <c r="D536" s="3046" t="s">
        <v>1901</v>
      </c>
      <c r="E536" s="3046" t="s">
        <v>790</v>
      </c>
      <c r="F536" s="2343"/>
      <c r="G536" s="2343"/>
      <c r="H536" s="2343"/>
      <c r="I536" s="3046" t="s">
        <v>1494</v>
      </c>
      <c r="J536" s="3046" t="s">
        <v>113</v>
      </c>
      <c r="K536" s="2010" t="s">
        <v>1911</v>
      </c>
      <c r="L536" s="2013"/>
    </row>
    <row r="537" spans="1:12" ht="17.25" customHeight="1">
      <c r="A537" s="3640" t="s">
        <v>1898</v>
      </c>
      <c r="B537" s="3046" t="s">
        <v>1074</v>
      </c>
      <c r="C537" s="3046" t="s">
        <v>1073</v>
      </c>
      <c r="D537" s="3046" t="s">
        <v>1901</v>
      </c>
      <c r="E537" s="3046" t="s">
        <v>790</v>
      </c>
      <c r="F537" s="2343"/>
      <c r="G537" s="2343"/>
      <c r="H537" s="2343"/>
      <c r="I537" s="3046" t="s">
        <v>1494</v>
      </c>
      <c r="J537" s="3046" t="s">
        <v>113</v>
      </c>
      <c r="K537" s="2010" t="s">
        <v>1912</v>
      </c>
      <c r="L537" s="2013"/>
    </row>
    <row r="538" spans="1:12" ht="17.25" customHeight="1">
      <c r="A538" s="3640" t="s">
        <v>1898</v>
      </c>
      <c r="B538" s="3046" t="s">
        <v>1497</v>
      </c>
      <c r="C538" s="3046" t="s">
        <v>222</v>
      </c>
      <c r="D538" s="3046" t="s">
        <v>1901</v>
      </c>
      <c r="E538" s="3046" t="s">
        <v>790</v>
      </c>
      <c r="F538" s="2343"/>
      <c r="G538" s="2343"/>
      <c r="H538" s="2343"/>
      <c r="I538" s="3046" t="s">
        <v>1494</v>
      </c>
      <c r="J538" s="3046" t="s">
        <v>105</v>
      </c>
      <c r="K538" s="2010" t="s">
        <v>1913</v>
      </c>
      <c r="L538" s="2013"/>
    </row>
    <row r="539" spans="1:12" ht="15">
      <c r="A539" s="3641" t="s">
        <v>1677</v>
      </c>
      <c r="B539" s="3046" t="s">
        <v>287</v>
      </c>
      <c r="C539" s="3046" t="s">
        <v>286</v>
      </c>
      <c r="D539" s="3046"/>
      <c r="E539" s="2343"/>
      <c r="F539" s="2343"/>
      <c r="G539" s="2343"/>
      <c r="H539" s="2343"/>
      <c r="I539" s="3046" t="s">
        <v>287</v>
      </c>
      <c r="J539" s="3046" t="s">
        <v>288</v>
      </c>
      <c r="K539" s="2011"/>
      <c r="L539" s="2013"/>
    </row>
    <row r="540" spans="1:12" ht="18">
      <c r="A540" s="3641" t="s">
        <v>1677</v>
      </c>
      <c r="B540" s="3046" t="s">
        <v>1557</v>
      </c>
      <c r="C540" s="3046" t="s">
        <v>1558</v>
      </c>
      <c r="D540" s="3046"/>
      <c r="E540" s="2343"/>
      <c r="F540" s="2343"/>
      <c r="G540" s="2343"/>
      <c r="H540" s="2343"/>
      <c r="I540" s="3046" t="s">
        <v>270</v>
      </c>
      <c r="J540" s="3046" t="s">
        <v>270</v>
      </c>
      <c r="K540" s="2010" t="s">
        <v>1873</v>
      </c>
      <c r="L540" s="2013"/>
    </row>
    <row r="541" spans="1:12" ht="18">
      <c r="A541" s="3641" t="s">
        <v>1677</v>
      </c>
      <c r="B541" s="3046" t="s">
        <v>1914</v>
      </c>
      <c r="C541" s="3046" t="s">
        <v>1320</v>
      </c>
      <c r="D541" s="3046"/>
      <c r="E541" s="2343"/>
      <c r="F541" s="2343"/>
      <c r="G541" s="2343"/>
      <c r="H541" s="2343"/>
      <c r="I541" s="3046" t="s">
        <v>270</v>
      </c>
      <c r="J541" s="3046" t="s">
        <v>270</v>
      </c>
      <c r="K541" s="2010" t="s">
        <v>1873</v>
      </c>
      <c r="L541" s="3719" t="s">
        <v>1915</v>
      </c>
    </row>
    <row r="542" spans="1:12" ht="18">
      <c r="A542" s="3641" t="s">
        <v>1677</v>
      </c>
      <c r="B542" s="3046" t="s">
        <v>1284</v>
      </c>
      <c r="C542" s="3046" t="s">
        <v>1283</v>
      </c>
      <c r="D542" s="3046" t="s">
        <v>287</v>
      </c>
      <c r="E542" s="2343"/>
      <c r="F542" s="2343"/>
      <c r="G542" s="2343"/>
      <c r="H542" s="2343"/>
      <c r="I542" s="3046" t="s">
        <v>270</v>
      </c>
      <c r="J542" s="3046" t="s">
        <v>270</v>
      </c>
      <c r="K542" s="2010" t="s">
        <v>1873</v>
      </c>
      <c r="L542" s="2013"/>
    </row>
    <row r="543" spans="1:12" ht="18">
      <c r="A543" s="3641" t="s">
        <v>1677</v>
      </c>
      <c r="B543" s="3046" t="s">
        <v>283</v>
      </c>
      <c r="C543" s="3046" t="s">
        <v>282</v>
      </c>
      <c r="D543" s="3046" t="s">
        <v>287</v>
      </c>
      <c r="E543" s="2343"/>
      <c r="F543" s="2343"/>
      <c r="G543" s="2343"/>
      <c r="H543" s="2343"/>
      <c r="I543" s="3046" t="s">
        <v>270</v>
      </c>
      <c r="J543" s="3046" t="s">
        <v>270</v>
      </c>
      <c r="K543" s="2010" t="s">
        <v>1873</v>
      </c>
      <c r="L543" s="2013"/>
    </row>
    <row r="544" spans="1:12" ht="18">
      <c r="A544" s="3641" t="s">
        <v>1677</v>
      </c>
      <c r="B544" s="3046" t="s">
        <v>1916</v>
      </c>
      <c r="C544" s="3046" t="s">
        <v>743</v>
      </c>
      <c r="D544" s="3046" t="s">
        <v>287</v>
      </c>
      <c r="E544" s="2343"/>
      <c r="F544" s="2343"/>
      <c r="G544" s="2343"/>
      <c r="H544" s="2343"/>
      <c r="I544" s="3046" t="s">
        <v>270</v>
      </c>
      <c r="J544" s="3046" t="s">
        <v>270</v>
      </c>
      <c r="K544" s="2010" t="s">
        <v>1873</v>
      </c>
      <c r="L544" s="2013"/>
    </row>
    <row r="545" spans="1:12" ht="18">
      <c r="A545" s="3641" t="s">
        <v>1677</v>
      </c>
      <c r="B545" s="3046" t="s">
        <v>845</v>
      </c>
      <c r="C545" s="3046" t="s">
        <v>844</v>
      </c>
      <c r="D545" s="3046" t="s">
        <v>287</v>
      </c>
      <c r="E545" s="2343" t="s">
        <v>283</v>
      </c>
      <c r="F545" s="2343"/>
      <c r="G545" s="2343"/>
      <c r="H545" s="2343"/>
      <c r="I545" s="3046" t="s">
        <v>270</v>
      </c>
      <c r="J545" s="3046" t="s">
        <v>270</v>
      </c>
      <c r="K545" s="2010" t="s">
        <v>1873</v>
      </c>
      <c r="L545" s="2013"/>
    </row>
    <row r="546" spans="1:12" ht="15">
      <c r="A546" s="3641" t="s">
        <v>1677</v>
      </c>
      <c r="B546" s="3046" t="s">
        <v>720</v>
      </c>
      <c r="C546" s="3046" t="s">
        <v>719</v>
      </c>
      <c r="D546" s="3046" t="s">
        <v>287</v>
      </c>
      <c r="E546" s="2343"/>
      <c r="F546" s="2343"/>
      <c r="G546" s="2343"/>
      <c r="H546" s="2343"/>
      <c r="I546" s="3046" t="s">
        <v>270</v>
      </c>
      <c r="J546" s="3046" t="s">
        <v>721</v>
      </c>
      <c r="K546" s="2010" t="s">
        <v>1865</v>
      </c>
      <c r="L546" s="2013"/>
    </row>
    <row r="547" spans="1:12" ht="18">
      <c r="A547" s="3642" t="s">
        <v>1677</v>
      </c>
      <c r="B547" s="3186" t="s">
        <v>1917</v>
      </c>
      <c r="C547" s="3186" t="s">
        <v>1768</v>
      </c>
      <c r="D547" s="3186" t="s">
        <v>287</v>
      </c>
      <c r="E547" s="3187"/>
      <c r="F547" s="3187"/>
      <c r="G547" s="3187"/>
      <c r="H547" s="3187"/>
      <c r="I547" s="3186" t="s">
        <v>270</v>
      </c>
      <c r="J547" s="3186" t="s">
        <v>270</v>
      </c>
      <c r="K547" s="2526" t="s">
        <v>1873</v>
      </c>
      <c r="L547" s="3188"/>
    </row>
    <row r="548" spans="1:12" ht="18">
      <c r="A548" s="3641" t="s">
        <v>1677</v>
      </c>
      <c r="B548" s="3046" t="s">
        <v>457</v>
      </c>
      <c r="C548" s="3046" t="s">
        <v>456</v>
      </c>
      <c r="D548" s="3046" t="s">
        <v>287</v>
      </c>
      <c r="E548" s="2343"/>
      <c r="F548" s="2343"/>
      <c r="G548" s="2343"/>
      <c r="H548" s="2343"/>
      <c r="I548" s="3046" t="s">
        <v>270</v>
      </c>
      <c r="J548" s="3046" t="s">
        <v>270</v>
      </c>
      <c r="K548" s="2010" t="s">
        <v>1873</v>
      </c>
      <c r="L548" s="2013"/>
    </row>
    <row r="549" spans="1:12">
      <c r="A549" s="3643" t="s">
        <v>1918</v>
      </c>
      <c r="B549" s="3189" t="s">
        <v>1207</v>
      </c>
      <c r="C549" s="3201" t="s">
        <v>1206</v>
      </c>
      <c r="D549" s="3198" t="s">
        <v>1350</v>
      </c>
      <c r="E549" s="3199"/>
      <c r="F549" s="3200"/>
      <c r="G549" s="3198"/>
      <c r="H549" s="3201"/>
      <c r="I549" s="3199" t="s">
        <v>23</v>
      </c>
      <c r="J549" s="3199" t="s">
        <v>23</v>
      </c>
      <c r="K549" s="2014"/>
      <c r="L549" s="3217"/>
    </row>
    <row r="550" spans="1:12">
      <c r="A550" s="3644" t="s">
        <v>1918</v>
      </c>
      <c r="B550" s="3185" t="s">
        <v>759</v>
      </c>
      <c r="C550" s="3197" t="s">
        <v>758</v>
      </c>
      <c r="D550" s="3194" t="s">
        <v>1350</v>
      </c>
      <c r="E550" s="3195"/>
      <c r="F550" s="3196"/>
      <c r="G550" s="3194"/>
      <c r="H550" s="3193"/>
      <c r="I550" s="3195" t="s">
        <v>23</v>
      </c>
      <c r="J550" s="3195" t="s">
        <v>23</v>
      </c>
      <c r="K550" s="3191"/>
      <c r="L550" s="3192"/>
    </row>
    <row r="551" spans="1:12">
      <c r="A551" s="3644" t="s">
        <v>1918</v>
      </c>
      <c r="B551" s="3185" t="s">
        <v>107</v>
      </c>
      <c r="C551" s="3193" t="s">
        <v>106</v>
      </c>
      <c r="D551" s="3194" t="s">
        <v>1350</v>
      </c>
      <c r="E551" s="3195"/>
      <c r="F551" s="3196"/>
      <c r="G551" s="3194"/>
      <c r="H551" s="3193"/>
      <c r="I551" s="3195" t="s">
        <v>108</v>
      </c>
      <c r="J551" s="3195" t="s">
        <v>108</v>
      </c>
      <c r="K551" s="2012"/>
      <c r="L551" s="2011"/>
    </row>
    <row r="552" spans="1:12">
      <c r="A552" s="3645" t="s">
        <v>1918</v>
      </c>
      <c r="B552" s="3189" t="s">
        <v>190</v>
      </c>
      <c r="C552" s="3193" t="s">
        <v>189</v>
      </c>
      <c r="D552" s="3198" t="s">
        <v>1350</v>
      </c>
      <c r="E552" s="3199"/>
      <c r="F552" s="3200"/>
      <c r="G552" s="3198"/>
      <c r="H552" s="3201"/>
      <c r="I552" s="3195" t="s">
        <v>108</v>
      </c>
      <c r="J552" s="3195" t="s">
        <v>108</v>
      </c>
      <c r="K552" s="3190"/>
      <c r="L552" s="2092"/>
    </row>
    <row r="553" spans="1:12">
      <c r="A553" s="3645" t="s">
        <v>1918</v>
      </c>
      <c r="B553" s="3185" t="s">
        <v>701</v>
      </c>
      <c r="C553" s="3193" t="s">
        <v>700</v>
      </c>
      <c r="D553" s="3194" t="s">
        <v>1350</v>
      </c>
      <c r="E553" s="3195"/>
      <c r="F553" s="3196"/>
      <c r="G553" s="3194"/>
      <c r="H553" s="3193"/>
      <c r="I553" s="3195" t="s">
        <v>108</v>
      </c>
      <c r="J553" s="3195" t="s">
        <v>108</v>
      </c>
      <c r="K553" s="2012"/>
      <c r="L553" s="2011"/>
    </row>
    <row r="554" spans="1:12">
      <c r="A554" s="3645" t="s">
        <v>1918</v>
      </c>
      <c r="B554" s="3185" t="s">
        <v>1337</v>
      </c>
      <c r="C554" s="3202" t="s">
        <v>1336</v>
      </c>
      <c r="D554" s="3194" t="s">
        <v>1350</v>
      </c>
      <c r="E554" s="3195"/>
      <c r="F554" s="3196"/>
      <c r="G554" s="3194"/>
      <c r="H554" s="3193"/>
      <c r="I554" s="3195" t="s">
        <v>108</v>
      </c>
      <c r="J554" s="3195" t="s">
        <v>108</v>
      </c>
      <c r="K554" s="3224"/>
      <c r="L554" s="2011"/>
    </row>
    <row r="555" spans="1:12">
      <c r="A555" s="3645" t="s">
        <v>1918</v>
      </c>
      <c r="B555" s="3185" t="s">
        <v>832</v>
      </c>
      <c r="C555" s="3193" t="s">
        <v>831</v>
      </c>
      <c r="D555" s="3194" t="s">
        <v>1350</v>
      </c>
      <c r="E555" s="3195"/>
      <c r="F555" s="3196"/>
      <c r="G555" s="3194"/>
      <c r="H555" s="3193"/>
      <c r="I555" s="3195" t="s">
        <v>108</v>
      </c>
      <c r="J555" s="3195" t="s">
        <v>108</v>
      </c>
      <c r="K555" s="3224"/>
      <c r="L555" s="2011"/>
    </row>
    <row r="556" spans="1:12">
      <c r="A556" s="3645" t="s">
        <v>1918</v>
      </c>
      <c r="B556" s="3185" t="s">
        <v>1233</v>
      </c>
      <c r="C556" s="3193" t="s">
        <v>1232</v>
      </c>
      <c r="D556" s="3194" t="s">
        <v>1350</v>
      </c>
      <c r="E556" s="3195"/>
      <c r="F556" s="3196"/>
      <c r="G556" s="3194"/>
      <c r="H556" s="3193"/>
      <c r="I556" s="3195" t="s">
        <v>108</v>
      </c>
      <c r="J556" s="3195" t="s">
        <v>108</v>
      </c>
      <c r="K556" s="3224"/>
      <c r="L556" s="2011"/>
    </row>
    <row r="557" spans="1:12">
      <c r="A557" s="3645" t="s">
        <v>1918</v>
      </c>
      <c r="B557" s="3185" t="s">
        <v>22</v>
      </c>
      <c r="C557" s="3197" t="s">
        <v>21</v>
      </c>
      <c r="D557" s="3194" t="s">
        <v>1350</v>
      </c>
      <c r="E557" s="3194" t="s">
        <v>1207</v>
      </c>
      <c r="F557" s="3196"/>
      <c r="G557" s="3194"/>
      <c r="H557" s="3193"/>
      <c r="I557" s="3195" t="s">
        <v>23</v>
      </c>
      <c r="J557" s="3195" t="s">
        <v>23</v>
      </c>
      <c r="K557" s="3224"/>
      <c r="L557" s="2011"/>
    </row>
    <row r="558" spans="1:12">
      <c r="A558" s="3645" t="s">
        <v>1918</v>
      </c>
      <c r="B558" s="3185" t="s">
        <v>386</v>
      </c>
      <c r="C558" s="3197" t="s">
        <v>385</v>
      </c>
      <c r="D558" s="3194" t="s">
        <v>1350</v>
      </c>
      <c r="E558" s="3194" t="s">
        <v>1207</v>
      </c>
      <c r="F558" s="3196"/>
      <c r="G558" s="3194"/>
      <c r="H558" s="3193"/>
      <c r="I558" s="3195" t="s">
        <v>23</v>
      </c>
      <c r="J558" s="3195" t="s">
        <v>23</v>
      </c>
      <c r="K558" s="3224"/>
      <c r="L558" s="2011"/>
    </row>
    <row r="559" spans="1:12">
      <c r="A559" s="3646" t="s">
        <v>1919</v>
      </c>
      <c r="B559" s="3185" t="s">
        <v>204</v>
      </c>
      <c r="C559" s="3197" t="s">
        <v>203</v>
      </c>
      <c r="D559" s="3194" t="s">
        <v>1350</v>
      </c>
      <c r="E559" s="3194"/>
      <c r="F559" s="3196"/>
      <c r="G559" s="3194"/>
      <c r="H559" s="3193"/>
      <c r="I559" s="3195" t="s">
        <v>23</v>
      </c>
      <c r="J559" s="3195" t="s">
        <v>23</v>
      </c>
      <c r="K559" s="3224"/>
      <c r="L559" s="2011"/>
    </row>
    <row r="560" spans="1:12">
      <c r="A560" s="3645" t="s">
        <v>1918</v>
      </c>
      <c r="B560" s="3228" t="s">
        <v>175</v>
      </c>
      <c r="C560" s="3222" t="s">
        <v>174</v>
      </c>
      <c r="D560" s="3223" t="s">
        <v>1350</v>
      </c>
      <c r="E560" s="3195" t="s">
        <v>1207</v>
      </c>
      <c r="F560" s="3196"/>
      <c r="G560" s="3194"/>
      <c r="H560" s="3193"/>
      <c r="I560" s="3195" t="s">
        <v>23</v>
      </c>
      <c r="J560" s="3195" t="s">
        <v>23</v>
      </c>
      <c r="K560" s="2370" t="s">
        <v>1407</v>
      </c>
      <c r="L560" s="2011"/>
    </row>
    <row r="561" spans="1:12">
      <c r="A561" s="3645" t="s">
        <v>1918</v>
      </c>
      <c r="B561" s="3195" t="s">
        <v>659</v>
      </c>
      <c r="C561" s="3193" t="s">
        <v>658</v>
      </c>
      <c r="D561" s="3223" t="s">
        <v>1350</v>
      </c>
      <c r="E561" s="3195" t="s">
        <v>1207</v>
      </c>
      <c r="F561" s="3195"/>
      <c r="G561" s="3195"/>
      <c r="H561" s="3193"/>
      <c r="I561" s="3195" t="s">
        <v>660</v>
      </c>
      <c r="J561" s="3195" t="s">
        <v>660</v>
      </c>
      <c r="K561" s="3224" t="s">
        <v>1687</v>
      </c>
      <c r="L561" s="2011"/>
    </row>
    <row r="562" spans="1:12">
      <c r="A562" s="3645" t="s">
        <v>1918</v>
      </c>
      <c r="B562" s="3226" t="s">
        <v>843</v>
      </c>
      <c r="C562" s="3225" t="s">
        <v>842</v>
      </c>
      <c r="D562" s="3223" t="s">
        <v>1350</v>
      </c>
      <c r="E562" s="3195" t="s">
        <v>1207</v>
      </c>
      <c r="F562" s="3226"/>
      <c r="G562" s="3226"/>
      <c r="H562" s="3225">
        <v>50</v>
      </c>
      <c r="I562" s="3227" t="s">
        <v>108</v>
      </c>
      <c r="J562" s="3227" t="s">
        <v>108</v>
      </c>
      <c r="K562" s="3195" t="s">
        <v>1743</v>
      </c>
      <c r="L562" s="2056"/>
    </row>
    <row r="563" spans="1:12">
      <c r="A563" s="3645" t="s">
        <v>1918</v>
      </c>
      <c r="B563" s="3229" t="s">
        <v>872</v>
      </c>
      <c r="C563" s="3193" t="s">
        <v>871</v>
      </c>
      <c r="D563" s="3223" t="s">
        <v>1350</v>
      </c>
      <c r="E563" s="3195" t="s">
        <v>1207</v>
      </c>
      <c r="F563" s="3196"/>
      <c r="G563" s="3194"/>
      <c r="H563" s="3193"/>
      <c r="I563" s="3195" t="s">
        <v>1753</v>
      </c>
      <c r="J563" s="3195" t="s">
        <v>873</v>
      </c>
      <c r="K563" s="3195"/>
      <c r="L563" s="2011"/>
    </row>
    <row r="564" spans="1:12" ht="21" customHeight="1">
      <c r="A564" s="3645" t="s">
        <v>1918</v>
      </c>
      <c r="B564" s="3195" t="s">
        <v>1203</v>
      </c>
      <c r="C564" s="3193" t="s">
        <v>1202</v>
      </c>
      <c r="D564" s="3223" t="s">
        <v>1350</v>
      </c>
      <c r="E564" s="3195" t="s">
        <v>1207</v>
      </c>
      <c r="F564" s="3195"/>
      <c r="G564" s="3195"/>
      <c r="H564" s="3193"/>
      <c r="I564" s="3195" t="s">
        <v>660</v>
      </c>
      <c r="J564" s="3195" t="s">
        <v>660</v>
      </c>
      <c r="K564" s="3224" t="s">
        <v>1687</v>
      </c>
      <c r="L564" s="2011"/>
    </row>
    <row r="565" spans="1:12" ht="14.25">
      <c r="A565" s="3647"/>
    </row>
    <row r="566" spans="1:12" ht="14.25">
      <c r="A566" s="3647"/>
    </row>
    <row r="567" spans="1:12" ht="14.25">
      <c r="A567" s="3647"/>
    </row>
    <row r="568" spans="1:12" ht="14.25">
      <c r="A568" s="3647"/>
    </row>
    <row r="569" spans="1:12" ht="14.25">
      <c r="A569" s="3647"/>
    </row>
    <row r="570" spans="1:12" ht="14.25">
      <c r="A570" s="3647"/>
    </row>
    <row r="571" spans="1:12" ht="14.25">
      <c r="A571" s="3647"/>
    </row>
    <row r="572" spans="1:12" ht="14.25">
      <c r="A572" s="3647"/>
    </row>
    <row r="573" spans="1:12" ht="14.25">
      <c r="A573" s="3647"/>
    </row>
    <row r="574" spans="1:12" ht="14.25">
      <c r="A574" s="3647"/>
    </row>
    <row r="575" spans="1:12" ht="14.25">
      <c r="A575" s="3647"/>
    </row>
    <row r="576" spans="1:12" ht="14.25">
      <c r="A576" s="3647"/>
    </row>
    <row r="577" spans="1:1" ht="14.25">
      <c r="A577" s="3647"/>
    </row>
    <row r="578" spans="1:1" ht="14.25">
      <c r="A578" s="3647"/>
    </row>
    <row r="579" spans="1:1" ht="14.25">
      <c r="A579" s="3647"/>
    </row>
    <row r="580" spans="1:1" ht="14.25">
      <c r="A580" s="3647"/>
    </row>
    <row r="581" spans="1:1" ht="14.25">
      <c r="A581" s="3647"/>
    </row>
    <row r="582" spans="1:1" ht="14.25">
      <c r="A582" s="3647"/>
    </row>
    <row r="583" spans="1:1" ht="14.25">
      <c r="A583" s="3647"/>
    </row>
    <row r="584" spans="1:1" ht="14.25">
      <c r="A584" s="3647"/>
    </row>
    <row r="585" spans="1:1" ht="14.25">
      <c r="A585" s="3647"/>
    </row>
    <row r="586" spans="1:1" ht="14.25">
      <c r="A586" s="3647"/>
    </row>
    <row r="587" spans="1:1" ht="14.25">
      <c r="A587" s="3647"/>
    </row>
    <row r="588" spans="1:1" ht="14.25">
      <c r="A588" s="3647"/>
    </row>
    <row r="589" spans="1:1" ht="14.25">
      <c r="A589" s="3647"/>
    </row>
    <row r="590" spans="1:1" ht="14.25">
      <c r="A590" s="3647"/>
    </row>
    <row r="591" spans="1:1" ht="14.25">
      <c r="A591" s="3647"/>
    </row>
    <row r="592" spans="1:1" ht="14.25">
      <c r="A592" s="3647"/>
    </row>
    <row r="593" spans="1:3" ht="14.25">
      <c r="A593" s="3647"/>
    </row>
    <row r="594" spans="1:3" ht="14.25">
      <c r="A594" s="3647"/>
    </row>
    <row r="595" spans="1:3" ht="14.25">
      <c r="A595" s="3647"/>
    </row>
    <row r="596" spans="1:3" ht="14.25">
      <c r="A596" s="3647"/>
    </row>
    <row r="597" spans="1:3">
      <c r="A597" s="2015" t="s">
        <v>1920</v>
      </c>
      <c r="B597" s="2016"/>
      <c r="C597" s="2017"/>
    </row>
    <row r="598" spans="1:3">
      <c r="A598" s="2018" t="s">
        <v>1921</v>
      </c>
      <c r="B598" s="2016"/>
      <c r="C598" s="2019" t="s">
        <v>1922</v>
      </c>
    </row>
    <row r="599" spans="1:3">
      <c r="A599" s="2017"/>
      <c r="B599" s="2016"/>
      <c r="C599" s="2019"/>
    </row>
    <row r="600" spans="1:3">
      <c r="A600" s="2018" t="s">
        <v>1923</v>
      </c>
      <c r="B600" s="2018" t="s">
        <v>1924</v>
      </c>
      <c r="C600" s="2020" t="s">
        <v>1925</v>
      </c>
    </row>
    <row r="601" spans="1:3">
      <c r="A601" s="2018" t="s">
        <v>1926</v>
      </c>
      <c r="B601" s="2018" t="s">
        <v>1927</v>
      </c>
      <c r="C601" s="2020" t="s">
        <v>1928</v>
      </c>
    </row>
    <row r="602" spans="1:3">
      <c r="A602" s="2018" t="s">
        <v>1929</v>
      </c>
      <c r="B602" s="2018" t="s">
        <v>1930</v>
      </c>
      <c r="C602" s="2020" t="s">
        <v>1931</v>
      </c>
    </row>
    <row r="603" spans="1:3">
      <c r="A603" s="2018" t="s">
        <v>1932</v>
      </c>
      <c r="B603" s="2018" t="s">
        <v>1933</v>
      </c>
      <c r="C603" s="2020" t="s">
        <v>1934</v>
      </c>
    </row>
    <row r="604" spans="1:3">
      <c r="A604" s="2448" t="s">
        <v>1935</v>
      </c>
      <c r="B604" s="2018" t="s">
        <v>1936</v>
      </c>
      <c r="C604" s="2020" t="s">
        <v>1937</v>
      </c>
    </row>
    <row r="605" spans="1:3">
      <c r="A605" s="2018" t="s">
        <v>1938</v>
      </c>
      <c r="B605" s="2018" t="s">
        <v>1939</v>
      </c>
      <c r="C605" s="2020" t="s">
        <v>1940</v>
      </c>
    </row>
    <row r="606" spans="1:3">
      <c r="A606" s="2018" t="s">
        <v>1941</v>
      </c>
      <c r="B606" s="2018" t="s">
        <v>1942</v>
      </c>
      <c r="C606" s="2020" t="s">
        <v>1943</v>
      </c>
    </row>
    <row r="607" spans="1:3">
      <c r="A607" s="2018" t="s">
        <v>1944</v>
      </c>
      <c r="B607" s="2018" t="s">
        <v>1945</v>
      </c>
      <c r="C607" s="2020" t="s">
        <v>1946</v>
      </c>
    </row>
    <row r="608" spans="1:3">
      <c r="A608" s="2018" t="s">
        <v>1947</v>
      </c>
      <c r="B608" s="2018" t="s">
        <v>1948</v>
      </c>
      <c r="C608" s="2020" t="s">
        <v>1949</v>
      </c>
    </row>
    <row r="609" spans="1:3" ht="11.45" customHeight="1">
      <c r="A609" s="2018" t="s">
        <v>1950</v>
      </c>
      <c r="B609" s="2018" t="s">
        <v>1951</v>
      </c>
      <c r="C609" s="2020" t="s">
        <v>1952</v>
      </c>
    </row>
    <row r="610" spans="1:3">
      <c r="A610" s="2018" t="s">
        <v>1953</v>
      </c>
      <c r="B610" s="2018" t="s">
        <v>1954</v>
      </c>
      <c r="C610" s="2020" t="s">
        <v>1955</v>
      </c>
    </row>
    <row r="611" spans="1:3">
      <c r="A611" s="2021"/>
      <c r="B611" s="2022"/>
      <c r="C611" s="2019"/>
    </row>
    <row r="612" spans="1:3">
      <c r="A612" s="2017" t="s">
        <v>1956</v>
      </c>
      <c r="B612" s="2018" t="s">
        <v>1957</v>
      </c>
      <c r="C612" s="2018"/>
    </row>
    <row r="613" spans="1:3">
      <c r="A613" s="2017"/>
      <c r="B613" s="2018"/>
      <c r="C613" s="2018"/>
    </row>
    <row r="614" spans="1:3">
      <c r="A614" s="2015" t="s">
        <v>1958</v>
      </c>
      <c r="B614" s="2023"/>
      <c r="C614" s="2018"/>
    </row>
    <row r="615" spans="1:3">
      <c r="A615" s="2017" t="s">
        <v>1959</v>
      </c>
      <c r="B615" s="2018"/>
      <c r="C615" s="1954" t="s">
        <v>1960</v>
      </c>
    </row>
    <row r="616" spans="1:3">
      <c r="A616" s="2017"/>
      <c r="B616" s="2018"/>
      <c r="C616" s="2019"/>
    </row>
    <row r="617" spans="1:3">
      <c r="A617" s="2017" t="s">
        <v>1961</v>
      </c>
      <c r="B617" s="2024" t="s">
        <v>1962</v>
      </c>
      <c r="C617" s="1954" t="s">
        <v>1963</v>
      </c>
    </row>
    <row r="618" spans="1:3">
      <c r="A618" s="2017" t="s">
        <v>1964</v>
      </c>
      <c r="B618" s="2024" t="s">
        <v>1965</v>
      </c>
      <c r="C618" s="1954" t="s">
        <v>1966</v>
      </c>
    </row>
    <row r="619" spans="1:3">
      <c r="A619" s="2025" t="s">
        <v>1967</v>
      </c>
      <c r="B619" s="2024" t="s">
        <v>1968</v>
      </c>
      <c r="C619" s="1954" t="s">
        <v>1969</v>
      </c>
    </row>
    <row r="620" spans="1:3">
      <c r="A620" s="2017" t="s">
        <v>1970</v>
      </c>
      <c r="B620" s="2024" t="s">
        <v>1971</v>
      </c>
      <c r="C620" s="1954" t="s">
        <v>1972</v>
      </c>
    </row>
    <row r="621" spans="1:3" ht="15">
      <c r="A621" s="2017" t="s">
        <v>1973</v>
      </c>
      <c r="B621" s="2024" t="s">
        <v>1974</v>
      </c>
      <c r="C621" s="2443" t="s">
        <v>1975</v>
      </c>
    </row>
    <row r="622" spans="1:3">
      <c r="A622" s="2017" t="s">
        <v>1976</v>
      </c>
      <c r="B622" s="2024" t="s">
        <v>1977</v>
      </c>
      <c r="C622" s="1954" t="s">
        <v>1978</v>
      </c>
    </row>
    <row r="623" spans="1:3" ht="15">
      <c r="A623" s="2443"/>
      <c r="B623" s="2018"/>
      <c r="C623" s="2019"/>
    </row>
    <row r="624" spans="1:3">
      <c r="A624" s="2018" t="s">
        <v>1979</v>
      </c>
      <c r="B624" s="2018" t="s">
        <v>1979</v>
      </c>
      <c r="C624" s="2019" t="s">
        <v>1979</v>
      </c>
    </row>
    <row r="625" spans="1:3">
      <c r="A625" s="2017"/>
      <c r="B625" s="2018"/>
      <c r="C625" s="2019"/>
    </row>
    <row r="626" spans="1:3">
      <c r="A626" s="2017"/>
      <c r="B626" s="2018"/>
      <c r="C626" s="2019"/>
    </row>
    <row r="627" spans="1:3">
      <c r="A627" s="2017" t="s">
        <v>1980</v>
      </c>
      <c r="B627" s="2018" t="s">
        <v>1981</v>
      </c>
      <c r="C627" s="2018"/>
    </row>
    <row r="628" spans="1:3">
      <c r="A628" s="2017"/>
      <c r="B628" s="2421"/>
      <c r="C628" s="2018"/>
    </row>
    <row r="629" spans="1:3">
      <c r="A629" s="2015" t="s">
        <v>1982</v>
      </c>
      <c r="B629" s="2421" t="s">
        <v>1983</v>
      </c>
      <c r="C629" s="2023"/>
    </row>
    <row r="630" spans="1:3">
      <c r="A630" s="2017" t="s">
        <v>1984</v>
      </c>
      <c r="B630" s="2018" t="s">
        <v>1983</v>
      </c>
      <c r="C630" s="2019" t="s">
        <v>1985</v>
      </c>
    </row>
    <row r="631" spans="1:3">
      <c r="A631" s="2017" t="s">
        <v>1986</v>
      </c>
      <c r="B631" s="2018"/>
      <c r="C631" s="2019" t="s">
        <v>1987</v>
      </c>
    </row>
    <row r="632" spans="1:3">
      <c r="A632" s="2017" t="s">
        <v>1988</v>
      </c>
      <c r="B632" s="2018" t="s">
        <v>1989</v>
      </c>
      <c r="C632" s="2019" t="s">
        <v>1990</v>
      </c>
    </row>
    <row r="633" spans="1:3">
      <c r="A633" s="2017" t="s">
        <v>1991</v>
      </c>
      <c r="B633" s="2018" t="s">
        <v>1992</v>
      </c>
      <c r="C633" s="2019" t="s">
        <v>1993</v>
      </c>
    </row>
    <row r="634" spans="1:3">
      <c r="A634" s="2017" t="s">
        <v>1994</v>
      </c>
      <c r="B634" s="2018" t="s">
        <v>1995</v>
      </c>
      <c r="C634" s="2019" t="s">
        <v>1996</v>
      </c>
    </row>
    <row r="635" spans="1:3">
      <c r="A635" s="2017" t="s">
        <v>1997</v>
      </c>
      <c r="B635" s="2018" t="s">
        <v>1998</v>
      </c>
      <c r="C635" s="2026" t="s">
        <v>1999</v>
      </c>
    </row>
    <row r="636" spans="1:3">
      <c r="A636" s="2017" t="s">
        <v>2000</v>
      </c>
      <c r="B636" s="2018" t="s">
        <v>2001</v>
      </c>
      <c r="C636" s="2019" t="s">
        <v>2000</v>
      </c>
    </row>
    <row r="637" spans="1:3">
      <c r="A637" s="2017" t="s">
        <v>2002</v>
      </c>
      <c r="B637" s="2018" t="s">
        <v>2003</v>
      </c>
      <c r="C637" s="2019" t="s">
        <v>2004</v>
      </c>
    </row>
    <row r="638" spans="1:3">
      <c r="A638" s="2017" t="s">
        <v>2005</v>
      </c>
      <c r="B638" s="2018" t="s">
        <v>2006</v>
      </c>
      <c r="C638" s="2027" t="s">
        <v>2007</v>
      </c>
    </row>
    <row r="639" spans="1:3">
      <c r="A639" s="2017" t="s">
        <v>2008</v>
      </c>
      <c r="B639" s="2018" t="s">
        <v>2009</v>
      </c>
      <c r="C639" s="2028" t="s">
        <v>2010</v>
      </c>
    </row>
    <row r="640" spans="1:3">
      <c r="A640" s="2017"/>
      <c r="B640" s="2018"/>
      <c r="C640" s="2018"/>
    </row>
    <row r="641" spans="1:3">
      <c r="A641" s="2017"/>
      <c r="B641" s="2018"/>
      <c r="C641" s="2018"/>
    </row>
    <row r="642" spans="1:3">
      <c r="A642" s="2017" t="s">
        <v>1980</v>
      </c>
      <c r="B642" s="2018" t="s">
        <v>2011</v>
      </c>
      <c r="C642" s="2017"/>
    </row>
  </sheetData>
  <sheetProtection formatCells="0" formatRows="0" insertRows="0" sort="0" autoFilter="0"/>
  <autoFilter ref="A17:M564" xr:uid="{00000000-0001-0000-0200-000000000000}"/>
  <sortState xmlns:xlrd2="http://schemas.microsoft.com/office/spreadsheetml/2017/richdata2" ref="A18:L467">
    <sortCondition ref="B99:B467"/>
  </sortState>
  <dataConsolidate/>
  <customSheetViews>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DDAA9AF6-2AEE-48DD-8498-4876061E35B9}">
        <filterColumn colId="1">
          <filters>
            <filter val="PORT EVERGLADES"/>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
      <headerFooter>
        <oddFooter>&amp;L&amp;1#&amp;"Calibri"&amp;10&amp;K000000Sensitivity: Internal</oddFooter>
      </headerFooter>
      <autoFilter ref="A13:K651" xr:uid="{A20AF2DA-35EF-4781-B0C2-3DDB1A07C353}">
        <filterColumn colId="1">
          <filters>
            <filter val="PORT EVERGLADES"/>
          </filters>
        </filterColumn>
      </autoFilter>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3"/>
      <headerFooter>
        <oddFooter>&amp;L&amp;1#&amp;"Calibri"&amp;10 Sensitivity: Internal</oddFooter>
      </headerFooter>
      <autoFilter ref="A13:K574" xr:uid="{DA09C559-F83F-4EBB-AECA-8596725C6C50}">
        <filterColumn colId="1">
          <filters>
            <filter val="KOLKATA"/>
          </filters>
        </filterColumn>
      </autoFilter>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4"/>
      <headerFooter>
        <oddFooter>&amp;L&amp;1#&amp;"Calibri"&amp;10 Sensitivity: Internal</oddFooter>
      </headerFooter>
      <autoFilter ref="A13:K564" xr:uid="{B05C3227-D6F6-49B2-8224-7C0CB1AD4B18}"/>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5"/>
      <autoFilter ref="A13:K619" xr:uid="{47CFC078-7D08-4FF4-9D1A-A15B71E87256}"/>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6"/>
      <autoFilter ref="A13:K612" xr:uid="{B9FBC270-3D3F-424C-8E4C-824DDE52415F}">
        <filterColumn colId="1">
          <filters>
            <filter val="SEATTLE"/>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7"/>
      <autoFilter ref="A13:K594" xr:uid="{534C3779-42DC-43D1-AF44-B1D06AEF9A1C}">
        <filterColumn colId="1">
          <filters>
            <filter val="ALEXANDRIA EL DEKHEILA"/>
            <filter val="ALEXANDRIA-OLD PORT"/>
          </filters>
        </filterColumn>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8"/>
      <autoFilter ref="A13:K569" xr:uid="{BFE711C2-B89C-4635-90AB-828E2869D5C0}">
        <filterColumn colId="1">
          <filters>
            <filter val="SAINT PETERSBURG"/>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9"/>
      <autoFilter ref="A10:K531" xr:uid="{4819DFD9-4291-4554-AE93-202FFDC2A4C7}">
        <sortState xmlns:xlrd2="http://schemas.microsoft.com/office/spreadsheetml/2017/richdata2" ref="A162:K162">
          <sortCondition ref="B10:B531"/>
        </sortState>
      </autoFilter>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0"/>
      <autoFilter ref="A10:K614" xr:uid="{B3373A8E-064C-473D-B3E8-CBC412E4C233}">
        <filterColumn colId="1">
          <filters>
            <filter val="VARNA"/>
          </filters>
        </filterColumn>
      </autoFilter>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1"/>
      <autoFilter ref="A10:K553" xr:uid="{3B7208A3-2E42-4F7C-8766-C0491A820B98}"/>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12"/>
      <autoFilter ref="A10:K509" xr:uid="{072A31E7-3CF5-4572-9407-4315B3AF501C}"/>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13"/>
      <autoFilter ref="A10:K531" xr:uid="{61AB93BD-8B35-443A-ABD1-52B0B29F1FDB}"/>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14"/>
      <autoFilter ref="A10:K535" xr:uid="{61C5DBEA-8CE4-4B7C-B4A5-DA56A5251035}"/>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15"/>
      <headerFooter>
        <oddFooter>&amp;L&amp;1#&amp;"Calibri"&amp;10 Sensitivity: Internal</oddFooter>
      </headerFooter>
      <autoFilter ref="A13:K532" xr:uid="{EFF7B9B0-4C6C-4A0F-8299-4E276460EE6A}">
        <filterColumn colId="1">
          <filters>
            <filter val="TINCAN/LAGOS"/>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16"/>
      <headerFooter>
        <oddFooter>&amp;L&amp;1#&amp;"Calibri"&amp;10 Sensitivity: Internal</oddFooter>
      </headerFooter>
      <autoFilter ref="A13:K565" xr:uid="{16C20E23-5212-4E5F-BE2C-FFD12833D351}"/>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17"/>
      <headerFooter>
        <oddFooter>&amp;L&amp;1#&amp;"Calibri"&amp;10 Sensitivity: Internal</oddFooter>
      </headerFooter>
      <autoFilter ref="A13:K540" xr:uid="{63D63A35-4210-416E-BD10-392A20A7B722}">
        <filterColumn colId="1">
          <filters>
            <filter val="PORT HARCOURT"/>
          </filters>
        </filterColumn>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18"/>
      <headerFooter>
        <oddFooter>&amp;L&amp;1#&amp;"Calibri"&amp;10&amp;K000000Sensitivity: Internal</oddFooter>
      </headerFooter>
      <autoFilter ref="A13:K611" xr:uid="{1C1F78FD-D8B6-4BC1-9F33-EA4F7A9EFA25}">
        <filterColumn colId="1">
          <filters>
            <filter val="KING ABDULLAH PORT"/>
            <filter val="KING ABDULLAH PORT  wef 31/05"/>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19"/>
      <headerFooter>
        <oddFooter>&amp;L&amp;1#&amp;"Calibri"&amp;10&amp;K000000Sensitivity: Internal</oddFooter>
      </headerFooter>
      <autoFilter ref="A13:K650" xr:uid="{E1433718-8ECB-4A8F-B7CF-1EA3C70698E0}">
        <filterColumn colId="1">
          <filters>
            <filter val="BAHRAIN"/>
          </filters>
        </filterColumn>
        <sortState xmlns:xlrd2="http://schemas.microsoft.com/office/spreadsheetml/2017/richdata2" ref="A15:K650">
          <sortCondition ref="B13:B650"/>
        </sortState>
      </autoFilter>
    </customSheetView>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4B96371F-B9AF-42AD-8DCA-1EF496FEAE85}">
        <filterColumn colId="1">
          <filters>
            <filter val="PORT EVERGLADES"/>
          </filters>
        </filterColumn>
      </autoFilter>
    </customSheetView>
  </customSheetViews>
  <mergeCells count="2">
    <mergeCell ref="A13:D13"/>
    <mergeCell ref="A1:L1"/>
  </mergeCells>
  <hyperlinks>
    <hyperlink ref="C600" r:id="rId21" xr:uid="{C8CDE340-0662-4AAC-A752-F8DBCA22AA00}"/>
    <hyperlink ref="C618" r:id="rId22" xr:uid="{F35767E0-F9DE-4F10-9896-FAA2BC1E40C7}"/>
    <hyperlink ref="C604" r:id="rId23" xr:uid="{B098CFDC-2FB9-43DD-98FD-C21F8B877996}"/>
    <hyperlink ref="C608" r:id="rId24" xr:uid="{BFEA414C-088B-4FD2-9C66-C1F9ADE0891F}"/>
    <hyperlink ref="C637" r:id="rId25" xr:uid="{ABEA4AE6-B1BC-47EC-AB3E-90540C1A63A3}"/>
    <hyperlink ref="C610" r:id="rId26" xr:uid="{4A4DAEED-CE25-4740-B9FF-68416C185A2D}"/>
    <hyperlink ref="C609" r:id="rId27" xr:uid="{51CAF012-BC0D-4D61-8C16-28AF1A8B3F76}"/>
    <hyperlink ref="A13" r:id="rId28" display="MSC NEWS ROOM" xr:uid="{8EEFFFC6-B38C-4317-B6B2-11D3BAC2C31C}"/>
    <hyperlink ref="A13:C13" r:id="rId29" display="MSC NEWSROOM --&gt; CUSTOMER ADVISOTY" xr:uid="{D77CFE6D-4A59-4BAA-9CD8-F097DAF9B203}"/>
    <hyperlink ref="A19" location="'AFRICA EXPRESS'!Print_Area" display="AFRICA EX" xr:uid="{C5C6E4D6-A2BA-4755-889D-89321BEE3037}"/>
    <hyperlink ref="A18" location="ALBATROSS!A1" display="ALBATROSS" xr:uid="{7083A815-71FB-436C-B1B2-06AB214522FD}"/>
    <hyperlink ref="A83" location="ALBATROSS!A1" display="ALBATROSS" xr:uid="{B194AD90-3B09-4EE6-8DAE-5C7F9E1E1549}"/>
    <hyperlink ref="A194" location="ALBATROSS!A1" display="ALBATROSS" xr:uid="{DC065EBC-621E-4FAD-B837-41DAC9E967A6}"/>
    <hyperlink ref="A478" location="ALBATROSS!A1" display="ALBATROSS" xr:uid="{5A42D44D-3950-41BD-B851-688CC9BC0F26}"/>
    <hyperlink ref="A103" location="AMBERJACK!A1" display="AMBERJACK" xr:uid="{2656CDDF-2A5C-4A4B-9981-71D16BFD0772}"/>
    <hyperlink ref="A106" location="AMERICA!A1" display="AMERICA" xr:uid="{85C2111F-AFFE-4A58-9979-C874894CB8CB}"/>
    <hyperlink ref="A181" location="AMERICA!A1" display="AMERICA" xr:uid="{A9D49021-3757-4394-B28F-148C78E34BB5}"/>
    <hyperlink ref="A209" location="AMERICA!A1" display="AMERICA" xr:uid="{FC244D52-31AB-45E9-831A-FA1CF674A6B5}"/>
    <hyperlink ref="A293" location="AMERICA!A1" display="AMERICA" xr:uid="{B0D82ADC-2708-4F75-8DF9-2F4D6E270E82}"/>
    <hyperlink ref="A322" location="AMERICA!A1" display="AMERICA" xr:uid="{A218385A-A6E1-4FC8-B71A-555BA418E3E6}"/>
    <hyperlink ref="A359" location="AMERICA!A1" display="AMERICA" xr:uid="{EC8158B5-AE1C-4924-871B-39EFA88FEB18}"/>
    <hyperlink ref="A398" location="AMERICA!A1" display="AMERICA" xr:uid="{2BB74E47-E224-4A69-9DE6-B0A2230C4298}"/>
    <hyperlink ref="A412" location="AMERICA!A1" display="AMERICA" xr:uid="{87E132A9-BD27-442A-81FC-668F0E648C2D}"/>
    <hyperlink ref="A145" location="AUSTRALIA!A1" display="AUSTRALIA" xr:uid="{055FD9D9-8055-4FB5-8526-F4CD909F9823}"/>
    <hyperlink ref="A191" location="AUSTRALIA!A1" display="AUSTRALIA" xr:uid="{5767E6D1-7F9B-419B-BB0F-6BFD74BF9A47}"/>
    <hyperlink ref="A288" location="AUSTRALIA!A1" display="AUSTRALIA" xr:uid="{A6684007-4403-4148-9AB3-9E50A475EC79}"/>
    <hyperlink ref="A320" location="AUSTRALIA!A1" display="AUSTRALIA" xr:uid="{D69F6B7D-F911-41A8-820E-CA0AB5311049}"/>
    <hyperlink ref="A25" location="CAPRICORN!A1" display="CAPRICORN" xr:uid="{767D27A2-B34E-41FD-ADC5-C14952AA06EA}"/>
    <hyperlink ref="A79" location="CAPRICORN!A1" display="CAPRICORN" xr:uid="{B5899652-DB76-4D99-B017-D7AF74AD5E75}"/>
    <hyperlink ref="A183" location="CAPRICORN!A1" display="CAPRICORN" xr:uid="{8808421E-DB9C-457C-838D-3B440B19D9DD}"/>
    <hyperlink ref="A216" location="CAPRICORN!A1" display="CAPRICORN" xr:uid="{2384C674-9C97-4FDC-AFB2-91A4D29A287C}"/>
    <hyperlink ref="A287" location="CAPRICORN!A1" display="CAPRICORN" xr:uid="{8353A5FD-3A65-4D19-BFB6-487186425608}"/>
    <hyperlink ref="A313" location="CAPRICORN!A1" display="CAPRICORN" xr:uid="{083C384D-B0A7-4BE1-983E-B9A5D1E7CD06}"/>
    <hyperlink ref="A347" location="CAPRICORN!A1" display="CAPRICORN" xr:uid="{72BD756E-13DE-4A1F-9110-3B352AABE6CC}"/>
    <hyperlink ref="A442" location="CAPRICORN!A1" display="CAPRICORN" xr:uid="{9C54A098-8B9D-4806-AF0D-D4CF91F87CAA}"/>
    <hyperlink ref="A414" location="CHINOOK!A1" display="CHINOOK" xr:uid="{8D27331C-00BD-435E-81AD-051DE7C17DD9}"/>
    <hyperlink ref="A464" location="CHINOOK!A1" display="CHINOOK" xr:uid="{C030585D-9093-4EED-8BBA-1F30DF6A6156}"/>
    <hyperlink ref="A51" location="CONDOR!A1" display="CONDOR" xr:uid="{51EE385C-AFF1-4EBD-B19F-FB18B2839003}"/>
    <hyperlink ref="A207" location="CONDOR!A1" display="CONDOR" xr:uid="{EC5422E0-19B1-44D9-A577-04595B22F9DB}"/>
    <hyperlink ref="A267" location="CONDOR!A1" display="CONDOR" xr:uid="{A3435BFD-5053-4140-8FAA-CE2BAE16701E}"/>
    <hyperlink ref="A324" location="ELEPHANT!A1" display="ELEPHANT " xr:uid="{7D9266AB-BF00-4E84-984F-E93FF4C5616D}"/>
    <hyperlink ref="A326" location="ELEPHANT!A1" display="ELEPHANT " xr:uid="{6BDFBC08-CDEB-4AD9-B26B-2C03A19D0D74}"/>
    <hyperlink ref="A413" location="ELEPHANT!A1" display="ELEPHANT " xr:uid="{9A238A3A-8834-4249-8C83-C62E8D217B10}"/>
    <hyperlink ref="A225" location="'EMERALD '!A1" display="EMERALD " xr:uid="{72C1C1E2-0E79-4519-8FD8-5014C5F7A4BB}"/>
    <hyperlink ref="A471" location="'EMERALD '!A1" display="EMERALD " xr:uid="{DAD064F3-8AF4-45CF-811B-A5C739A6A029}"/>
    <hyperlink ref="A61" location="EMPIRE!A1" display="EMPIRE" xr:uid="{DDBAAFB5-D2BA-4144-ADBF-7D7349AF5DC9}"/>
    <hyperlink ref="A80" location="GRIFFIN!A1" display="GRIFFIN" xr:uid="{25148EDE-2493-4AF1-9A5E-B618BFE4F399}"/>
    <hyperlink ref="A256" location="GRIFFIN!A1" display="GRIFFIN" xr:uid="{F8E87AA7-9A4A-400F-8924-DA334C152DD5}"/>
    <hyperlink ref="A50" location="INCA!A1" display="INCA" xr:uid="{1236D04E-368F-4170-B60B-078FB2427B77}"/>
    <hyperlink ref="A96" location="INCA!A1" display="INCA" xr:uid="{D14B6000-07F4-4A6E-BE73-857D0AAE0EEB}"/>
    <hyperlink ref="A219" location="INCA!A1" display="INCA" xr:uid="{8092EE85-39FB-4DC0-A834-2098A869B167}"/>
    <hyperlink ref="A375" location="INCA!A1" display="INCA" xr:uid="{B3C19B5F-8E80-4400-92B0-61040CA178AF}"/>
    <hyperlink ref="A462" location="INCA!A1" display="INCA" xr:uid="{A8F97EBC-1B1A-4294-803C-D5C702F1297A}"/>
    <hyperlink ref="A26" location="INGWE!A1" display="INGWE" xr:uid="{EACE7AFC-5171-4199-992E-9ECA5CC26965}"/>
    <hyperlink ref="A91" location="IPANEMA!A1" display="IPANEMA" xr:uid="{03CD8656-1FD6-41B1-BBAE-FC42FD1F9567}"/>
    <hyperlink ref="A29" location="JADE!A1" display="JADE" xr:uid="{2B1DE99D-AB66-46F0-B965-94413519BC20}"/>
    <hyperlink ref="A435:A436" location="JADE!A1" display="JADE" xr:uid="{2F73A7F2-3D47-420B-9425-AEE6DAE1F43C}"/>
    <hyperlink ref="A30" location="LION!A1" display="LION" xr:uid="{4CE8CB38-F2CC-445E-B4CA-B8D32BB514D9}"/>
    <hyperlink ref="A296" location="'LONE STAR'!A1" display="LONE STAR" xr:uid="{CB0EFFA3-CF03-4BFE-BD76-28963899A1C9}"/>
    <hyperlink ref="A373" location="MAPLE!A1" display="MAPLE" xr:uid="{2D3A1412-EBF2-462F-8FBC-B1B48FA69A99}"/>
    <hyperlink ref="A463" location="MAPLE!A1" display="MAPLE" xr:uid="{47A3CC47-0F12-4C64-B61E-58926FACE472}"/>
    <hyperlink ref="A20" location="'NEW FALCON'!A1" display="NEW FALCON" xr:uid="{C37F8118-B891-4AC3-9997-6AFE1F49B0BB}"/>
    <hyperlink ref="A58" location="KIWI!A1" display="KIWI" xr:uid="{6A7B23A6-7208-46F9-8D9A-37C64E79335A}"/>
    <hyperlink ref="A217" location="PELICAN!A1" display="PELICAN" xr:uid="{A8D76497-DB2F-4119-BC24-DA9863E5B0CE}"/>
    <hyperlink ref="A436" location="PELICAN!A1" display="PELICAN" xr:uid="{1FACB723-DBE8-4A88-84FB-FC65C515EFB7}"/>
    <hyperlink ref="A46" location="PHOENIX!A1" display="PHOENIX" xr:uid="{6D62F44C-A015-4697-B11E-E06921E45F7A}"/>
    <hyperlink ref="A144" location="SHIKRA!A1" display="SHIKRA" xr:uid="{42D5134D-12CF-4EA5-9D5C-10677B0DAD2E}"/>
    <hyperlink ref="A202" location="SHIKRA!A1" display="SHIKRA" xr:uid="{9EBCD14F-B45E-4396-92C4-3A843550FBCD}"/>
    <hyperlink ref="A241" location="SHIKRA!A1" display="SHIKRA" xr:uid="{64771F1D-08BE-47F4-916D-4E27B755B0FA}"/>
    <hyperlink ref="A245" location="SHIKRA!A1" display="SHIKRA" xr:uid="{C42DE7C2-2F0E-4891-8643-19BDA4005DA7}"/>
    <hyperlink ref="A325" location="SHIKRA!A1" display="SHIKRA" xr:uid="{87F3864F-579A-42EE-B62A-B1F2CFF1123C}"/>
    <hyperlink ref="A34" location="SILK!A1" display="SILK EXPRESS" xr:uid="{5F9839F2-7133-4234-9140-9B26FFC8BA72}"/>
    <hyperlink ref="A39" location="SILK!A1" display="SILK EXPRESS" xr:uid="{B852620A-9891-4E6E-9D6E-8F7FC990FB5E}"/>
    <hyperlink ref="A75" location="SILK!A1" display="SILK EXPRESS" xr:uid="{3E20EC7D-52E3-43EC-823C-DDC6009315C4}"/>
    <hyperlink ref="A84" location="SILK!A1" display="SILK EXPRESS" xr:uid="{53CA6D6A-8EF1-432A-8AEE-5D0A164C3473}"/>
    <hyperlink ref="A179" location="SILK!A1" display="SILK EXPRESS" xr:uid="{9227F4A0-524B-42B9-BA8A-CA711BE08247}"/>
    <hyperlink ref="A185" location="SILK!A1" display="SILK EXPRESS" xr:uid="{8A6E25AB-333C-4533-A0E5-A4A50369C895}"/>
    <hyperlink ref="A210" location="SILK!A1" display="SILK EXPRESS" xr:uid="{4405D8CA-BE37-48EA-81D8-AC51819A62EA}"/>
    <hyperlink ref="A246" location="SILK!A1" display="SILK EXPRESS" xr:uid="{8459CA07-9A01-4405-A3D2-485D0BB82438}"/>
    <hyperlink ref="A426" location="SILK!A1" display="SILK EXPRESS" xr:uid="{25F08006-DBA2-40A2-8178-F07547403543}"/>
    <hyperlink ref="A479" location="'EMERALD '!A1" display="EMERALD " xr:uid="{D8BDCB25-4C7C-42FB-B16C-51EE348206CC}"/>
    <hyperlink ref="A68" location="SHIKRA!A1" display="SHIKRA" xr:uid="{66313BC4-07D2-4013-8B9C-52F6BA0000A3}"/>
    <hyperlink ref="A132" location="PETRA!A1" display="PETRA" xr:uid="{6B6444ED-E3FD-4C41-931E-8CEF95B965FC}"/>
    <hyperlink ref="A341" location="SHIKRA!A1" display="SHIKRA" xr:uid="{D8577D7A-A2A1-4396-8A44-A44DA91332F7}"/>
    <hyperlink ref="A472" location="SHIKRA!A1" display="SHIKRA" xr:uid="{5698B139-EF44-4ED4-9167-C2F70FCBEF93}"/>
    <hyperlink ref="A297" location="'DAR FEEDER'!A1" display="DAR ES SALAAM" xr:uid="{14D073AD-9FB8-484B-8D15-583AA7363FE9}"/>
    <hyperlink ref="A299" location="'DAR FEEDER'!A1" display="DAR ES SALAAM" xr:uid="{4AFDA8DC-B60E-4F58-8039-2AF703C16B9E}"/>
    <hyperlink ref="A437" location="'DAR FEEDER'!A1" display="DAR ES SALAAM" xr:uid="{6B42CCD4-DD76-4CB4-AE00-E5A91CF1E837}"/>
    <hyperlink ref="A481" location="'DAR FEEDER'!A1" display="DAR ES SALAAM" xr:uid="{8C92BFD3-EDC9-4985-A652-360C1DBF4BE3}"/>
    <hyperlink ref="A177" location="DRAGON!A1" display="DRAGON" xr:uid="{B62FD445-2521-4F2B-AD34-5BCB4BD5EBF1}"/>
    <hyperlink ref="A35" location="DRAGON!A1" display="DRAGON" xr:uid="{717F6B93-8192-42E3-9726-217C54BE954F}"/>
    <hyperlink ref="A38" location="DRAGON!A1" display="DRAGON" xr:uid="{C03698C3-1735-4C22-877F-E929CB338402}"/>
    <hyperlink ref="A69" location="DRAGON!A1" display="DRAGON" xr:uid="{55569426-0386-404B-8C5D-CA72DED3CA8A}"/>
    <hyperlink ref="A147" location="DRAGON!A1" display="DRAGON" xr:uid="{F4E2AC3C-EC28-4FCC-B207-1E0BDB9221C0}"/>
    <hyperlink ref="A188" location="DRAGON!A1" display="DRAGON" xr:uid="{980888AD-08D5-446C-8005-6AFE3DB8008F}"/>
    <hyperlink ref="A214" location="DRAGON!A1" display="DRAGON" xr:uid="{8A3B3D5F-1CAE-4972-96DC-CA1C2ED6CDCF}"/>
    <hyperlink ref="A220" location="DRAGON!A1" display="DRAGON" xr:uid="{81A16EE6-EE5A-47AC-B6BB-6A4F15A24CCF}"/>
    <hyperlink ref="A227" location="DRAGON!A1" display="DRAGON" xr:uid="{B4330ABA-4D76-4AD2-A484-D13F0E51A5C9}"/>
    <hyperlink ref="A236" location="DRAGON!A1" display="DRAGON" xr:uid="{1B7A73AA-9BE6-491D-BA79-5E17AF716AC2}"/>
    <hyperlink ref="A242" location="DRAGON!A1" display="DRAGON" xr:uid="{712258FC-E635-4A72-9289-8C204BC4F3F5}"/>
    <hyperlink ref="A248" location="DRAGON!A1" display="DRAGON" xr:uid="{95B9F5A7-A939-4B9D-B6F1-344567E5513B}"/>
    <hyperlink ref="A251" location="DRAGON!A1" display="DRAGON" xr:uid="{8664474A-8BC6-42D8-8403-963DD283C0BF}"/>
    <hyperlink ref="A260" location="DRAGON!A1" display="DRAGON" xr:uid="{DF431B61-CEAF-4F15-B101-36D4AE0C0436}"/>
    <hyperlink ref="A290" location="DRAGON!A1" display="DRAGON" xr:uid="{CBEB5C83-E5C4-473D-94FD-65F5124D4504}"/>
    <hyperlink ref="A314" location="DRAGON!A1" display="DRAGON" xr:uid="{A6B0C568-D3EC-4D38-AC90-EDBE406E64C5}"/>
    <hyperlink ref="A331" location="DRAGON!A1" display="DRAGON" xr:uid="{982EE785-3452-4BBD-83E5-71317CABBF44}"/>
    <hyperlink ref="A352" location="DRAGON!A1" display="DRAGON" xr:uid="{1997DC9A-3BA5-46EC-A61A-09B9CC428200}"/>
    <hyperlink ref="A423" location="DRAGON!A1" display="DRAGON" xr:uid="{8A1DC68C-1C08-48F8-836B-4F8D7B60EFF8}"/>
    <hyperlink ref="A440" location="DRAGON!A1" display="DRAGON" xr:uid="{D1824672-14CF-4B9A-829A-472CA18DBB68}"/>
    <hyperlink ref="A447" location="DRAGON!A1" display="DRAGON" xr:uid="{A5698EAE-4D7E-4DAA-AA61-569E7C345654}"/>
    <hyperlink ref="A474" location="DRAGON!A1" display="DRAGON" xr:uid="{9E85DACC-4952-4F01-BD63-1FA1D6BD9579}"/>
    <hyperlink ref="A146" location="AZTEC!A1" display="AZTEC" xr:uid="{471B7145-34DB-4B29-BE45-38A4289F609A}"/>
    <hyperlink ref="A197" location="AZTEC!A1" display="AZTEC" xr:uid="{61D902F6-4177-433F-8AA7-50EAFE4C06CC}"/>
    <hyperlink ref="A381" location="AZTEC!A1" display="AZTEC" xr:uid="{4B76B230-FA5B-4235-B353-ABA924C26E45}"/>
    <hyperlink ref="A316" location="'LONE STAR'!A1" display="LONE STAR" xr:uid="{3176FE54-5A71-4A51-8BD8-E3E8330D7725}"/>
    <hyperlink ref="A321" location="'LONE STAR'!A1" display="LONE STAR" xr:uid="{C12E1E72-0E75-453D-8FD7-8D2743FC8943}"/>
    <hyperlink ref="A374" location="'LONE STAR'!A1" display="LONE STAR" xr:uid="{4989793C-1FEE-4B24-9972-67F0AECC7214}"/>
    <hyperlink ref="A468" location="'LONE STAR'!A1" display="LONE STAR" xr:uid="{434E84EE-E632-431C-904A-FBC6DC085AFD}"/>
    <hyperlink ref="A154" location="CHINOOK!A1" display="CHINOOK" xr:uid="{5952B102-916E-4496-9C40-354D416B5239}"/>
    <hyperlink ref="A368" location="CHINOOK!A1" display="CHINOOK" xr:uid="{D368F3B3-0788-4C91-8042-637440B1BB40}"/>
    <hyperlink ref="A67" location="INGWE!A1" display="INGWE" xr:uid="{E6CB62B3-4E1F-4F45-AD87-EAD7C28440CD}"/>
    <hyperlink ref="A74" location="INGWE!A1" display="INGWE" xr:uid="{79EE1F9D-C16F-41A7-992E-C454460D2CE7}"/>
    <hyperlink ref="A97:A98" location="INGWE!A1" display="INGWE" xr:uid="{929AFD8B-EA40-401A-8A36-9031CB9C8DC2}"/>
    <hyperlink ref="A111:A112" location="INGWE!A1" display="INGWE" xr:uid="{4CFF3A10-47B4-4D10-89EC-461459654036}"/>
    <hyperlink ref="A131" location="INGWE!A1" display="INGWE" xr:uid="{F52C102F-DE79-4E1E-89DD-FA9DB45A39D8}"/>
    <hyperlink ref="A141" location="INGWE!A1" display="INGWE" xr:uid="{47E192C3-E128-4896-9D03-D204BECEF1EE}"/>
    <hyperlink ref="A143" location="INGWE!A1" display="INGWE" xr:uid="{49DBB6BD-FEF7-4380-B987-899603B45E97}"/>
    <hyperlink ref="A162" location="INGWE!A1" display="INGWE" xr:uid="{0DB58EF6-7B3D-484B-865B-D66613A21743}"/>
    <hyperlink ref="A165" location="INGWE!A1" display="INGWE" xr:uid="{88972889-23A1-46CE-B152-4BA54CBC013B}"/>
    <hyperlink ref="A264:A265" location="INGWE!A1" display="INGWE" xr:uid="{D846FA2B-2D69-42C2-A814-C2D579F73983}"/>
    <hyperlink ref="A268" location="INGWE!A1" display="INGWE" xr:uid="{B60EBF0B-B178-42CB-AA31-767965335A18}"/>
    <hyperlink ref="A272" location="INGWE!A1" display="INGWE" xr:uid="{ACDB2D82-FCC8-4AB5-8813-0472D32FD8F4}"/>
    <hyperlink ref="A278:A279" location="INGWE!A1" display="INGWE" xr:uid="{5F0903D5-F4E0-4A6D-B2D8-8A196AC9B4CB}"/>
    <hyperlink ref="A306" location="INGWE!A1" display="INGWE" xr:uid="{207B88EC-8CE8-46B9-AB47-4A7F871AA49D}"/>
    <hyperlink ref="A308" location="INGWE!A1" display="INGWE" xr:uid="{BF901407-3911-4D16-B756-37BE60074F13}"/>
    <hyperlink ref="A310" location="INGWE!A1" display="INGWE" xr:uid="{3366700F-7E08-46ED-ADFD-626B84FD1643}"/>
    <hyperlink ref="A355" location="INGWE!A1" display="INGWE" xr:uid="{AF277380-6CFB-446E-A19F-A535DF5C2733}"/>
    <hyperlink ref="A361" location="INGWE!A1" display="INGWE" xr:uid="{0EE7865F-6007-483D-8285-D0341984D783}"/>
    <hyperlink ref="A434:A435" location="INGWE!A1" display="INGWE" xr:uid="{CB6CC0F1-D61F-41CD-9C1E-1DDED684764F}"/>
    <hyperlink ref="A93:A94" location="IPANEMA!A1" display="IPANEMA" xr:uid="{3DC7771F-7E07-4769-8FBA-51D24A413A43}"/>
    <hyperlink ref="A114" location="IPANEMA!A1" display="IPANEMA" xr:uid="{CCDB6C94-C25C-466D-B4B5-71501BA9EE23}"/>
    <hyperlink ref="A176" location="IPANEMA!A1" display="IPANEMA" xr:uid="{D5D93BBB-EEEB-43A8-9282-BE5939819F56}"/>
    <hyperlink ref="A280" location="IPANEMA!A1" display="IPANEMA" xr:uid="{B7B182D3-67A8-46C9-9362-BDF0A0EF0045}"/>
    <hyperlink ref="A301" location="IPANEMA!A1" display="IPANEMA" xr:uid="{C6EB0BF0-E681-40A5-9EBF-D490F4DB95A7}"/>
    <hyperlink ref="A317" location="IPANEMA!A1" display="IPANEMA" xr:uid="{37B3946A-F8E4-46A2-9360-4B2C49675625}"/>
    <hyperlink ref="A343" location="IPANEMA!A1" display="IPANEMA" xr:uid="{9D8B2138-213C-47E3-BBA3-9D38E835D9FE}"/>
    <hyperlink ref="A345" location="IPANEMA!A1" display="IPANEMA" xr:uid="{CDEBFA0B-DE09-4B1C-8B3C-A3EE64581059}"/>
    <hyperlink ref="A382" location="IPANEMA!A1" display="IPANEMA" xr:uid="{2BB9E360-F1CC-4BFB-88DA-BA1B5973D5CD}"/>
    <hyperlink ref="A389:A390" location="IPANEMA!A1" display="IPANEMA" xr:uid="{4B274E0A-B369-4B71-A973-FDF3D5951F62}"/>
    <hyperlink ref="A393" location="IPANEMA!A1" display="IPANEMA" xr:uid="{F0D99DE1-0F2C-4284-B8F5-B2AE0ABAF405}"/>
    <hyperlink ref="A409" location="IPANEMA!A1" display="IPANEMA" xr:uid="{FF923197-74BC-4B92-8FAF-D4464BD50521}"/>
    <hyperlink ref="A460" location="IPANEMA!A1" display="IPANEMA" xr:uid="{C6118A5F-9CCF-4133-AC64-68372F94AD62}"/>
    <hyperlink ref="A473" location="IPANEMA!A1" display="IPANEMA" xr:uid="{CA1340CC-D80A-4E08-8570-3560240FC908}"/>
    <hyperlink ref="A482" location="IPANEMA!A1" display="IPANEMA" xr:uid="{D77D8802-BA55-48F8-9327-76492CFD4091}"/>
    <hyperlink ref="A40" location="JADE!A1" display="JADE" xr:uid="{F90BA821-4788-44C1-BC97-3E3EDD56EF89}"/>
    <hyperlink ref="A43" location="JADE!A1" display="JADE" xr:uid="{2CBF21CC-F1C8-4D58-98F2-AE6B65DE31D3}"/>
    <hyperlink ref="A45" location="JADE!A1" display="JADE" xr:uid="{1DFCD408-C0C9-4CE1-AC74-765707D735DB}"/>
    <hyperlink ref="A55" location="JADE!A1" display="JADE" xr:uid="{30C75A38-37C7-4302-901B-A718E74DC9C0}"/>
    <hyperlink ref="A59" location="JADE!A1" display="JADE" xr:uid="{F748F58F-1D7C-4D28-9774-723A4ADFE550}"/>
    <hyperlink ref="A63:A65" location="JADE!A1" display="JADE" xr:uid="{BAFBFFC6-A5C4-4A2A-B0A8-0938F03E27CF}"/>
    <hyperlink ref="A95" location="JADE!A1" display="JADE" xr:uid="{C6845F7C-E25B-4F36-A09F-042EA54A1B68}"/>
    <hyperlink ref="A100:A101" location="JADE!A1" display="JADE" xr:uid="{5BA437DB-9738-45DE-A4A5-6F70D9915095}"/>
    <hyperlink ref="A109" location="JADE!A1" display="JADE" xr:uid="{95F566D5-2BC7-4E7C-ACAA-5275B52E58FD}"/>
    <hyperlink ref="A192" location="JADE!A1" display="JADE" xr:uid="{B914C83C-C17A-4451-B618-D685259B6C87}"/>
    <hyperlink ref="A250" location="JADE!A1" display="JADE" xr:uid="{540801AE-B176-40E1-86DC-AA5ACD094B53}"/>
    <hyperlink ref="A257" location="JADE!A1" display="JADE" xr:uid="{64EA6EC3-A2C9-44C1-BC8D-2BEE1A914303}"/>
    <hyperlink ref="A273" location="JADE!A1" display="JADE" xr:uid="{C8804688-6B0D-4702-8D98-84F3ADE03881}"/>
    <hyperlink ref="A282" location="JADE!A1" display="JADE" xr:uid="{B8216A7F-CAE0-40E1-9F50-FBEEA0FEC85D}"/>
    <hyperlink ref="A289" location="JADE!A1" display="JADE" xr:uid="{0E11CB61-DA00-4927-A63D-A864834E32AC}"/>
    <hyperlink ref="A339" location="JADE!A1" display="JADE" xr:uid="{2C64D798-5ABC-45E9-8620-0C0B139406FC}"/>
    <hyperlink ref="A354" location="JADE!A1" display="JADE" xr:uid="{4E47DD63-C150-496D-A0CA-B2CFF906A20E}"/>
    <hyperlink ref="A371" location="JADE!A1" display="JADE" xr:uid="{AE84C882-E863-4A73-A5FD-1214336CAB33}"/>
    <hyperlink ref="A380" location="JADE!A1" display="JADE" xr:uid="{041E5CB9-BEAB-40B6-8ADD-73699FDCC756}"/>
    <hyperlink ref="A385" location="JADE!A1" display="JADE" xr:uid="{8B1E21D9-2D30-4FA2-9DFB-DF22CFA50F39}"/>
    <hyperlink ref="A401:A402" location="JADE!A1" display="JADE" xr:uid="{73D8A678-14C2-4CFC-ACAD-0C168D593676}"/>
    <hyperlink ref="A408" location="JADE!A1" display="JADE" xr:uid="{16B0B641-FB2D-48E3-BA75-B33B3153E9F9}"/>
    <hyperlink ref="A428" location="JADE!A1" display="JADE" xr:uid="{CB6B149A-DF9A-4597-A70A-8C37D591C8C2}"/>
    <hyperlink ref="A439" location="JADE!A1" display="JADE" xr:uid="{9DF0FD27-7B21-4213-BE4F-FEA40BFA42D1}"/>
    <hyperlink ref="A461" location="JADE!A1" display="JADE" xr:uid="{B67832E1-D1FF-4900-9975-B9DEB6334332}"/>
    <hyperlink ref="A466" location="JADE!A1" display="JADE" xr:uid="{44B15978-BFFB-4815-AA24-93FCC9743686}"/>
    <hyperlink ref="A52" location="LION!A1" display="LION" xr:uid="{90996C2B-4A2D-4434-8FA6-7E9EA097F260}"/>
    <hyperlink ref="A76" location="LION!A1" display="LION" xr:uid="{B61261EE-0299-496A-857C-2C6DF1646878}"/>
    <hyperlink ref="A87" location="LION!A1" display="LION" xr:uid="{88E059CC-D985-483F-9D45-9F459EBBFE99}"/>
    <hyperlink ref="A174" location="LION!A1" display="LION" xr:uid="{D370548E-3F03-4084-8006-9D5A460A6167}"/>
    <hyperlink ref="A178" location="LION!A1" display="LION" xr:uid="{24778978-03C6-47FA-9561-3F9077912290}"/>
    <hyperlink ref="A184" location="LION!A1" display="LION" xr:uid="{3C32C38B-D282-4863-A4BE-CF5F5B5A3773}"/>
    <hyperlink ref="A190" location="LION!A1" display="LION" xr:uid="{94F5B350-B576-430B-AD59-1CE76535E9D7}"/>
    <hyperlink ref="A218" location="LION!A1" display="LION" xr:uid="{A9E42019-3DD0-42B4-A352-FD3DC7062354}"/>
    <hyperlink ref="A223" location="LION!A1" display="LION" xr:uid="{4FB4BD76-9CF3-449F-A80C-0F2752E397B8}"/>
    <hyperlink ref="A234" location="LION!A1" display="LION" xr:uid="{D2AAF967-2BFF-4238-B8B3-2BEFBAB80F93}"/>
    <hyperlink ref="A240" location="LION!A1" display="LION" xr:uid="{E6DBE1BC-DF49-48BB-A56D-F1E0E849A68E}"/>
    <hyperlink ref="A249" location="LION!A1" display="LION" xr:uid="{E8374691-216A-4C94-B8CD-0178E1CFFDBF}"/>
    <hyperlink ref="A258" location="LION!A1" display="LION" xr:uid="{DEDC5587-ECDD-4E93-8A0E-B6F679D52131}"/>
    <hyperlink ref="A263" location="LION!A1" display="LION" xr:uid="{29723E18-4F17-4728-AC4C-BCA174166EF4}"/>
    <hyperlink ref="A307" location="LION!A1" display="LION" xr:uid="{E7E2F3BF-4C18-4B2A-AE0D-C2752B1FF683}"/>
    <hyperlink ref="A327" location="LION!A1" display="LION" xr:uid="{D64BE38C-27C4-433A-9089-9FF23948AFE0}"/>
    <hyperlink ref="A337" location="LION!A1" display="LION" xr:uid="{2255CE95-1204-48D8-9578-F87CE8308CF8}"/>
    <hyperlink ref="A344" location="LION!A1" display="LION" xr:uid="{AF895A46-25F0-4388-ADEC-FEA66BE8B562}"/>
    <hyperlink ref="A367" location="LION!A1" display="LION" xr:uid="{69CBC067-4645-4DC3-BD3F-76734FB0B422}"/>
    <hyperlink ref="A399" location="LION!A1" display="LION" xr:uid="{1DC94FA7-1516-4AAC-9BC4-A57CDA6A8D83}"/>
    <hyperlink ref="A418:A420" location="LION!A1" display="LION" xr:uid="{D4E7B021-C3E2-4D8A-8563-62313122B9D3}"/>
    <hyperlink ref="A427" location="LION!A1" display="LION" xr:uid="{96537AF2-5B25-4603-A705-C82FE38A9375}"/>
    <hyperlink ref="A433" location="LION!A1" display="LION" xr:uid="{A2F36BC2-C4FA-494C-9245-C5870ACC72C4}"/>
    <hyperlink ref="A448" location="LION!A1" display="LION" xr:uid="{FA5597E4-1FC3-4A07-BDF6-3A75511C4B7A}"/>
    <hyperlink ref="A457" location="LION!A1" display="LION" xr:uid="{6EFD0DA0-2F19-4703-BCEF-47FF7E501BFF}"/>
    <hyperlink ref="A469" location="LION!A1" display="LION" xr:uid="{88442DCC-897A-48A3-B32D-285CF22E554B}"/>
    <hyperlink ref="A483" location="LION!A1" display="LION" xr:uid="{935F6BB9-BA01-499F-B710-450587C59EA4}"/>
    <hyperlink ref="A23" location="'NEW FALCON'!A1" display="NEW FALCON" xr:uid="{ABDCF6B9-D956-4DEB-8EC8-C9A736B9E89D}"/>
    <hyperlink ref="A31" location="'NEW FALCON'!A1" display="NEW FALCON" xr:uid="{9634F7C1-B121-4D9B-900C-E074030DE613}"/>
    <hyperlink ref="A60" location="'NEW FALCON'!A1" display="NEW FALCON" xr:uid="{D13A1B5A-9A7D-4941-915E-00F041F8D508}"/>
    <hyperlink ref="A140" location="'NEW FALCON'!A1" display="NEW FALCON" xr:uid="{60189B70-BC23-4CB8-B6E7-142FFC880279}"/>
    <hyperlink ref="A150" location="'NEW FALCON'!A1" display="NEW FALCON" xr:uid="{E799D12C-3FD2-4395-9C17-C51EA11512FE}"/>
    <hyperlink ref="A206" location="'NEW FALCON'!A1" display="NEW FALCON" xr:uid="{576671F6-7931-49CD-B3BD-0E635A3D294C}"/>
    <hyperlink ref="A211" location="'NEW FALCON'!A1" display="NEW FALCON" xr:uid="{D1CBA40B-154D-422E-9290-48DF70F7EAD3}"/>
    <hyperlink ref="A226" location="'NEW FALCON'!A1" display="NEW FALCON" xr:uid="{A11C8707-F805-4632-8CDC-5329A2125045}"/>
    <hyperlink ref="A229" location="'NEW FALCON'!A1" display="NEW FALCON" xr:uid="{4F24650A-1953-4AD3-98B5-60DFE930DC45}"/>
    <hyperlink ref="A383" location="'NEW FALCON'!A1" display="NEW FALCON" xr:uid="{0C94BF31-ADA2-4772-B7E1-F23A19A61F65}"/>
    <hyperlink ref="A415:A417" location="'NEW FALCON'!A1" display="NEW FALCON" xr:uid="{2F4625F4-4BF1-4FAB-97F9-D3AA858AF18E}"/>
    <hyperlink ref="A422" location="'NEW FALCON'!A1" display="NEW FALCON" xr:uid="{9280E130-6394-4034-B036-83244317C39F}"/>
    <hyperlink ref="A458:A459" location="'NEW FALCON'!A1" display="NEW FALCON" xr:uid="{85DE8410-9820-4C98-AF5E-4853CA286236}"/>
    <hyperlink ref="A73" location="KIWI!A1" display="KIWI" xr:uid="{371382D3-1CB7-4474-AF53-7CA9CF51EFEB}"/>
    <hyperlink ref="A89" location="KIWI!A1" display="KIWI" xr:uid="{791AAD8B-B800-4B22-BB39-92E507083D91}"/>
    <hyperlink ref="A108" location="KIWI!A1" display="KIWI" xr:uid="{1E74869D-C05B-4C2A-84CC-854AB9950567}"/>
    <hyperlink ref="A155" location="KIWI!A1" display="KIWI" xr:uid="{115D72E8-18DB-4AC8-A82B-7250312012BE}"/>
    <hyperlink ref="A171" location="KIWI!A1" display="KIWI" xr:uid="{A11AB168-F102-4D19-A879-EF8955B6251F}"/>
    <hyperlink ref="A253" location="KIWI!A1" display="KIWI" xr:uid="{59ADB59C-C0D8-4325-AF50-9B26B8518E77}"/>
    <hyperlink ref="A271" location="KIWI!A1" display="KIWI" xr:uid="{FC8823EF-3B56-4731-85BE-3465FC8B8205}"/>
    <hyperlink ref="A283" location="KIWI!A1" display="KIWI" xr:uid="{083CA120-F04B-463F-930F-FCB6B49D74CE}"/>
    <hyperlink ref="A318" location="KIWI!A1" display="KIWI" xr:uid="{77C16736-2FFD-4E7F-BA78-8BEA6E1B1635}"/>
    <hyperlink ref="A330" location="KIWI!A1" display="KIWI" xr:uid="{A735C2D2-6D9F-4E91-8143-D589CCEAAC6D}"/>
    <hyperlink ref="A358" location="KIWI!A1" display="KIWI" xr:uid="{D5DC25A9-AAFD-4874-8D21-A28E7EDB713E}"/>
    <hyperlink ref="A430:A431" location="KIWI!A1" display="KIWI" xr:uid="{38A84FD1-287E-443B-92B0-8120C8ECB919}"/>
    <hyperlink ref="A477" location="KIWI!A1" display="KIWI" xr:uid="{B1732C0D-33F8-4370-8EDE-92A426AFA6FD}"/>
    <hyperlink ref="A400" location="PETRA!A1" display="PETRA" xr:uid="{3FFA90C5-3F8D-4EA6-8263-26E334937CC2}"/>
    <hyperlink ref="A56" location="PHOENIX!A1" display="PHOENIX" xr:uid="{02DC7CBF-0399-44FF-8898-F0F31E60559C}"/>
    <hyperlink ref="A142" location="PHOENIX!A1" display="PHOENIX" xr:uid="{A3774F69-BE3E-4960-ACF1-01B738AE23A6}"/>
    <hyperlink ref="A200" location="PHOENIX!A1" display="PHOENIX" xr:uid="{6382A2DE-10FD-46E0-8DC2-9289B2227717}"/>
    <hyperlink ref="A243" location="PHOENIX!A1" display="PHOENIX" xr:uid="{2D06A84C-2B53-4A70-9B7B-A41E0E8484C7}"/>
    <hyperlink ref="A362" location="PHOENIX!A1" display="PHOENIX" xr:uid="{175168A8-A712-4521-A875-A5A10D4FC899}"/>
    <hyperlink ref="A386" location="PHOENIX!A1" display="PHOENIX" xr:uid="{BC006D98-7F98-436B-AE1A-74F692851E02}"/>
    <hyperlink ref="A388" location="PHOENIX!A1" display="PHOENIX" xr:uid="{B7171ECA-71A1-49B5-8186-1044CBB8D652}"/>
    <hyperlink ref="A453" location="PHOENIX!A1" display="PHOENIX" xr:uid="{DD1FD5FC-BF25-43C7-B63F-7A8762B57177}"/>
    <hyperlink ref="A467" location="PHOENIX!A1" display="PHOENIX" xr:uid="{C749D32B-8DE1-43A6-BC9E-95F552B5285F}"/>
    <hyperlink ref="A333" location="'SENTOSA USWC'!A1" display="SENTOSA USWC" xr:uid="{26B49C08-E082-4601-812C-DA5393203542}"/>
    <hyperlink ref="A148" location="'SENTOSA USWC'!A1" display="SENTOSA USWC" xr:uid="{1DBD68A6-9D13-4544-A299-F04CC66C5D90}"/>
    <hyperlink ref="A149" location="'SENTOSA USWC'!A1" display="SENTOSA USWC" xr:uid="{039A4E5F-F3C1-4C74-9E93-B36647910A56}"/>
    <hyperlink ref="A163:A164" location="'SENTOSA USWC'!A1" display="SENTOSA USWC" xr:uid="{B110879E-1358-4DD1-A06E-DDC21C735E78}"/>
    <hyperlink ref="A166:A170" location="'SENTOSA USWC'!A1" display="SENTOSA USWC" xr:uid="{86468573-1351-4081-B031-FD774B67BD8B}"/>
    <hyperlink ref="A172:A173" location="'SENTOSA USWC'!A1" display="SENTOSA USWC" xr:uid="{F75B33C1-DB0D-4612-842E-F35B6F39C80E}"/>
    <hyperlink ref="A269" location="'SENTOSA USWC'!A1" display="SENTOSA USWC" xr:uid="{9A8A95F3-AB53-4313-834C-0AB22EE17B08}"/>
    <hyperlink ref="A37" location="TIGER!A1" display="TIGER" xr:uid="{66C8BF1C-6216-45CA-A8DF-2D24DDC51FF3}"/>
    <hyperlink ref="A42" location="TIGER!A1" display="TIGER" xr:uid="{F09DD1A5-B864-4FE5-9B4B-5CB41C795395}"/>
    <hyperlink ref="A48:A49" location="TIGER!A1" display="TIGER" xr:uid="{35C8E895-BC47-46FB-9B19-0588525B49F2}"/>
    <hyperlink ref="A57" location="TIGER!A1" display="TIGER" xr:uid="{0A6C9525-5051-41E5-B9DC-DF27D7963A25}"/>
    <hyperlink ref="A66" location="TIGER!A1" display="TIGER" xr:uid="{01745553-AA6C-4250-B6F6-10CBBC0CE8B4}"/>
    <hyperlink ref="A92" location="TIGER!A1" display="TIGER" xr:uid="{54B571C0-94FF-49DE-B898-6B99E41496EE}"/>
    <hyperlink ref="A107" location="TIGER!A1" display="TIGER" xr:uid="{6C364C3B-9F7B-443D-ADB5-4C6F6204B639}"/>
    <hyperlink ref="A116:A117" location="TIGER!A1" display="TIGER" xr:uid="{EE59B3BF-72B7-4D20-82F8-1567E82A7D32}"/>
    <hyperlink ref="A127" location="TIGER!A1" display="TIGER" xr:uid="{17572E2F-9AE2-4684-9DFA-15990EA10A5C}"/>
    <hyperlink ref="A130" location="TIGER!A1" display="TIGER" xr:uid="{7C9C44B3-DC05-4CBA-B7FC-560AF301C602}"/>
    <hyperlink ref="A187" location="TIGER!A1" display="TIGER" xr:uid="{2EE90F7C-6E9C-4767-BEA8-EFA65E1C8DBC}"/>
    <hyperlink ref="A193" location="TIGER!A1" display="TIGER" xr:uid="{265967F5-00B6-4796-861F-F45F041C3DCC}"/>
    <hyperlink ref="A201" location="TIGER!A1" display="TIGER" xr:uid="{6A6228E7-7EB4-4969-8EAB-6791DE41F493}"/>
    <hyperlink ref="A224" location="TIGER!A1" display="TIGER" xr:uid="{9F3F9FFD-16F1-4051-860B-ED69F7A8E832}"/>
    <hyperlink ref="A332" location="TIGER!A1" display="TIGER" xr:uid="{E663C888-0907-43D4-A0C0-8457D16B2198}"/>
    <hyperlink ref="A334" location="TIGER!A1" display="TIGER" xr:uid="{9F5B18BC-8919-4246-8107-96CA8D96ED78}"/>
    <hyperlink ref="A370" location="TIGER!A1" display="TIGER" xr:uid="{1756FD48-CCA2-45B2-85BF-B033A4F4799F}"/>
    <hyperlink ref="A404" location="TIGER!A1" display="TIGER" xr:uid="{79913B27-F813-4282-A92D-B57546ADEB9F}"/>
    <hyperlink ref="A444" location="TIGER!A1" display="TIGER" xr:uid="{E587EEF0-C427-4A15-BB4F-726262BBC0FA}"/>
    <hyperlink ref="A446" location="TIGER!A1" display="TIGER" xr:uid="{5F09A17C-DB74-429B-86D2-53789073FAA3}"/>
    <hyperlink ref="A452" location="TIGER!A1" display="TIGER" xr:uid="{C37CC3C0-755A-472B-9A2E-A959E4BC91F7}"/>
    <hyperlink ref="A465" location="TIGER!A1" display="TIGER" xr:uid="{9E1C2FFB-DF7D-455C-875D-21DDD9DDE24C}"/>
    <hyperlink ref="A480" location="TIGER!A1" display="TIGER" xr:uid="{883110EF-CA3B-40B7-907B-9AF6B09DCFD6}"/>
    <hyperlink ref="A32" location="TIGER!A1" display="TIGER" xr:uid="{BEC98522-87B4-4EC1-9AA3-62B2D20A86F1}"/>
    <hyperlink ref="A277" location="MEXICAS!A1" display="MEXICAS" xr:uid="{C9BC7370-0009-40CD-A812-1FC936C095D0}"/>
    <hyperlink ref="A41" location="DRAGON!A1" display="DRAGON" xr:uid="{C269762F-C171-4E24-A3C1-7DB64ED22C58}"/>
    <hyperlink ref="A102" location="DRAGON!A1" display="DRAGON" xr:uid="{7EA3AA93-5F73-4053-8FB3-C97FFA9C6972}"/>
    <hyperlink ref="A315" location="JADE!A1" display="JADE" xr:uid="{CF2A0330-FE11-4DC4-83E8-BD74FC8A487D}"/>
    <hyperlink ref="A340" location="KIWI!A1" display="KIWI" xr:uid="{AF97AFC1-6E3A-4F53-A5B8-FEF847315AFC}"/>
    <hyperlink ref="A128" location="DRAGON!A1" display="DRAGON" xr:uid="{6D467D0D-4263-43E2-9FBF-1B0CA14FC858}"/>
    <hyperlink ref="C602" r:id="rId30" xr:uid="{A2F138E0-867E-4640-AF52-7DBA141B2FAD}"/>
    <hyperlink ref="C601" r:id="rId31" xr:uid="{1B25603F-20D9-4200-BB8F-3CBDE5CDDB82}"/>
    <hyperlink ref="A450" location="CONDOR!A1" display="CONDOR" xr:uid="{B30D578F-1D55-420F-A631-61D7E66163A6}"/>
    <hyperlink ref="A451" location="SWAN!A1" display="SWAN" xr:uid="{73B1CAF5-D779-41C5-B21E-E33C4B1BFEBB}"/>
    <hyperlink ref="A527:A529" location="CARIOCA!A1" display="CARIOCA" xr:uid="{DBD3A3C1-539A-4649-81DD-4556269727D8}"/>
    <hyperlink ref="A531:A535" location="CARIOCA!A1" display="CARIOCA" xr:uid="{A2B96FC6-12E9-4B80-AEFD-834C317AB7F8}"/>
    <hyperlink ref="A484" location="'BRITANNIA '!A1" display="BRITANNIA" xr:uid="{02736698-D732-4B5F-9322-F02F902337DC}"/>
    <hyperlink ref="A485" location="'BRITANNIA '!A1" display="BRITANNIA" xr:uid="{F48F7F52-A66F-460D-A673-F5D57BDF4C05}"/>
    <hyperlink ref="A486" location="'BRITANNIA '!A1" display="BRITANNIA" xr:uid="{BC567B40-DFFC-4978-B3EB-2EE213E8FCEC}"/>
    <hyperlink ref="A487" location="'BRITANNIA '!A1" display="BRITANNIA" xr:uid="{6CF86D30-DC10-401E-96A8-FDB043B6E268}"/>
    <hyperlink ref="A488" location="'BRITANNIA '!A1" display="BRITANNIA" xr:uid="{085DC536-1E90-491F-A55B-8A38904CF6A5}"/>
    <hyperlink ref="A489" location="'BRITANNIA '!A1" display="BRITANNIA" xr:uid="{E86E4408-D263-4AAD-A805-47CAE72A7D5F}"/>
    <hyperlink ref="A490" location="'BRITANNIA '!A1" display="BRITANNIA" xr:uid="{0D3106A6-831B-403F-BF46-546AF0F3589F}"/>
    <hyperlink ref="A491" location="'BRITANNIA '!A1" display="BRITANNIA" xr:uid="{85557425-D4A4-4AA3-AC03-F0E0D8CBADD2}"/>
    <hyperlink ref="A492" location="'BRITANNIA '!A1" display="BRITANNIA" xr:uid="{3D12E367-B966-4A72-AA8C-E60FA0A9408A}"/>
    <hyperlink ref="A493" location="'BRITANNIA '!A1" display="BRITANNIA" xr:uid="{B545F637-F7C5-4999-809E-0DF9EC525AF2}"/>
    <hyperlink ref="A494" location="'BRITANNIA '!A1" display="BRITANNIA" xr:uid="{9EAE0F5F-514C-4702-98BD-47D2468D2A52}"/>
    <hyperlink ref="A495" location="'BRITANNIA '!A1" display="BRITANNIA" xr:uid="{F0A31FCB-D872-44B9-98E9-E9F09CA8072E}"/>
    <hyperlink ref="A496" location="'BRITANNIA '!A1" display="BRITANNIA" xr:uid="{236B3670-7CE9-4934-811D-6AE7F01F69B2}"/>
    <hyperlink ref="A497" location="'BRITANNIA '!A1" display="BRITANNIA" xr:uid="{AE59DDD8-DB67-4509-950F-BE1F4014771D}"/>
    <hyperlink ref="A498" location="'BRITANNIA '!A1" display="BRITANNIA" xr:uid="{229AA7E7-975A-4C3E-8136-9FEF1DFCD08D}"/>
    <hyperlink ref="A499" location="'BRITANNIA '!A1" display="BRITANNIA" xr:uid="{80235938-6356-45B0-9CBF-2523BAB77517}"/>
    <hyperlink ref="A500" location="'BRITANNIA '!A1" display="BRITANNIA" xr:uid="{35A79345-126D-49E3-BCF6-BEA211B7BA73}"/>
    <hyperlink ref="A501" location="'BRITANNIA '!A1" display="BRITANNIA" xr:uid="{E484DD44-29CC-46E5-8F02-604B94CECE62}"/>
    <hyperlink ref="A502" location="'BRITANNIA '!A1" display="BRITANNIA" xr:uid="{DB432123-3E06-4071-AA76-D1A62E8C62E4}"/>
    <hyperlink ref="A503" location="'BRITANNIA '!A1" display="BRITANNIA" xr:uid="{750C50F8-8F84-4457-A7A7-F9F44C823B48}"/>
    <hyperlink ref="A504" location="'BRITANNIA '!A1" display="BRITANNIA" xr:uid="{05227FF2-B147-4EA3-82D0-1BADA9C59FF0}"/>
    <hyperlink ref="A505" location="'BRITANNIA '!A1" display="BRITANNIA" xr:uid="{591160B5-5445-4DC0-A90D-D07C2FE3A6D8}"/>
    <hyperlink ref="A506" location="'BRITANNIA '!A1" display="BRITANNIA" xr:uid="{498907FD-C2C2-4F62-A522-5A3DA8F8B24E}"/>
    <hyperlink ref="A507" location="'BRITANNIA '!A1" display="BRITANNIA" xr:uid="{1C30C0B0-184A-423C-BD2C-E92DA07F8783}"/>
    <hyperlink ref="A508" location="'BRITANNIA '!A1" display="BRITANNIA" xr:uid="{C0772BF5-E57E-4A8D-835F-3842E4CA196C}"/>
    <hyperlink ref="A509" location="'BRITANNIA '!A1" display="BRITANNIA" xr:uid="{3E4621EC-44DE-407F-9E2D-E8D8C52201E1}"/>
    <hyperlink ref="A510" location="'BRITANNIA '!A1" display="BRITANNIA" xr:uid="{19D74042-58D0-4659-AE72-5529CE282F84}"/>
    <hyperlink ref="A511" location="'BRITANNIA '!A1" display="BRITANNIA" xr:uid="{F5248002-71AB-4F73-8384-FA4A4FF1E2B6}"/>
    <hyperlink ref="A512" location="'BRITANNIA '!A1" display="BRITANNIA" xr:uid="{0D4B7B7F-8641-4FEC-A726-CF9B4C8A0DF3}"/>
    <hyperlink ref="A513" location="'BRITANNIA '!A1" display="BRITANNIA" xr:uid="{ED7856B5-A223-4E29-931D-44B0D49AE245}"/>
    <hyperlink ref="A514" location="'BRITANNIA '!A1" display="BRITANNIA" xr:uid="{697CD38C-739B-4DE6-A0F4-E8E8C92C34E6}"/>
    <hyperlink ref="A515" location="'BRITANNIA '!A1" display="BRITANNIA" xr:uid="{9FB13135-0F2D-45B3-87EB-2ADD0F7FC039}"/>
    <hyperlink ref="A516" location="'BRITANNIA '!A1" display="BRITANNIA" xr:uid="{8363AB94-2D6D-4B5B-A298-137CA1CC2D16}"/>
    <hyperlink ref="A517" location="'BRITANNIA '!A1" display="BRITANNIA" xr:uid="{4E352461-98FC-48D7-AB45-D78881DE4F1A}"/>
    <hyperlink ref="A518" location="'BRITANNIA '!A1" display="BRITANNIA" xr:uid="{C6AE84D5-B9E8-453E-87AE-E81CEE805717}"/>
    <hyperlink ref="A519" location="'BRITANNIA '!A1" display="BRITANNIA" xr:uid="{F6BC7D72-E8F7-4F67-98E5-28A290370A28}"/>
    <hyperlink ref="A520" location="'BRITANNIA '!A1" display="BRITANNIA" xr:uid="{4CB81C9E-2E22-44BD-913F-5B35FC591622}"/>
    <hyperlink ref="A521" location="'BRITANNIA '!A1" display="BRITANNIA" xr:uid="{73E42765-7DFB-4173-84D4-F61C9006E551}"/>
    <hyperlink ref="A522" location="'BRITANNIA '!A1" display="BRITANNIA" xr:uid="{A53BBC42-C256-494A-8BFD-A54E6F06F084}"/>
    <hyperlink ref="A523" location="'BRITANNIA '!A1" display="BRITANNIA" xr:uid="{27F1D662-2B60-4D26-97F1-72C420744CA4}"/>
    <hyperlink ref="A525:A526" location="CARIOCA!A1" display="CARIOCA" xr:uid="{6AA8B818-D05B-4CC9-A55B-8EA703C9E92E}"/>
    <hyperlink ref="A524" location="'BRITANNIA '!A1" display="BRITANNIA" xr:uid="{972C1DFF-F6FE-45B4-8852-4AD94CC9779B}"/>
    <hyperlink ref="A410" location="INCA!A1" display="INCA" xr:uid="{E0A31321-E860-4182-A1DA-93BE884B5CDC}"/>
    <hyperlink ref="A276" location="DAHLIA!A1" display="MEXICAS" xr:uid="{A57B2BC5-7919-4D10-AC35-D63406C84C5C}"/>
    <hyperlink ref="A254" location="INCA!A1" display="INCA" xr:uid="{843C3733-E3C2-4DC6-AD43-F9CD3CBE2291}"/>
    <hyperlink ref="A255" location="MEXICAS!A1" display="MEXICAS" xr:uid="{741043C8-BBE0-45D1-8A00-AD5631B0B389}"/>
    <hyperlink ref="A286" location="MEXICAS!A1" display="MEXICAS" xr:uid="{5ACEE4B3-8E98-438B-B16A-B6C250C7BDEC}"/>
    <hyperlink ref="A199" location="MEXICAS!A1" display="MEXICAS" xr:uid="{92D9ABD6-4375-4840-BB61-2279EF234CA7}"/>
    <hyperlink ref="A99" location="SANTANA!A1" display="SANTANA" xr:uid="{4C7CAF88-F332-4A05-80D1-14982D5356FA}"/>
    <hyperlink ref="A275" location="SANTANA!A1" display="SANTANA" xr:uid="{79CCE18D-E76B-430E-A550-8642F0692E69}"/>
    <hyperlink ref="A346" location="SANTANA!A1" display="SANTANA" xr:uid="{FC1A742C-0120-4008-B658-EDD23CBE7835}"/>
    <hyperlink ref="A403" location="SANTANA!A1" display="SANTANA" xr:uid="{068B95DC-BFE3-450D-B2AC-972C11097991}"/>
    <hyperlink ref="A429" location="SANTANA!A1" display="SANTANA" xr:uid="{1113928F-1766-4DB0-80C7-ED8264235506}"/>
    <hyperlink ref="A470" location="SANTANA!A1" display="SANTANA" xr:uid="{32291F15-75B4-47B4-B559-865122D3EA52}"/>
    <hyperlink ref="A198" location="DAHLIA!A1" display="MEXICAS" xr:uid="{6823425C-7DA5-4CC9-9440-47DFFB5C56A1}"/>
    <hyperlink ref="A285" location="DAHLIA!A1" display="MEXICAS" xr:uid="{334AA68D-122F-4EF0-A1C9-789D1A0BF805}"/>
    <hyperlink ref="A222" location="TIGER!A1" display="TIGER" xr:uid="{2583CDEC-9722-45B6-B409-ADE17540B07A}"/>
    <hyperlink ref="A539" location="OSPREY!A1" display="OSPREY" xr:uid="{8D4DCEBB-8949-496C-A6FC-4C6AD78F51EA}"/>
    <hyperlink ref="A540" location="OSPREY!A1" display="OSPREY" xr:uid="{88CC42C5-14F5-4B83-B700-08596622ED70}"/>
    <hyperlink ref="A541" location="OSPREY!A1" display="OSPREY" xr:uid="{9D650713-E1B5-4DD0-894C-F6D93A33B042}"/>
    <hyperlink ref="A542" location="OSPREY!A1" display="OSPREY" xr:uid="{C50439EB-E0E8-4834-AF14-1CF91653E8E1}"/>
    <hyperlink ref="A543" location="OSPREY!A1" display="OSPREY" xr:uid="{618AB984-873F-48F1-B656-D0F2DD0AE30C}"/>
    <hyperlink ref="A544" location="OSPREY!A1" display="OSPREY" xr:uid="{32A241B0-0D17-4C1E-AA1E-61426661C0B2}"/>
    <hyperlink ref="A545" location="OSPREY!A1" display="OSPREY" xr:uid="{36F56FB1-F9B0-40DF-A194-709D99771A7C}"/>
    <hyperlink ref="A546" location="OSPREY!A1" display="OSPREY" xr:uid="{2D1ECA45-062E-41D6-BB5C-E76B3D9793E5}"/>
    <hyperlink ref="A547" location="OSPREY!A1" display="OSPREY" xr:uid="{6A3F9993-F8A2-4E39-A043-7BE6DE3ED45E}"/>
    <hyperlink ref="A548" location="OSPREY!A1" display="OSPREY" xr:uid="{5AC0C47C-0865-4C2A-A9B1-4C6CB19C761A}"/>
    <hyperlink ref="A44" location="'LONE STAR'!A1" display="LONE STAR" xr:uid="{3FADABB8-0B28-4999-B971-FF6A31875DEB}"/>
    <hyperlink ref="A72" location="SWAN!A1" display="SWAN" xr:uid="{D5764B4E-5710-49BD-B9A3-00ACCDE6B4EC}"/>
    <hyperlink ref="A81" location="SWAN!A1" display="SWAN" xr:uid="{2802B8A4-497A-421E-85A3-AA970216F221}"/>
    <hyperlink ref="A118" location="SWAN!A1" display="SWAN" xr:uid="{7F568BB6-79C0-413B-99C5-A4679FBCC077}"/>
    <hyperlink ref="A120" location="SWAN!A1" display="SWAN" xr:uid="{A0752778-4CD6-4280-90EB-54144650D22B}"/>
    <hyperlink ref="A136" location="SWAN!A1" display="SWAN" xr:uid="{A7E150BC-91C1-443E-AC7F-4C8F687C4581}"/>
    <hyperlink ref="A186" location="SWAN!A1" display="SWAN" xr:uid="{85BBA0B6-38CA-43AE-AAFA-99C35509DF94}"/>
    <hyperlink ref="A195" location="SWAN!A1" display="SWAN" xr:uid="{7FC0C626-9EF9-4EF7-A121-1025D9D12E27}"/>
    <hyperlink ref="A208" location="SWAN!A1" display="SWAN" xr:uid="{CB362083-01AA-49E2-B8C4-FCF788D0E06E}"/>
    <hyperlink ref="A213" location="SWAN!A1" display="SWAN" xr:uid="{E5DFD341-F118-41B2-8D17-2FFF71522E78}"/>
    <hyperlink ref="A239" location="SWAN!A1" display="SWAN" xr:uid="{712AD0CC-73DC-46AE-8DEA-F553B4E710D7}"/>
    <hyperlink ref="A244" location="SWAN!A1" display="SWAN" xr:uid="{EA6EA1C7-E84D-4EA3-B11A-5DCCEB2F165D}"/>
    <hyperlink ref="A304" location="SWAN!A1" display="SWAN" xr:uid="{A97EF240-A7DC-455D-8B60-77FDAB20DA6D}"/>
    <hyperlink ref="A384" location="SWAN!A1" display="SWAN" xr:uid="{5FA747DF-81C7-4239-A5F4-53D6E75F1BCB}"/>
    <hyperlink ref="A387" location="SWAN!A1" display="SWAN" xr:uid="{F13EFD94-6CEF-4B67-95F1-6036CDED90E6}"/>
    <hyperlink ref="A443" location="SWAN!A1" display="SWAN" xr:uid="{A30F5825-150E-49E7-B929-E8B2415CA677}"/>
    <hyperlink ref="A180" location="LIBERTY!A1" display="LIBERTY" xr:uid="{425AF9E6-6E04-46CC-B99D-2511B29D4A79}"/>
    <hyperlink ref="A292" location="LIBERTY!A1" display="LIBERTY" xr:uid="{375EF11E-5582-4BA8-A925-3943AA23521B}"/>
    <hyperlink ref="A323" location="LIBERTY!A1" display="LIBERTY" xr:uid="{126E26B3-E3BB-405D-AC07-70E844A1D24B}"/>
    <hyperlink ref="A411" location="LIBERTY!A1" display="LIBERTY" xr:uid="{FE17D01D-CF4D-401A-93B7-01F083DBA5B5}"/>
    <hyperlink ref="A348" location="LIBERTY!A1" display="LIBERTY" xr:uid="{03752F6D-49D2-4BCC-872F-1140800F0F05}"/>
    <hyperlink ref="A550:A556" location="WALLABY!A1" display="WALLABY" xr:uid="{B2FC41E1-EF82-46FC-86BD-16DA4C208BE6}"/>
    <hyperlink ref="A549" location="WALLABY!A1" display="WALLABY" xr:uid="{DA55A2DA-3036-464C-A3EE-5E92B1C6F95D}"/>
    <hyperlink ref="A557" location="WALLABY!A1" display="WALLABY" xr:uid="{C53F2B34-3C1A-48E9-AC86-A1CDC690D2F0}"/>
    <hyperlink ref="A558" location="WALLABY!A1" display="WALLABY" xr:uid="{5C02B5CD-6F34-4CD5-9ABD-AB063D23F468}"/>
    <hyperlink ref="A319" location="SHIKRA!A1" display="SHIKRA" xr:uid="{E034406C-8BAE-4A41-BD7A-B091FFF2DBBD}"/>
    <hyperlink ref="A274" location="SHIKRA!A1" display="SHIKRA" xr:uid="{051EDBDD-9599-44A5-AEA7-67EE573D0138}"/>
    <hyperlink ref="A281" location="SHIKRA!A1" display="SHIKRA" xr:uid="{D5423C86-166F-4C9C-8887-308A814596C1}"/>
    <hyperlink ref="A110" location="SHIKRA!A1" display="SHIKRA" xr:uid="{8001ABE7-D0BE-4030-A05E-6EDDBB303941}"/>
    <hyperlink ref="A456" location="SHIKRA!A1" display="SHIKRA" xr:uid="{DE91C5E5-3D92-4F5B-A5FF-BB29CC53A8BB}"/>
    <hyperlink ref="A113" location="SHIKRA!A1" display="SHIKRA" xr:uid="{E722D60C-A21E-48D8-8037-4BC091965573}"/>
    <hyperlink ref="A21" location="TIGER!A1" display="TIGER" xr:uid="{2418B101-A3BB-45A4-835D-18170F387C26}"/>
    <hyperlink ref="A33" location="TIGER!A1" display="TIGER" xr:uid="{B2D00004-1E09-414C-9A53-2BFCF6BF2040}"/>
    <hyperlink ref="A36" location="DRAGON!A1" display="DRAGON" xr:uid="{B35452C2-F6C5-452C-90A2-C25BBC6A70C9}"/>
    <hyperlink ref="A215" location="DRAGON!A1" display="DRAGON" xr:uid="{E6809D0B-ABAF-49B7-A581-1A51AA46150A}"/>
    <hyperlink ref="A221" location="DRAGON!A1" display="DRAGON" xr:uid="{A639B8BE-63BF-4602-9128-D4BCE45AF36F}"/>
    <hyperlink ref="A228" location="DRAGON!A1" display="DRAGON" xr:uid="{8D245BF1-3898-4C34-822C-14655DD4680D}"/>
    <hyperlink ref="A237" location="DRAGON!A1" display="DRAGON" xr:uid="{DFFED733-423D-4D14-B1AC-4FCBD90EF726}"/>
    <hyperlink ref="A291" location="DRAGON!A1" display="DRAGON" xr:uid="{9B3B4E9A-8C04-476D-A348-AAA5E94D99F1}"/>
    <hyperlink ref="A353" location="DRAGON!A1" display="DRAGON" xr:uid="{8A1270D2-BE63-448B-A311-82E06177583A}"/>
    <hyperlink ref="A424" location="DRAGON!A1" display="DRAGON" xr:uid="{EA62E728-6A23-4EB5-922F-3601CE7FCB3E}"/>
    <hyperlink ref="A475" location="DRAGON!A1" display="DRAGON" xr:uid="{AFAA5062-181E-4087-9D8D-6E5D773F189C}"/>
    <hyperlink ref="A305" location="LION!A1" display="LION" xr:uid="{64366A96-20C6-468A-81E3-2FA4C0697D78}"/>
    <hyperlink ref="A204" location="LION!A1" display="LION" xr:uid="{4D567742-3AAA-4D6B-9E32-DFB55D812EBB}"/>
    <hyperlink ref="A82" location="LION!A1" display="LION" xr:uid="{9CF9015E-DD73-49C7-B1D1-D1A9C1E63817}"/>
    <hyperlink ref="A350" location="LION!A1" display="LION" xr:uid="{0275A1AE-962C-4558-AB68-9557E9BF20BF}"/>
    <hyperlink ref="A349" location="SWAN!A1" display="SWAN" xr:uid="{CC2F8600-3336-4602-A1BC-B43BA4F8531A}"/>
    <hyperlink ref="A121" location="LION!A1" display="LION" xr:uid="{70BD1A89-56E0-491D-91C6-2D40B118D53F}"/>
    <hyperlink ref="A86" location="LION!A1" display="LION" xr:uid="{AF22B355-AE23-4140-AE6F-462C10A4B8D5}"/>
    <hyperlink ref="A303" location="LION!A1" display="LION" xr:uid="{5446F2E4-79A2-4CEC-9020-14A662CF63CF}"/>
    <hyperlink ref="A559" location="PANDA!A1" display="PANDA" xr:uid="{0A3C837A-45EC-4337-BD47-A83BDE388537}"/>
    <hyperlink ref="A28" location="'AFRICA EXPRESS'!Print_Area" display="AFRICA EX" xr:uid="{1C7AD9BE-EF23-4737-9166-BC79B1DA48AA}"/>
    <hyperlink ref="A53" location="'AFRICA EXPRESS'!Print_Area" display="AFRICA EX" xr:uid="{180B8B45-6241-4E32-881E-574168DE9616}"/>
    <hyperlink ref="A62" location="'AFRICA EXPRESS'!Print_Area" display="AFRICA EX" xr:uid="{3F727379-870C-4E66-970D-123F7E0EC35C}"/>
    <hyperlink ref="A78" location="'AFRICA EXPRESS'!Print_Area" display="AFRICA EX" xr:uid="{FE09A2AC-3892-4248-ABDE-92A3A508CB4E}"/>
    <hyperlink ref="A115" location="'AFRICA EXPRESS'!Print_Area" display="AFRICA EX" xr:uid="{850CE16B-C949-458E-A1E0-BAC99A098FFE}"/>
    <hyperlink ref="A123" location="'AFRICA EXPRESS'!Print_Area" display="AFRICA EX" xr:uid="{79E35926-B353-405D-9801-B35E1EE7B0E9}"/>
    <hyperlink ref="A126" location="'AFRICA EXPRESS'!Print_Area" display="AFRICA EX" xr:uid="{B181346F-D012-4183-BC26-A76A431CC4C4}"/>
    <hyperlink ref="A134" location="'AFRICA EXPRESS'!Print_Area" display="AFRICA EX" xr:uid="{E375B3ED-E88F-4F66-A9B6-19B87688E591}"/>
    <hyperlink ref="A182" location="'AFRICA EXPRESS'!Print_Area" display="AFRICA EX" xr:uid="{A674C8F7-76A4-45B0-92EA-93B3FBBFE5D4}"/>
    <hyperlink ref="A259" location="'AFRICA EXPRESS'!Print_Area" display="AFRICA EX" xr:uid="{C9F349E8-CC99-44CC-B0DD-51D0646CCEB8}"/>
    <hyperlink ref="A266" location="'AFRICA EXPRESS'!Print_Area" display="AFRICA EX" xr:uid="{84CEBD15-5219-46FA-9813-B72DA308F90F}"/>
    <hyperlink ref="A270" location="'AFRICA EXPRESS'!Print_Area" display="AFRICA EX" xr:uid="{E884F90D-A936-4F47-8480-903B39F9C046}"/>
    <hyperlink ref="A284" location="'AFRICA EXPRESS'!Print_Area" display="AFRICA EX" xr:uid="{88B41943-6621-4571-AE9B-7819F3A9BF2E}"/>
    <hyperlink ref="A294" location="'AFRICA EXPRESS'!Print_Area" display="AFRICA EX" xr:uid="{928D6E11-2AA1-4185-8FC1-BAD6C2450E99}"/>
    <hyperlink ref="A300" location="'AFRICA EXPRESS'!Print_Area" display="AFRICA EX" xr:uid="{E06E70ED-A562-4046-BF6F-8F15040B4114}"/>
    <hyperlink ref="A312" location="'AFRICA EXPRESS'!Print_Area" display="AFRICA EX" xr:uid="{64090874-90FD-4E4E-88E9-6EACC2E13652}"/>
    <hyperlink ref="A328:A329" location="'AFRICA EXPRESS'!Print_Area" display="AFRICA EX" xr:uid="{12FA369A-D517-4100-81A6-F408E0ECAC7A}"/>
    <hyperlink ref="A335" location="'AFRICA EXPRESS'!Print_Area" display="AFRICA EX" xr:uid="{92894B53-AF65-46E7-88F4-8232B053C600}"/>
    <hyperlink ref="A356" location="'AFRICA EXPRESS'!Print_Area" display="AFRICA EX" xr:uid="{3EE00074-1910-494A-B745-1B4482EFC793}"/>
    <hyperlink ref="A360" location="'AFRICA EXPRESS'!Print_Area" display="AFRICA EX" xr:uid="{E65B505C-46A7-4FE2-989B-ABBB606DC720}"/>
    <hyperlink ref="A372" location="'AFRICA EXPRESS'!Print_Area" display="AFRICA EX" xr:uid="{BF11EA8B-7312-4E69-B4F5-555127560F58}"/>
    <hyperlink ref="A407" location="'AFRICA EXPRESS'!Print_Area" display="AFRICA EX" xr:uid="{CE688582-CA36-44E5-B821-2F933FF70A6B}"/>
    <hyperlink ref="A432" location="'AFRICA EXPRESS'!Print_Area" display="AFRICA EX" xr:uid="{41857500-5874-4CEA-9417-5BC020988BA1}"/>
    <hyperlink ref="A445" location="'AFRICA EXPRESS'!Print_Area" display="AFRICA EX" xr:uid="{7E3415E5-25E0-4D6E-9D93-6EEAE8EA1438}"/>
    <hyperlink ref="A449" location="'AFRICA EXPRESS'!Print_Area" display="AFRICA EX" xr:uid="{F5357892-416F-46D2-8674-C760593691C3}"/>
    <hyperlink ref="A476" location="'AFRICA EXPRESS'!Print_Area" display="AFRICA EX" xr:uid="{162F82B7-C526-4A76-8259-370A2211A86A}"/>
    <hyperlink ref="A238" location="AMBERJACK!A1" display="AMBERJACK" xr:uid="{582E9D5A-D88E-4F25-81C4-A48240C85601}"/>
    <hyperlink ref="A351" location="AMBERJACK!A1" display="AMBERJACK" xr:uid="{262A741C-E57A-4FCF-88C8-9BC4A5DE0B46}"/>
    <hyperlink ref="A394" location="AMBERJACK!A1" display="AMBERJACK" xr:uid="{AFF18278-3840-4546-98C6-1FABC19A31FF}"/>
    <hyperlink ref="A397" location="AMBERJACK!A1" display="AMBERJACK" xr:uid="{F1CE7E25-1EB5-43F6-90AD-F0E811B31E45}"/>
    <hyperlink ref="A70" location="DRAGON!A1" display="DRAGON" xr:uid="{0EEF00EA-29D8-4E28-8DA4-E273E44B29EC}"/>
    <hyperlink ref="A441" location="DRAGON!A1" display="DRAGON" xr:uid="{7A82E760-443C-4BE2-B124-86EC8AAD3817}"/>
    <hyperlink ref="A252" location="DRAGON!A1" display="DRAGON" xr:uid="{5D90EABA-9DED-4A7C-9F6B-C47F94BE53D7}"/>
    <hyperlink ref="A261" location="DRAGON!A1" display="DRAGON" xr:uid="{9059AEF4-484A-4940-9DC8-28987060CAF7}"/>
    <hyperlink ref="A537" location="CARIOCA!A1" display="CARIOCA" xr:uid="{8728217B-59C3-4062-96A0-9673561E6DDF}"/>
    <hyperlink ref="A536" location="CARIOCA!A1" display="CARIOCA" xr:uid="{4B48B5EF-FF46-4E95-8BDF-6855CE335153}"/>
    <hyperlink ref="A538" location="CARIOCA!A1" display="CARIOCA" xr:uid="{4A6D56CF-A539-4808-9B4B-6CC1888B1270}"/>
    <hyperlink ref="A24" location="CLANGA!A1" display="NEW FALCON" xr:uid="{4C1305F8-B218-462E-91F6-38C5C53F478C}"/>
    <hyperlink ref="A151" location="CLANGA!A1" display="NEW FALCON" xr:uid="{15DE2DE1-4BDE-4532-A95C-C3B87756BCE8}"/>
    <hyperlink ref="A560" location="WALLABY!A1" display="WALLABY" xr:uid="{BBB06A72-EEC9-4A3D-9DC9-64222ED5358B}"/>
    <hyperlink ref="A561" location="WALLABY!A1" display="WALLABY" xr:uid="{37C39172-82DD-47B2-8EAB-94AB710F3FC2}"/>
    <hyperlink ref="A562" location="WALLABY!A1" display="WALLABY" xr:uid="{3517C34B-BB9B-43B5-8A42-422224462047}"/>
    <hyperlink ref="A563" location="WALLABY!A1" display="WALLABY" xr:uid="{F2273883-1761-4D05-85A5-6DA6E6D9F514}"/>
    <hyperlink ref="A564" location="WALLABY!A1" display="WALLABY" xr:uid="{C50A84C1-F0E9-40D0-9D2B-8F2500933E84}"/>
    <hyperlink ref="A153" location="LION!A1" display="LION" xr:uid="{894BF95C-ED20-40CE-BB87-F2D1CACB664F}"/>
    <hyperlink ref="A22" location="ANDES!A1" display="ANDES" xr:uid="{24514904-DBD5-4E9E-96E7-51BA457645D6}"/>
    <hyperlink ref="A54" location="ANDES!A1" display="ANDES" xr:uid="{B837335B-95FE-4B09-B494-A2F1AE52C5ED}"/>
    <hyperlink ref="A119" location="ANDES!A1" display="ANDES" xr:uid="{9DFF5EDB-E84B-463D-A62F-AEC08F71F765}"/>
    <hyperlink ref="A378" location="ANDES!A1" display="ANDES" xr:uid="{2128D7DF-67D8-4B24-9FF0-F49D74BA2BEA}"/>
    <hyperlink ref="A392" location="ANDES!A1" display="ANDES" xr:uid="{901B4492-0A13-4C7C-8C44-C00D72450754}"/>
    <hyperlink ref="A104" location="LIBERTY!A1" display="LIBERTY" xr:uid="{8DE78EE1-FDDC-43A4-97D9-4065DB033752}"/>
    <hyperlink ref="A90" location="ANDES!A1" display="ANDES" xr:uid="{B939ADD3-5F00-44D3-B04B-32C5730C837F}"/>
    <hyperlink ref="A122" location="ANDES!A1" display="ANDES" xr:uid="{BA8AD533-0EBF-45C6-BA2F-404319BB5C21}"/>
    <hyperlink ref="A338" location="ANDES!A1" display="ANDES" xr:uid="{E934BDC0-D2CA-40A6-A021-AA67088B9E9B}"/>
    <hyperlink ref="A262" location="ANDES!A1" display="ANDES" xr:uid="{5270B5C5-4C5E-4CD1-9801-93CD26BF934C}"/>
    <hyperlink ref="A405" location="ANDES!A1" display="ANDES" xr:uid="{0EB3EE92-613D-4AB6-A92D-163ED7ADD4FD}"/>
    <hyperlink ref="A129" location="'DAR FEEDER'!A1" display="DAR ES SALAAM" xr:uid="{F33FF384-95D9-4036-B0A1-467A515BB8B0}"/>
    <hyperlink ref="A309" location="SHIKRA!A1" display="SHIKRA" xr:uid="{91BD9D13-1E20-4523-A6AA-2525105E8F55}"/>
    <hyperlink ref="A27" location="TIGER!A1" display="TIGER" xr:uid="{2D66840B-2064-477E-80C3-29938C04019F}"/>
    <hyperlink ref="A438" location="CONDOR!A1" display="CONDOR" xr:uid="{B24E53BF-0D4B-454B-A0FF-9C759515581F}"/>
    <hyperlink ref="A135" location="'AFRICA EXPRESS'!Print_Area" display="AFRICA EX" xr:uid="{6DE83AB1-92AC-4306-9F20-356124252467}"/>
    <hyperlink ref="A530" location="CARIOCA!A1" display="CARIOCA" xr:uid="{A7AD8F71-298B-4D9E-8369-729E1B885B73}"/>
    <hyperlink ref="A125" location="SANTANA!A1" display="SANTANA" xr:uid="{80CDA7FC-5FB5-4283-B386-E31C717B5664}"/>
    <hyperlink ref="A105" location="SANTANA!A1" display="SANTANA" xr:uid="{D2BE8560-7DFC-433E-9E2F-FA7107609837}"/>
    <hyperlink ref="A88" location="SANTANA!A1" display="SANTANA" xr:uid="{58CBC9AE-A238-4C1C-AF88-63ECD454AB72}"/>
    <hyperlink ref="A357" location="SANTANA!A1" display="SANTANA" xr:uid="{BFB0F1EC-07B7-4226-9FBB-A00C30C26099}"/>
    <hyperlink ref="A391" location="SANTANA!A1" display="SANTANA" xr:uid="{E9329D6C-2F08-48B6-B21C-050D4A98B5B5}"/>
    <hyperlink ref="A406" location="SANTANA!A1" display="SANTANA" xr:uid="{3AF035DB-BFD9-4F6C-99CE-B099A88497CE}"/>
    <hyperlink ref="A124" location="SANTANA!A1" display="SANTANA" xr:uid="{09B07270-AC8B-4BF8-8234-82607DBE5C73}"/>
    <hyperlink ref="A189" location="SANTANA!A1" display="SANTANA" xr:uid="{C08BDEEA-B8F9-47CB-BF7F-5C32203C5208}"/>
    <hyperlink ref="A247" location="SANTANA!A1" display="SANTANA" xr:uid="{DCC77991-6810-4D1B-9FF1-80F500C08074}"/>
    <hyperlink ref="A298" location="SANTANA!A1" display="SANTANA" xr:uid="{22EB561E-5AF4-4FC5-9283-899681EE8659}"/>
    <hyperlink ref="A342" location="SANTANA!A1" display="SANTANA" xr:uid="{331E7E61-20BA-4830-9489-555194F7ABB9}"/>
    <hyperlink ref="A369" location="SANTANA!A1" display="SANTANA" xr:uid="{BA3F9C3B-9253-4715-8DD3-56E4EF49202C}"/>
    <hyperlink ref="A376" location="SANTANA!A1" display="SANTANA" xr:uid="{D2DE1755-38A3-4AB9-BBB8-67A07BDEF602}"/>
    <hyperlink ref="A377" location="SANTANA!A1" display="SANTANA" xr:uid="{D24D0486-2823-48D1-9C61-0CD9BA7FDDB0}"/>
    <hyperlink ref="A379" location="SANTANA!A1" display="SANTANA" xr:uid="{C18ED284-0818-4156-9F7E-0C1508EE8799}"/>
    <hyperlink ref="A85" location="GRIFFIN!A1" display="GRIFFIN" xr:uid="{43DA3CC3-621C-4C78-90BC-3C1630D3EB03}"/>
    <hyperlink ref="A175" location="GRIFFIN!A1" display="GRIFFIN" xr:uid="{7FC76FC9-F16A-4D99-BA9A-1DF601FB2C6A}"/>
    <hyperlink ref="A302" location="GRIFFIN!A1" display="GRIFFIN" xr:uid="{429DBE11-91B8-4CA5-9D36-CBA5D1C78532}"/>
    <hyperlink ref="A395" location="GRIFFIN!A1" display="GRIFFIN" xr:uid="{438CFD4A-1836-47A2-84F8-6853204129FC}"/>
    <hyperlink ref="A425" location="GRIFFIN!A1" display="GRIFFIN" xr:uid="{0EAD9062-0889-4D2B-AA9A-FBBB5A9674B4}"/>
    <hyperlink ref="A133" location="DRAGON!A1" display="DRAGON" xr:uid="{E7E4C9AC-43B6-4518-95CA-163294CC21FF}"/>
  </hyperlinks>
  <pageMargins left="0.70866141732283472" right="0.23622047244094491" top="0.74803149606299213" bottom="0.74803149606299213" header="0.31496062992125984" footer="0.31496062992125984"/>
  <pageSetup paperSize="9" scale="73" fitToHeight="20" orientation="landscape" r:id="rId32"/>
  <headerFooter>
    <oddFooter>&amp;L_x000D_&amp;1#&amp;"Calibri"&amp;10&amp;K000000 Sensitivity: Internal</oddFooter>
  </headerFooter>
  <drawing r:id="rId33"/>
  <legacyDrawing r:id="rId3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F0"/>
    <pageSetUpPr fitToPage="1"/>
  </sheetPr>
  <dimension ref="A1:O153"/>
  <sheetViews>
    <sheetView zoomScale="85" zoomScaleNormal="85" workbookViewId="0"/>
  </sheetViews>
  <sheetFormatPr defaultColWidth="9.42578125" defaultRowHeight="12.75"/>
  <cols>
    <col min="1" max="1" width="9.85546875" style="1431" customWidth="1"/>
    <col min="2" max="2" width="5.42578125" style="1682" customWidth="1"/>
    <col min="3" max="3" width="22.5703125" style="199" customWidth="1"/>
    <col min="4" max="4" width="13" style="199" customWidth="1"/>
    <col min="5" max="5" width="14.42578125" style="199" customWidth="1"/>
    <col min="6" max="6" width="16.42578125" style="199" customWidth="1"/>
    <col min="7" max="7" width="28" style="199" customWidth="1"/>
    <col min="8" max="8" width="18" style="199" customWidth="1"/>
    <col min="9" max="9" width="17.5703125" style="199" customWidth="1"/>
    <col min="10" max="10" width="16.42578125" style="199" customWidth="1"/>
    <col min="11" max="11" width="15" style="199" bestFit="1" customWidth="1"/>
    <col min="12" max="12" width="15.42578125" style="199" customWidth="1"/>
    <col min="13" max="13" width="17.5703125" style="199" customWidth="1"/>
    <col min="14" max="14" width="17.42578125" style="199" customWidth="1"/>
    <col min="15" max="15" width="15.5703125" style="199" customWidth="1"/>
    <col min="16" max="16384" width="9.42578125" style="199"/>
  </cols>
  <sheetData>
    <row r="1" spans="1:15" s="138" customFormat="1" ht="6" customHeight="1">
      <c r="B1" s="1682"/>
      <c r="C1" s="30"/>
      <c r="D1" s="30"/>
      <c r="E1" s="30"/>
      <c r="F1" s="30"/>
      <c r="G1" s="30"/>
      <c r="H1" s="30"/>
      <c r="I1" s="30"/>
      <c r="J1" s="30"/>
      <c r="K1" s="30"/>
      <c r="L1" s="30"/>
      <c r="M1" s="30"/>
      <c r="N1" s="30"/>
      <c r="O1" s="30"/>
    </row>
    <row r="2" spans="1:15" s="140" customFormat="1" ht="33">
      <c r="B2" s="1682"/>
      <c r="C2" s="453" t="s">
        <v>2307</v>
      </c>
      <c r="D2" s="1384"/>
      <c r="E2" s="1384"/>
      <c r="F2" s="1384"/>
      <c r="G2" s="1384"/>
      <c r="H2" s="1384"/>
      <c r="I2" s="1384"/>
      <c r="J2" s="1384"/>
      <c r="K2" s="1384"/>
      <c r="L2" s="197"/>
      <c r="M2" s="30"/>
      <c r="N2" s="30"/>
      <c r="O2" s="30"/>
    </row>
    <row r="3" spans="1:15" s="27" customFormat="1" ht="15.75">
      <c r="B3" s="1682"/>
      <c r="C3" s="141"/>
      <c r="D3" s="141"/>
      <c r="E3" s="198"/>
      <c r="F3" s="199"/>
      <c r="G3" s="198"/>
      <c r="H3" s="141"/>
      <c r="I3" s="141"/>
      <c r="J3" s="141"/>
      <c r="K3" s="142"/>
      <c r="L3" s="142"/>
      <c r="M3" s="143"/>
      <c r="N3" s="30"/>
      <c r="O3" s="30"/>
    </row>
    <row r="4" spans="1:15" s="145" customFormat="1" ht="15.75">
      <c r="B4" s="1682"/>
      <c r="C4" s="144"/>
      <c r="D4" s="144"/>
      <c r="E4" s="198" t="s">
        <v>5213</v>
      </c>
      <c r="F4" s="52"/>
      <c r="G4" s="52"/>
      <c r="H4" s="52"/>
      <c r="I4" s="52"/>
      <c r="J4" s="52"/>
      <c r="K4" s="52"/>
      <c r="L4" s="52"/>
      <c r="M4" s="52"/>
      <c r="N4" s="52"/>
      <c r="O4" s="30"/>
    </row>
    <row r="5" spans="1:15" ht="15.75" customHeight="1">
      <c r="C5" s="200"/>
      <c r="D5" s="200"/>
      <c r="E5" s="200"/>
      <c r="F5" s="200"/>
      <c r="G5" s="200"/>
      <c r="H5" s="200"/>
      <c r="I5" s="201"/>
      <c r="J5" s="200"/>
      <c r="K5" s="200"/>
      <c r="L5" s="200"/>
    </row>
    <row r="6" spans="1:15" s="209" customFormat="1" ht="23.25" thickBot="1">
      <c r="A6" s="1432"/>
      <c r="B6" s="1683"/>
      <c r="C6" s="640"/>
      <c r="D6" s="390"/>
      <c r="E6" s="853" t="s">
        <v>2015</v>
      </c>
      <c r="F6" s="854" t="s">
        <v>218</v>
      </c>
      <c r="G6" s="853" t="s">
        <v>2017</v>
      </c>
      <c r="H6" s="853" t="s">
        <v>2018</v>
      </c>
      <c r="I6" s="853" t="s">
        <v>5214</v>
      </c>
      <c r="J6" s="1491" t="s">
        <v>5215</v>
      </c>
      <c r="K6" s="854" t="s">
        <v>859</v>
      </c>
      <c r="L6" s="854" t="s">
        <v>120</v>
      </c>
    </row>
    <row r="7" spans="1:15" s="209" customFormat="1" ht="16.350000000000001" customHeight="1" thickTop="1" thickBot="1">
      <c r="A7" s="1432"/>
      <c r="B7" s="1683"/>
      <c r="C7" s="409"/>
      <c r="D7" s="410" t="s">
        <v>3298</v>
      </c>
      <c r="E7" s="1328"/>
      <c r="F7" s="1329" t="s">
        <v>5216</v>
      </c>
      <c r="G7" s="1328"/>
      <c r="H7" s="1328"/>
      <c r="I7" s="1488"/>
      <c r="J7" s="1489" t="s">
        <v>5217</v>
      </c>
      <c r="K7" s="889" t="s">
        <v>5218</v>
      </c>
      <c r="L7" s="889" t="s">
        <v>5219</v>
      </c>
    </row>
    <row r="8" spans="1:15" s="209" customFormat="1" ht="16.350000000000001" hidden="1" customHeight="1" thickTop="1">
      <c r="A8" s="1432" t="s">
        <v>5074</v>
      </c>
      <c r="B8" s="1683" t="s">
        <v>4919</v>
      </c>
      <c r="C8" s="1318" t="s">
        <v>3742</v>
      </c>
      <c r="D8" s="1319" t="s">
        <v>3897</v>
      </c>
      <c r="E8" s="1319">
        <v>45204</v>
      </c>
      <c r="F8" s="1319">
        <f>E8+12</f>
        <v>45216</v>
      </c>
      <c r="G8" s="1766" t="s">
        <v>3902</v>
      </c>
      <c r="H8" s="1321" t="s">
        <v>5220</v>
      </c>
      <c r="I8" s="1322">
        <v>45226</v>
      </c>
      <c r="J8" s="1365">
        <f>I8+25</f>
        <v>45251</v>
      </c>
      <c r="K8" s="1319">
        <f>I8+28</f>
        <v>45254</v>
      </c>
      <c r="L8" s="1323">
        <f>I8+33</f>
        <v>45259</v>
      </c>
    </row>
    <row r="9" spans="1:15" s="209" customFormat="1" ht="16.350000000000001" hidden="1" customHeight="1" thickBot="1">
      <c r="A9" s="1432"/>
      <c r="B9" s="1683"/>
      <c r="C9" s="1584"/>
      <c r="D9" s="277"/>
      <c r="E9" s="277"/>
      <c r="F9" s="1324"/>
      <c r="G9" s="1449" t="s">
        <v>4925</v>
      </c>
      <c r="H9" s="1325"/>
      <c r="I9" s="1326"/>
      <c r="J9" s="1324"/>
      <c r="K9" s="1324"/>
      <c r="L9" s="1327"/>
    </row>
    <row r="10" spans="1:15" s="209" customFormat="1" ht="16.350000000000001" hidden="1" customHeight="1" thickTop="1">
      <c r="A10" s="1432" t="s">
        <v>5175</v>
      </c>
      <c r="B10" s="1683" t="s">
        <v>4922</v>
      </c>
      <c r="C10" s="1318" t="s">
        <v>3746</v>
      </c>
      <c r="D10" s="1319" t="s">
        <v>3899</v>
      </c>
      <c r="E10" s="1319">
        <v>45212</v>
      </c>
      <c r="F10" s="1319">
        <f>E10+12</f>
        <v>45224</v>
      </c>
      <c r="G10" s="1766" t="s">
        <v>3888</v>
      </c>
      <c r="H10" s="1321" t="s">
        <v>5221</v>
      </c>
      <c r="I10" s="1322">
        <v>45233</v>
      </c>
      <c r="J10" s="1365">
        <f>I10+25</f>
        <v>45258</v>
      </c>
      <c r="K10" s="1319">
        <f>I10+28</f>
        <v>45261</v>
      </c>
      <c r="L10" s="1323">
        <f>I10+33</f>
        <v>45266</v>
      </c>
    </row>
    <row r="11" spans="1:15" s="209" customFormat="1" ht="16.350000000000001" hidden="1" customHeight="1" thickBot="1">
      <c r="A11" s="1432"/>
      <c r="B11" s="1683"/>
      <c r="C11" s="1584"/>
      <c r="D11" s="277"/>
      <c r="E11" s="277"/>
      <c r="F11" s="1324"/>
      <c r="G11" s="1449" t="s">
        <v>4927</v>
      </c>
      <c r="H11" s="1325"/>
      <c r="I11" s="1326"/>
      <c r="J11" s="1324"/>
      <c r="K11" s="1324"/>
      <c r="L11" s="1327"/>
    </row>
    <row r="12" spans="1:15" s="209" customFormat="1" ht="16.350000000000001" hidden="1" customHeight="1" thickTop="1">
      <c r="A12" s="1432" t="s">
        <v>5222</v>
      </c>
      <c r="B12" s="1683" t="s">
        <v>4925</v>
      </c>
      <c r="C12" s="1318" t="s">
        <v>2361</v>
      </c>
      <c r="D12" s="1319" t="s">
        <v>3901</v>
      </c>
      <c r="E12" s="1319">
        <v>45218</v>
      </c>
      <c r="F12" s="1319">
        <f>E12+12</f>
        <v>45230</v>
      </c>
      <c r="G12" s="1766" t="s">
        <v>5223</v>
      </c>
      <c r="H12" s="1321" t="s">
        <v>5224</v>
      </c>
      <c r="I12" s="1322">
        <v>45240</v>
      </c>
      <c r="J12" s="1365">
        <f>I12+25</f>
        <v>45265</v>
      </c>
      <c r="K12" s="1319">
        <f>I12+28</f>
        <v>45268</v>
      </c>
      <c r="L12" s="1323">
        <f>I12+33</f>
        <v>45273</v>
      </c>
    </row>
    <row r="13" spans="1:15" s="209" customFormat="1" ht="16.350000000000001" hidden="1" customHeight="1" thickBot="1">
      <c r="A13" s="1432"/>
      <c r="B13" s="1683"/>
      <c r="C13" s="1584"/>
      <c r="D13" s="277"/>
      <c r="E13" s="277"/>
      <c r="F13" s="1324"/>
      <c r="G13" s="1449" t="s">
        <v>4930</v>
      </c>
      <c r="H13" s="1325"/>
      <c r="I13" s="1326"/>
      <c r="J13" s="1324"/>
      <c r="K13" s="1324"/>
      <c r="L13" s="1327"/>
    </row>
    <row r="14" spans="1:15" s="209" customFormat="1" ht="16.350000000000001" hidden="1" customHeight="1" thickTop="1">
      <c r="A14" s="1432" t="s">
        <v>5225</v>
      </c>
      <c r="B14" s="1683" t="s">
        <v>4927</v>
      </c>
      <c r="C14" s="1318" t="s">
        <v>3306</v>
      </c>
      <c r="D14" s="1319" t="s">
        <v>3904</v>
      </c>
      <c r="E14" s="1319">
        <v>45225</v>
      </c>
      <c r="F14" s="1319">
        <f>E14+12</f>
        <v>45237</v>
      </c>
      <c r="G14" s="1766" t="s">
        <v>5069</v>
      </c>
      <c r="H14" s="1321" t="s">
        <v>5226</v>
      </c>
      <c r="I14" s="1322">
        <v>45247</v>
      </c>
      <c r="J14" s="1365">
        <f>I14+25</f>
        <v>45272</v>
      </c>
      <c r="K14" s="1319">
        <f>I14+28</f>
        <v>45275</v>
      </c>
      <c r="L14" s="1323">
        <f>I14+33</f>
        <v>45280</v>
      </c>
    </row>
    <row r="15" spans="1:15" s="209" customFormat="1" ht="16.350000000000001" hidden="1" customHeight="1" thickBot="1">
      <c r="A15" s="1432"/>
      <c r="B15" s="1683"/>
      <c r="C15" s="1584"/>
      <c r="D15" s="277"/>
      <c r="E15" s="277"/>
      <c r="F15" s="1324"/>
      <c r="G15" s="1449" t="s">
        <v>4933</v>
      </c>
      <c r="H15" s="1325"/>
      <c r="I15" s="1326"/>
      <c r="J15" s="1324"/>
      <c r="K15" s="1324"/>
      <c r="L15" s="1327"/>
    </row>
    <row r="16" spans="1:15" s="209" customFormat="1" ht="16.350000000000001" hidden="1" customHeight="1" thickTop="1">
      <c r="A16" s="1432"/>
      <c r="B16" s="1683" t="s">
        <v>4930</v>
      </c>
      <c r="C16" s="1318" t="s">
        <v>3753</v>
      </c>
      <c r="D16" s="1319" t="s">
        <v>5227</v>
      </c>
      <c r="E16" s="1319">
        <v>45233</v>
      </c>
      <c r="F16" s="1319">
        <f>E16+12</f>
        <v>45245</v>
      </c>
      <c r="G16" s="1766" t="s">
        <v>5228</v>
      </c>
      <c r="H16" s="1321" t="s">
        <v>5229</v>
      </c>
      <c r="I16" s="1322">
        <v>45254</v>
      </c>
      <c r="J16" s="1365">
        <f>I16+25</f>
        <v>45279</v>
      </c>
      <c r="K16" s="1319">
        <f>I16+28</f>
        <v>45282</v>
      </c>
      <c r="L16" s="1323">
        <f>I16+33</f>
        <v>45287</v>
      </c>
    </row>
    <row r="17" spans="1:12" s="209" customFormat="1" ht="16.350000000000001" hidden="1" customHeight="1" thickBot="1">
      <c r="A17" s="1432"/>
      <c r="B17" s="1683"/>
      <c r="C17" s="1584"/>
      <c r="D17" s="277"/>
      <c r="E17" s="277"/>
      <c r="F17" s="1324"/>
      <c r="G17" s="1449" t="s">
        <v>4936</v>
      </c>
      <c r="H17" s="1325"/>
      <c r="I17" s="1326"/>
      <c r="J17" s="1324"/>
      <c r="K17" s="1324"/>
      <c r="L17" s="1327"/>
    </row>
    <row r="18" spans="1:12" s="209" customFormat="1" ht="16.350000000000001" hidden="1" customHeight="1" thickTop="1">
      <c r="A18" s="1432"/>
      <c r="B18" s="1683" t="s">
        <v>4933</v>
      </c>
      <c r="C18" s="1318" t="s">
        <v>3184</v>
      </c>
      <c r="D18" s="1319" t="s">
        <v>5230</v>
      </c>
      <c r="E18" s="1319">
        <v>45239</v>
      </c>
      <c r="F18" s="1319">
        <f>E18+12</f>
        <v>45251</v>
      </c>
      <c r="G18" s="1766" t="s">
        <v>5231</v>
      </c>
      <c r="H18" s="1321" t="s">
        <v>5232</v>
      </c>
      <c r="I18" s="1322">
        <v>45261</v>
      </c>
      <c r="J18" s="1365">
        <f>I18+25</f>
        <v>45286</v>
      </c>
      <c r="K18" s="1319">
        <f>I18+28</f>
        <v>45289</v>
      </c>
      <c r="L18" s="1323">
        <f>I18+33</f>
        <v>45294</v>
      </c>
    </row>
    <row r="19" spans="1:12" s="209" customFormat="1" ht="16.350000000000001" hidden="1" customHeight="1" thickBot="1">
      <c r="A19" s="1432"/>
      <c r="B19" s="1683"/>
      <c r="C19" s="1584"/>
      <c r="D19" s="277"/>
      <c r="E19" s="277"/>
      <c r="F19" s="1324"/>
      <c r="G19" s="1449" t="s">
        <v>4938</v>
      </c>
      <c r="H19" s="1325"/>
      <c r="I19" s="1326"/>
      <c r="J19" s="1324"/>
      <c r="K19" s="1324"/>
      <c r="L19" s="1327"/>
    </row>
    <row r="20" spans="1:12" s="209" customFormat="1" ht="16.350000000000001" hidden="1" customHeight="1" thickTop="1">
      <c r="A20" s="1432"/>
      <c r="B20" s="1683" t="s">
        <v>4936</v>
      </c>
      <c r="C20" s="1318" t="s">
        <v>3758</v>
      </c>
      <c r="D20" s="1319" t="s">
        <v>5233</v>
      </c>
      <c r="E20" s="1319">
        <v>45246</v>
      </c>
      <c r="F20" s="1319">
        <f>E20+12</f>
        <v>45258</v>
      </c>
      <c r="G20" s="1766" t="s">
        <v>5234</v>
      </c>
      <c r="H20" s="1321" t="s">
        <v>5235</v>
      </c>
      <c r="I20" s="1322">
        <v>45268</v>
      </c>
      <c r="J20" s="1365">
        <f>I20+25</f>
        <v>45293</v>
      </c>
      <c r="K20" s="1319">
        <f>I20+28</f>
        <v>45296</v>
      </c>
      <c r="L20" s="1323">
        <f>I20+33</f>
        <v>45301</v>
      </c>
    </row>
    <row r="21" spans="1:12" s="209" customFormat="1" ht="16.350000000000001" hidden="1" customHeight="1" thickBot="1">
      <c r="A21" s="1432"/>
      <c r="B21" s="1683"/>
      <c r="C21" s="1584"/>
      <c r="D21" s="277"/>
      <c r="E21" s="277"/>
      <c r="F21" s="1324"/>
      <c r="G21" s="1449" t="s">
        <v>4940</v>
      </c>
      <c r="H21" s="1325"/>
      <c r="I21" s="1326"/>
      <c r="J21" s="1324"/>
      <c r="K21" s="1324"/>
      <c r="L21" s="1327"/>
    </row>
    <row r="22" spans="1:12" s="209" customFormat="1" ht="16.350000000000001" hidden="1" customHeight="1" thickTop="1">
      <c r="A22" s="1432"/>
      <c r="B22" s="1683" t="s">
        <v>4938</v>
      </c>
      <c r="C22" s="1318" t="s">
        <v>3761</v>
      </c>
      <c r="D22" s="1319" t="s">
        <v>5236</v>
      </c>
      <c r="E22" s="1319">
        <v>45253</v>
      </c>
      <c r="F22" s="1319">
        <f>E22+12</f>
        <v>45265</v>
      </c>
      <c r="G22" s="1766" t="s">
        <v>3843</v>
      </c>
      <c r="H22" s="1321" t="s">
        <v>5237</v>
      </c>
      <c r="I22" s="1322">
        <v>45275</v>
      </c>
      <c r="J22" s="1365">
        <f>I22+25</f>
        <v>45300</v>
      </c>
      <c r="K22" s="1319">
        <f>I22+28</f>
        <v>45303</v>
      </c>
      <c r="L22" s="1323">
        <f>I22+33</f>
        <v>45308</v>
      </c>
    </row>
    <row r="23" spans="1:12" s="209" customFormat="1" ht="16.350000000000001" hidden="1" customHeight="1" thickBot="1">
      <c r="A23" s="1432"/>
      <c r="B23" s="1683"/>
      <c r="C23" s="1584"/>
      <c r="D23" s="277"/>
      <c r="E23" s="277"/>
      <c r="F23" s="1324"/>
      <c r="G23" s="1449" t="s">
        <v>4942</v>
      </c>
      <c r="H23" s="1325"/>
      <c r="I23" s="1326"/>
      <c r="J23" s="1324"/>
      <c r="K23" s="1324"/>
      <c r="L23" s="1327"/>
    </row>
    <row r="24" spans="1:12" s="209" customFormat="1" ht="16.350000000000001" hidden="1" customHeight="1" thickTop="1">
      <c r="A24" s="1432"/>
      <c r="B24" s="1683" t="s">
        <v>4940</v>
      </c>
      <c r="C24" s="1318" t="s">
        <v>3728</v>
      </c>
      <c r="D24" s="1319" t="s">
        <v>5238</v>
      </c>
      <c r="E24" s="1319">
        <v>45260</v>
      </c>
      <c r="F24" s="1319">
        <f>E24+12</f>
        <v>45272</v>
      </c>
      <c r="G24" s="1766" t="s">
        <v>5239</v>
      </c>
      <c r="H24" s="1321" t="s">
        <v>5240</v>
      </c>
      <c r="I24" s="1322">
        <v>45282</v>
      </c>
      <c r="J24" s="1365">
        <f>I24+25</f>
        <v>45307</v>
      </c>
      <c r="K24" s="1319">
        <f>I24+28</f>
        <v>45310</v>
      </c>
      <c r="L24" s="1323">
        <f>I24+33</f>
        <v>45315</v>
      </c>
    </row>
    <row r="25" spans="1:12" s="209" customFormat="1" ht="16.350000000000001" hidden="1" customHeight="1" thickBot="1">
      <c r="A25" s="1432"/>
      <c r="B25" s="1683"/>
      <c r="C25" s="1584"/>
      <c r="D25" s="277"/>
      <c r="E25" s="277"/>
      <c r="F25" s="1324"/>
      <c r="G25" s="1449" t="s">
        <v>4944</v>
      </c>
      <c r="H25" s="1325"/>
      <c r="I25" s="1326"/>
      <c r="J25" s="1324"/>
      <c r="K25" s="1324"/>
      <c r="L25" s="1327"/>
    </row>
    <row r="26" spans="1:12" s="209" customFormat="1" ht="16.350000000000001" hidden="1" customHeight="1" thickTop="1">
      <c r="A26" s="1432"/>
      <c r="B26" s="1683" t="s">
        <v>4942</v>
      </c>
      <c r="C26" s="1318" t="s">
        <v>3731</v>
      </c>
      <c r="D26" s="1319" t="s">
        <v>5241</v>
      </c>
      <c r="E26" s="1319">
        <v>45267</v>
      </c>
      <c r="F26" s="1319">
        <f>E26+12</f>
        <v>45279</v>
      </c>
      <c r="G26" s="1766" t="s">
        <v>3633</v>
      </c>
      <c r="H26" s="1321" t="s">
        <v>5242</v>
      </c>
      <c r="I26" s="1322">
        <v>45289</v>
      </c>
      <c r="J26" s="1365">
        <f>I26+25</f>
        <v>45314</v>
      </c>
      <c r="K26" s="1319">
        <f>I26+28</f>
        <v>45317</v>
      </c>
      <c r="L26" s="1323">
        <f>I26+33</f>
        <v>45322</v>
      </c>
    </row>
    <row r="27" spans="1:12" s="209" customFormat="1" ht="16.350000000000001" hidden="1" customHeight="1" thickBot="1">
      <c r="A27" s="1432"/>
      <c r="B27" s="1683"/>
      <c r="C27" s="1584"/>
      <c r="D27" s="277"/>
      <c r="E27" s="277"/>
      <c r="F27" s="1324"/>
      <c r="G27" s="1449" t="s">
        <v>4946</v>
      </c>
      <c r="H27" s="1325"/>
      <c r="I27" s="1326"/>
      <c r="J27" s="1324"/>
      <c r="K27" s="1324"/>
      <c r="L27" s="1327"/>
    </row>
    <row r="28" spans="1:12" s="209" customFormat="1" ht="16.350000000000001" hidden="1" customHeight="1" thickTop="1">
      <c r="A28" s="1432"/>
      <c r="B28" s="1683" t="s">
        <v>4944</v>
      </c>
      <c r="C28" s="1318" t="s">
        <v>5243</v>
      </c>
      <c r="D28" s="1319" t="s">
        <v>5244</v>
      </c>
      <c r="E28" s="1319">
        <v>45275</v>
      </c>
      <c r="F28" s="1319">
        <f>E28+16</f>
        <v>45291</v>
      </c>
      <c r="G28" s="1320" t="s">
        <v>5245</v>
      </c>
      <c r="H28" s="1321" t="s">
        <v>5246</v>
      </c>
      <c r="I28" s="1322">
        <v>45298</v>
      </c>
      <c r="J28" s="1365">
        <f>I28+25</f>
        <v>45323</v>
      </c>
      <c r="K28" s="1319">
        <f>I28+28</f>
        <v>45326</v>
      </c>
      <c r="L28" s="1323">
        <f>I28+33</f>
        <v>45331</v>
      </c>
    </row>
    <row r="29" spans="1:12" s="209" customFormat="1" ht="16.350000000000001" hidden="1" customHeight="1" thickBot="1">
      <c r="A29" s="1432"/>
      <c r="B29" s="1683"/>
      <c r="C29" s="1584"/>
      <c r="D29" s="277"/>
      <c r="E29" s="277"/>
      <c r="F29" s="1324"/>
      <c r="G29" s="1449" t="s">
        <v>4948</v>
      </c>
      <c r="H29" s="1325"/>
      <c r="I29" s="1326"/>
      <c r="J29" s="1324"/>
      <c r="K29" s="1324"/>
      <c r="L29" s="1327"/>
    </row>
    <row r="30" spans="1:12" s="209" customFormat="1" ht="16.350000000000001" hidden="1" customHeight="1" thickTop="1">
      <c r="A30" s="1432"/>
      <c r="B30" s="1683" t="s">
        <v>4946</v>
      </c>
      <c r="C30" s="1318" t="s">
        <v>3304</v>
      </c>
      <c r="D30" s="1319" t="s">
        <v>5247</v>
      </c>
      <c r="E30" s="1319">
        <v>45281</v>
      </c>
      <c r="F30" s="1319">
        <f>E30+12</f>
        <v>45293</v>
      </c>
      <c r="G30" s="1766" t="s">
        <v>5248</v>
      </c>
      <c r="H30" s="1321" t="s">
        <v>5249</v>
      </c>
      <c r="I30" s="1322">
        <v>45303</v>
      </c>
      <c r="J30" s="1365">
        <f>I30+25</f>
        <v>45328</v>
      </c>
      <c r="K30" s="1319">
        <f>I30+28</f>
        <v>45331</v>
      </c>
      <c r="L30" s="1323">
        <f>I30+33</f>
        <v>45336</v>
      </c>
    </row>
    <row r="31" spans="1:12" s="209" customFormat="1" ht="16.350000000000001" hidden="1" customHeight="1" thickBot="1">
      <c r="A31" s="1432"/>
      <c r="B31" s="1683"/>
      <c r="C31" s="1584"/>
      <c r="D31" s="277"/>
      <c r="E31" s="277"/>
      <c r="F31" s="1324"/>
      <c r="G31" s="1449" t="s">
        <v>5250</v>
      </c>
      <c r="H31" s="1325"/>
      <c r="I31" s="1326"/>
      <c r="J31" s="1324"/>
      <c r="K31" s="1324"/>
      <c r="L31" s="1327"/>
    </row>
    <row r="32" spans="1:12" s="209" customFormat="1" ht="16.350000000000001" hidden="1" customHeight="1" thickTop="1">
      <c r="A32" s="1432"/>
      <c r="B32" s="1683" t="s">
        <v>4948</v>
      </c>
      <c r="C32" s="1318" t="s">
        <v>3742</v>
      </c>
      <c r="D32" s="1319" t="s">
        <v>5251</v>
      </c>
      <c r="E32" s="1319">
        <v>45289</v>
      </c>
      <c r="F32" s="1319">
        <f>E32+12</f>
        <v>45301</v>
      </c>
      <c r="G32" s="1766" t="s">
        <v>3785</v>
      </c>
      <c r="H32" s="1321" t="s">
        <v>5252</v>
      </c>
      <c r="I32" s="1322">
        <v>45310</v>
      </c>
      <c r="J32" s="1365">
        <f>I32+25</f>
        <v>45335</v>
      </c>
      <c r="K32" s="1319">
        <f>I32+28</f>
        <v>45338</v>
      </c>
      <c r="L32" s="1323">
        <f>I32+33</f>
        <v>45343</v>
      </c>
    </row>
    <row r="33" spans="1:12" s="209" customFormat="1" ht="16.350000000000001" hidden="1" customHeight="1" thickBot="1">
      <c r="A33" s="1432"/>
      <c r="B33" s="1683"/>
      <c r="C33" s="1584"/>
      <c r="D33" s="277"/>
      <c r="E33" s="277"/>
      <c r="F33" s="1324"/>
      <c r="G33" s="1449" t="s">
        <v>4952</v>
      </c>
      <c r="H33" s="1325"/>
      <c r="I33" s="1326"/>
      <c r="J33" s="1324"/>
      <c r="K33" s="1324"/>
      <c r="L33" s="1327"/>
    </row>
    <row r="34" spans="1:12" s="209" customFormat="1" ht="16.350000000000001" hidden="1" customHeight="1" thickTop="1">
      <c r="A34" s="1432"/>
      <c r="B34" s="1683" t="s">
        <v>4950</v>
      </c>
      <c r="C34" s="1318" t="s">
        <v>3746</v>
      </c>
      <c r="D34" s="1319" t="s">
        <v>5253</v>
      </c>
      <c r="E34" s="1319">
        <v>45296</v>
      </c>
      <c r="F34" s="1319">
        <f>E34+12</f>
        <v>45308</v>
      </c>
      <c r="G34" s="1766" t="s">
        <v>3902</v>
      </c>
      <c r="H34" s="1321" t="s">
        <v>5254</v>
      </c>
      <c r="I34" s="1322">
        <v>45317</v>
      </c>
      <c r="J34" s="1365">
        <f>I34+25</f>
        <v>45342</v>
      </c>
      <c r="K34" s="1319">
        <f>I34+28</f>
        <v>45345</v>
      </c>
      <c r="L34" s="1323">
        <f>I34+33</f>
        <v>45350</v>
      </c>
    </row>
    <row r="35" spans="1:12" s="209" customFormat="1" ht="16.350000000000001" hidden="1" customHeight="1" thickBot="1">
      <c r="A35" s="1432"/>
      <c r="B35" s="1683"/>
      <c r="C35" s="1584"/>
      <c r="D35" s="277"/>
      <c r="E35" s="277"/>
      <c r="F35" s="1324"/>
      <c r="G35" s="1449" t="s">
        <v>4954</v>
      </c>
      <c r="H35" s="1325"/>
      <c r="I35" s="1326"/>
      <c r="J35" s="1324"/>
      <c r="K35" s="1324"/>
      <c r="L35" s="1327"/>
    </row>
    <row r="36" spans="1:12" s="209" customFormat="1" ht="16.350000000000001" hidden="1" customHeight="1" thickTop="1">
      <c r="A36" s="1432"/>
      <c r="B36" s="1683" t="s">
        <v>4952</v>
      </c>
      <c r="C36" s="1318" t="s">
        <v>2361</v>
      </c>
      <c r="D36" s="1319" t="s">
        <v>5255</v>
      </c>
      <c r="E36" s="1319">
        <v>45302</v>
      </c>
      <c r="F36" s="1319">
        <f>E36+12</f>
        <v>45314</v>
      </c>
      <c r="G36" s="1766" t="s">
        <v>3888</v>
      </c>
      <c r="H36" s="1321" t="s">
        <v>5256</v>
      </c>
      <c r="I36" s="1322">
        <v>45324</v>
      </c>
      <c r="J36" s="1365">
        <f>I36+25</f>
        <v>45349</v>
      </c>
      <c r="K36" s="1319">
        <f>I36+28</f>
        <v>45352</v>
      </c>
      <c r="L36" s="1323">
        <f>I36+33</f>
        <v>45357</v>
      </c>
    </row>
    <row r="37" spans="1:12" s="209" customFormat="1" ht="16.350000000000001" hidden="1" customHeight="1" thickBot="1">
      <c r="A37" s="1432"/>
      <c r="B37" s="1683"/>
      <c r="C37" s="2311"/>
      <c r="D37" s="1350"/>
      <c r="E37" s="1350"/>
      <c r="F37" s="1350"/>
      <c r="G37" s="1449" t="s">
        <v>4956</v>
      </c>
      <c r="H37" s="1325"/>
      <c r="I37" s="1326"/>
      <c r="J37" s="1324"/>
      <c r="K37" s="1324"/>
      <c r="L37" s="1327"/>
    </row>
    <row r="38" spans="1:12" s="209" customFormat="1" ht="16.350000000000001" hidden="1" customHeight="1" thickTop="1">
      <c r="A38" s="1432"/>
      <c r="B38" s="1683" t="s">
        <v>4954</v>
      </c>
      <c r="C38" s="2334" t="s">
        <v>3306</v>
      </c>
      <c r="D38" s="2339" t="s">
        <v>5257</v>
      </c>
      <c r="E38" s="2339">
        <v>45309</v>
      </c>
      <c r="F38" s="2335">
        <v>45321</v>
      </c>
      <c r="G38" s="1766" t="s">
        <v>5223</v>
      </c>
      <c r="H38" s="1321" t="s">
        <v>5258</v>
      </c>
      <c r="I38" s="1322">
        <v>45333</v>
      </c>
      <c r="J38" s="1365">
        <f>I38+25</f>
        <v>45358</v>
      </c>
      <c r="K38" s="1319">
        <f>I38+28</f>
        <v>45361</v>
      </c>
      <c r="L38" s="1323">
        <f>I38+33</f>
        <v>45366</v>
      </c>
    </row>
    <row r="39" spans="1:12" s="209" customFormat="1" ht="16.350000000000001" hidden="1" customHeight="1">
      <c r="A39" s="1432"/>
      <c r="B39" s="1683"/>
      <c r="C39" s="2340" t="s">
        <v>5259</v>
      </c>
      <c r="D39" s="2341" t="s">
        <v>5260</v>
      </c>
      <c r="E39" s="2341">
        <v>45311</v>
      </c>
      <c r="F39" s="2342">
        <v>45321</v>
      </c>
      <c r="G39" s="2310"/>
      <c r="H39" s="1351"/>
      <c r="I39" s="1352"/>
      <c r="J39" s="1391"/>
      <c r="K39" s="1350"/>
      <c r="L39" s="1353"/>
    </row>
    <row r="40" spans="1:12" s="209" customFormat="1" ht="16.350000000000001" hidden="1" customHeight="1" thickBot="1">
      <c r="A40" s="1432"/>
      <c r="B40" s="1683"/>
      <c r="C40" s="2417" t="s">
        <v>2109</v>
      </c>
      <c r="D40" s="2418" t="s">
        <v>5261</v>
      </c>
      <c r="E40" s="2418">
        <v>45309</v>
      </c>
      <c r="F40" s="2329">
        <v>45317</v>
      </c>
      <c r="G40" s="1449" t="s">
        <v>5262</v>
      </c>
      <c r="H40" s="1325"/>
      <c r="I40" s="1326"/>
      <c r="J40" s="1324"/>
      <c r="K40" s="1324"/>
      <c r="L40" s="1327"/>
    </row>
    <row r="41" spans="1:12" s="209" customFormat="1" ht="16.350000000000001" hidden="1" customHeight="1" thickTop="1">
      <c r="A41" s="1432"/>
      <c r="B41" s="1683" t="s">
        <v>4956</v>
      </c>
      <c r="C41" s="2334" t="s">
        <v>3753</v>
      </c>
      <c r="D41" s="2339" t="s">
        <v>5263</v>
      </c>
      <c r="E41" s="2339">
        <v>45316</v>
      </c>
      <c r="F41" s="2335">
        <v>45328</v>
      </c>
      <c r="G41" s="2323" t="s">
        <v>5069</v>
      </c>
      <c r="H41" s="1321" t="s">
        <v>5264</v>
      </c>
      <c r="I41" s="1322">
        <v>45338</v>
      </c>
      <c r="J41" s="1365">
        <f>I41+25</f>
        <v>45363</v>
      </c>
      <c r="K41" s="1319">
        <f>I41+28</f>
        <v>45366</v>
      </c>
      <c r="L41" s="1323">
        <f>I41+33</f>
        <v>45371</v>
      </c>
    </row>
    <row r="42" spans="1:12" s="209" customFormat="1" ht="16.350000000000001" hidden="1" customHeight="1">
      <c r="A42" s="1432"/>
      <c r="B42" s="1683" t="s">
        <v>4958</v>
      </c>
      <c r="C42" s="2331" t="s">
        <v>2463</v>
      </c>
      <c r="D42" s="2332" t="s">
        <v>5265</v>
      </c>
      <c r="E42" s="2332">
        <v>45323</v>
      </c>
      <c r="F42" s="2333">
        <v>45335</v>
      </c>
      <c r="G42" s="2416" t="s">
        <v>4960</v>
      </c>
      <c r="H42" s="1351"/>
      <c r="I42" s="1352"/>
      <c r="J42" s="1391"/>
      <c r="K42" s="1350"/>
      <c r="L42" s="1353"/>
    </row>
    <row r="43" spans="1:12" s="209" customFormat="1" ht="16.350000000000001" hidden="1" customHeight="1">
      <c r="A43" s="1432"/>
      <c r="B43" s="1683"/>
      <c r="C43" s="2331" t="s">
        <v>5266</v>
      </c>
      <c r="D43" s="2332" t="s">
        <v>5267</v>
      </c>
      <c r="E43" s="2332">
        <v>45317</v>
      </c>
      <c r="F43" s="2333">
        <v>45324</v>
      </c>
      <c r="H43" s="1351"/>
      <c r="I43" s="1352"/>
      <c r="J43" s="1350"/>
      <c r="K43" s="1350"/>
      <c r="L43" s="1353"/>
    </row>
    <row r="44" spans="1:12" s="209" customFormat="1" ht="16.350000000000001" hidden="1" customHeight="1">
      <c r="A44" s="1432"/>
      <c r="B44" s="1683"/>
      <c r="C44" s="2331" t="s">
        <v>3873</v>
      </c>
      <c r="D44" s="2332" t="s">
        <v>4450</v>
      </c>
      <c r="E44" s="2332">
        <v>45321</v>
      </c>
      <c r="F44" s="2333">
        <v>45331</v>
      </c>
      <c r="H44" s="1351"/>
      <c r="I44" s="1352"/>
      <c r="J44" s="1391"/>
      <c r="K44" s="1350"/>
      <c r="L44" s="1353"/>
    </row>
    <row r="45" spans="1:12" s="209" customFormat="1" ht="16.350000000000001" hidden="1" customHeight="1" thickBot="1">
      <c r="A45" s="1432"/>
      <c r="B45" s="1683"/>
      <c r="C45" s="2417" t="s">
        <v>5268</v>
      </c>
      <c r="D45" s="2418" t="s">
        <v>5269</v>
      </c>
      <c r="E45" s="2418">
        <v>45321</v>
      </c>
      <c r="F45" s="2329">
        <v>45330</v>
      </c>
      <c r="G45" s="1449"/>
      <c r="H45" s="1325"/>
      <c r="I45" s="1326"/>
      <c r="J45" s="1459"/>
      <c r="K45" s="1324"/>
      <c r="L45" s="1327"/>
    </row>
    <row r="46" spans="1:12" s="209" customFormat="1" ht="16.350000000000001" hidden="1" customHeight="1" thickTop="1">
      <c r="A46" s="1432"/>
      <c r="B46" s="1683" t="s">
        <v>4960</v>
      </c>
      <c r="C46" s="2334" t="s">
        <v>3758</v>
      </c>
      <c r="D46" s="2339" t="s">
        <v>5270</v>
      </c>
      <c r="E46" s="2339">
        <v>45330</v>
      </c>
      <c r="F46" s="2335">
        <v>45342</v>
      </c>
      <c r="G46" s="2323" t="s">
        <v>5228</v>
      </c>
      <c r="H46" s="1321" t="s">
        <v>4486</v>
      </c>
      <c r="I46" s="1322">
        <v>45345</v>
      </c>
      <c r="J46" s="1365">
        <f>I46+25</f>
        <v>45370</v>
      </c>
      <c r="K46" s="1319">
        <f>I46+28</f>
        <v>45373</v>
      </c>
      <c r="L46" s="1323">
        <f>I46+33</f>
        <v>45378</v>
      </c>
    </row>
    <row r="47" spans="1:12" s="209" customFormat="1" ht="16.350000000000001" hidden="1" customHeight="1">
      <c r="A47" s="1432"/>
      <c r="B47" s="1683"/>
      <c r="C47" s="2336" t="s">
        <v>4387</v>
      </c>
      <c r="D47" s="2337" t="s">
        <v>4388</v>
      </c>
      <c r="E47" s="2337">
        <v>45328</v>
      </c>
      <c r="F47" s="2338">
        <v>45338</v>
      </c>
      <c r="G47" s="2310"/>
      <c r="H47" s="1351"/>
      <c r="I47" s="1352"/>
      <c r="J47" s="1391"/>
      <c r="K47" s="1350"/>
      <c r="L47" s="1353"/>
    </row>
    <row r="48" spans="1:12" s="209" customFormat="1" ht="16.350000000000001" hidden="1" customHeight="1">
      <c r="A48" s="1432"/>
      <c r="B48" s="1683"/>
      <c r="C48" s="2327" t="s">
        <v>4447</v>
      </c>
      <c r="D48" s="2328" t="s">
        <v>4448</v>
      </c>
      <c r="E48" s="2328">
        <v>45322</v>
      </c>
      <c r="F48" s="2329">
        <v>45332</v>
      </c>
      <c r="G48" s="2322"/>
      <c r="H48" s="1351"/>
      <c r="I48" s="1352"/>
      <c r="J48" s="1391"/>
      <c r="K48" s="1350"/>
      <c r="L48" s="1353"/>
    </row>
    <row r="49" spans="1:12" s="209" customFormat="1" ht="16.350000000000001" hidden="1" customHeight="1" thickBot="1">
      <c r="A49" s="1432"/>
      <c r="C49" s="2324" t="s">
        <v>5271</v>
      </c>
      <c r="D49" s="2325" t="s">
        <v>4385</v>
      </c>
      <c r="E49" s="2330">
        <v>45329</v>
      </c>
      <c r="F49" s="2326">
        <v>45339</v>
      </c>
      <c r="G49" s="1462" t="s">
        <v>4962</v>
      </c>
      <c r="H49" s="1325"/>
      <c r="I49" s="1326"/>
      <c r="J49" s="1324"/>
      <c r="K49" s="1324"/>
      <c r="L49" s="1327"/>
    </row>
    <row r="50" spans="1:12" s="209" customFormat="1" ht="16.350000000000001" hidden="1" customHeight="1" thickTop="1">
      <c r="A50" s="1432"/>
      <c r="B50" s="1683" t="s">
        <v>4962</v>
      </c>
      <c r="C50" s="2272" t="s">
        <v>4390</v>
      </c>
      <c r="D50" s="1447" t="s">
        <v>4391</v>
      </c>
      <c r="E50" s="1447">
        <v>45342</v>
      </c>
      <c r="F50" s="2273">
        <v>45350</v>
      </c>
      <c r="G50" s="1766" t="s">
        <v>5231</v>
      </c>
      <c r="H50" s="1321" t="s">
        <v>5272</v>
      </c>
      <c r="I50" s="1322">
        <f>I46+7</f>
        <v>45352</v>
      </c>
      <c r="J50" s="1365">
        <f>I50+27</f>
        <v>45379</v>
      </c>
      <c r="K50" s="1319">
        <f>I50+32</f>
        <v>45384</v>
      </c>
      <c r="L50" s="1323">
        <f>I50+36</f>
        <v>45388</v>
      </c>
    </row>
    <row r="51" spans="1:12" s="209" customFormat="1" ht="16.350000000000001" hidden="1" customHeight="1" thickBot="1">
      <c r="A51" s="1432"/>
      <c r="B51" s="1683"/>
      <c r="C51" s="2274"/>
      <c r="D51" s="1448"/>
      <c r="E51" s="1448"/>
      <c r="F51" s="2091"/>
      <c r="G51" s="1449" t="s">
        <v>4965</v>
      </c>
      <c r="H51" s="1325"/>
      <c r="I51" s="1326"/>
      <c r="J51" s="1324"/>
      <c r="K51" s="1324"/>
      <c r="L51" s="1327"/>
    </row>
    <row r="52" spans="1:12" s="209" customFormat="1" ht="16.350000000000001" hidden="1" customHeight="1" thickTop="1">
      <c r="A52" s="1432"/>
      <c r="B52" s="1683" t="s">
        <v>4965</v>
      </c>
      <c r="C52" s="2272" t="s">
        <v>2122</v>
      </c>
      <c r="D52" s="1447" t="s">
        <v>5273</v>
      </c>
      <c r="E52" s="1447">
        <v>45343</v>
      </c>
      <c r="F52" s="2273">
        <f>E52+11</f>
        <v>45354</v>
      </c>
      <c r="G52" s="1766" t="s">
        <v>5234</v>
      </c>
      <c r="H52" s="1321" t="s">
        <v>5274</v>
      </c>
      <c r="I52" s="1322">
        <v>45359</v>
      </c>
      <c r="J52" s="1365">
        <f>I52+27</f>
        <v>45386</v>
      </c>
      <c r="K52" s="1319">
        <f>I52+32</f>
        <v>45391</v>
      </c>
      <c r="L52" s="1323">
        <f>I52+36</f>
        <v>45395</v>
      </c>
    </row>
    <row r="53" spans="1:12" s="209" customFormat="1" ht="16.350000000000001" hidden="1" customHeight="1" thickBot="1">
      <c r="A53" s="1432"/>
      <c r="B53" s="1683"/>
      <c r="C53" s="2275"/>
      <c r="D53" s="1516"/>
      <c r="E53" s="1516"/>
      <c r="F53" s="2276"/>
      <c r="G53" s="1449" t="s">
        <v>4968</v>
      </c>
      <c r="H53" s="1325"/>
      <c r="I53" s="1326"/>
      <c r="J53" s="1324"/>
      <c r="K53" s="1324"/>
      <c r="L53" s="1327"/>
    </row>
    <row r="54" spans="1:12" s="209" customFormat="1" ht="16.350000000000001" hidden="1" customHeight="1" thickTop="1">
      <c r="A54" s="1432"/>
      <c r="B54" s="1683" t="s">
        <v>4968</v>
      </c>
      <c r="C54" s="2272" t="s">
        <v>2262</v>
      </c>
      <c r="D54" s="1447" t="s">
        <v>5275</v>
      </c>
      <c r="E54" s="1447">
        <f>E52+7</f>
        <v>45350</v>
      </c>
      <c r="F54" s="2273">
        <f>E54+11</f>
        <v>45361</v>
      </c>
      <c r="G54" s="2323" t="s">
        <v>3843</v>
      </c>
      <c r="H54" s="1321" t="s">
        <v>5276</v>
      </c>
      <c r="I54" s="1322">
        <v>45366</v>
      </c>
      <c r="J54" s="1365">
        <f>I54+27</f>
        <v>45393</v>
      </c>
      <c r="K54" s="1319">
        <f>I54+32</f>
        <v>45398</v>
      </c>
      <c r="L54" s="1323">
        <f>I54+36</f>
        <v>45402</v>
      </c>
    </row>
    <row r="55" spans="1:12" s="209" customFormat="1" ht="16.350000000000001" hidden="1" customHeight="1" thickBot="1">
      <c r="A55" s="1432"/>
      <c r="B55" s="1683"/>
      <c r="C55" s="2274"/>
      <c r="D55" s="1448"/>
      <c r="E55" s="1448"/>
      <c r="F55" s="2091"/>
      <c r="G55" s="1462" t="s">
        <v>4970</v>
      </c>
      <c r="H55" s="1325"/>
      <c r="I55" s="1326"/>
      <c r="J55" s="1324"/>
      <c r="K55" s="1324"/>
      <c r="L55" s="1327"/>
    </row>
    <row r="56" spans="1:12" s="209" customFormat="1" ht="16.350000000000001" hidden="1" customHeight="1" thickTop="1">
      <c r="A56" s="1432" t="s">
        <v>5277</v>
      </c>
      <c r="B56" s="1683" t="s">
        <v>4970</v>
      </c>
      <c r="C56" s="2272" t="s">
        <v>2109</v>
      </c>
      <c r="D56" s="1447" t="s">
        <v>5278</v>
      </c>
      <c r="E56" s="1447">
        <f>E54+7</f>
        <v>45357</v>
      </c>
      <c r="F56" s="2273">
        <f>E56+11+1</f>
        <v>45369</v>
      </c>
      <c r="G56" s="1766" t="s">
        <v>5279</v>
      </c>
      <c r="H56" s="1321" t="s">
        <v>5280</v>
      </c>
      <c r="I56" s="1322">
        <v>45373</v>
      </c>
      <c r="J56" s="1365">
        <f>I56+27</f>
        <v>45400</v>
      </c>
      <c r="K56" s="1319">
        <f>I56+32</f>
        <v>45405</v>
      </c>
      <c r="L56" s="1323">
        <f>I56+36</f>
        <v>45409</v>
      </c>
    </row>
    <row r="57" spans="1:12" s="209" customFormat="1" ht="16.350000000000001" hidden="1" customHeight="1" thickBot="1">
      <c r="A57" s="1432"/>
      <c r="B57" s="1683"/>
      <c r="C57" s="2275"/>
      <c r="D57" s="1516"/>
      <c r="E57" s="1516"/>
      <c r="F57" s="2276"/>
      <c r="G57" s="1449" t="s">
        <v>4972</v>
      </c>
      <c r="H57" s="1325"/>
      <c r="I57" s="1326"/>
      <c r="J57" s="1324"/>
      <c r="K57" s="1324"/>
      <c r="L57" s="1327"/>
    </row>
    <row r="58" spans="1:12" s="209" customFormat="1" ht="16.350000000000001" hidden="1" customHeight="1" thickTop="1">
      <c r="A58" s="1432" t="s">
        <v>5281</v>
      </c>
      <c r="B58" s="1683" t="s">
        <v>4972</v>
      </c>
      <c r="C58" s="2456" t="s">
        <v>4453</v>
      </c>
      <c r="D58" s="2457" t="s">
        <v>5282</v>
      </c>
      <c r="E58" s="2457">
        <v>45364</v>
      </c>
      <c r="F58" s="2458">
        <v>45375</v>
      </c>
      <c r="G58" s="2323" t="s">
        <v>5283</v>
      </c>
      <c r="H58" s="1351" t="s">
        <v>5284</v>
      </c>
      <c r="I58" s="1352">
        <v>45380</v>
      </c>
      <c r="J58" s="1365">
        <f>I58+27</f>
        <v>45407</v>
      </c>
      <c r="K58" s="1319">
        <f>I58+32</f>
        <v>45412</v>
      </c>
      <c r="L58" s="1323">
        <f>I58+36</f>
        <v>45416</v>
      </c>
    </row>
    <row r="59" spans="1:12" s="209" customFormat="1" ht="16.350000000000001" hidden="1" customHeight="1" thickBot="1">
      <c r="A59" s="1432"/>
      <c r="B59" s="1683"/>
      <c r="C59" s="2480" t="s">
        <v>5268</v>
      </c>
      <c r="D59" s="2481" t="s">
        <v>4451</v>
      </c>
      <c r="E59" s="2481">
        <v>45370</v>
      </c>
      <c r="F59" s="1688" t="s">
        <v>2190</v>
      </c>
      <c r="G59" s="1449" t="s">
        <v>4974</v>
      </c>
      <c r="H59" s="1351"/>
      <c r="I59" s="1352"/>
      <c r="J59" s="1350"/>
      <c r="K59" s="1350"/>
      <c r="L59" s="1353"/>
    </row>
    <row r="60" spans="1:12" s="209" customFormat="1" ht="16.350000000000001" hidden="1" customHeight="1" thickTop="1">
      <c r="A60" s="1432"/>
      <c r="B60" s="1683" t="s">
        <v>4974</v>
      </c>
      <c r="C60" s="2272" t="s">
        <v>2214</v>
      </c>
      <c r="D60" s="1447" t="s">
        <v>5285</v>
      </c>
      <c r="E60" s="1447">
        <v>45376</v>
      </c>
      <c r="F60" s="2273">
        <f>E60+11+1</f>
        <v>45388</v>
      </c>
      <c r="G60" s="1766" t="s">
        <v>5245</v>
      </c>
      <c r="H60" s="1321" t="s">
        <v>5286</v>
      </c>
      <c r="I60" s="1322">
        <v>45387</v>
      </c>
      <c r="J60" s="1365">
        <f>I60+27</f>
        <v>45414</v>
      </c>
      <c r="K60" s="1319">
        <f>I60+32</f>
        <v>45419</v>
      </c>
      <c r="L60" s="1323">
        <f>I60+36</f>
        <v>45423</v>
      </c>
    </row>
    <row r="61" spans="1:12" s="209" customFormat="1" ht="16.350000000000001" hidden="1" customHeight="1" thickBot="1">
      <c r="A61" s="1432"/>
      <c r="B61" s="1683"/>
      <c r="C61" s="2274"/>
      <c r="D61" s="1448"/>
      <c r="E61" s="1448"/>
      <c r="F61" s="2091"/>
      <c r="G61" s="1449" t="s">
        <v>4976</v>
      </c>
      <c r="H61" s="1325"/>
      <c r="I61" s="1326"/>
      <c r="J61" s="1324"/>
      <c r="K61" s="1324"/>
      <c r="L61" s="1327"/>
    </row>
    <row r="62" spans="1:12" s="209" customFormat="1" ht="16.350000000000001" hidden="1" customHeight="1" thickTop="1">
      <c r="A62" s="1432" t="s">
        <v>5287</v>
      </c>
      <c r="B62" s="1683" t="s">
        <v>4976</v>
      </c>
      <c r="C62" s="2272" t="s">
        <v>2150</v>
      </c>
      <c r="D62" s="1447" t="s">
        <v>5288</v>
      </c>
      <c r="E62" s="1447">
        <v>45378</v>
      </c>
      <c r="F62" s="2273">
        <f>E62+11+1</f>
        <v>45390</v>
      </c>
      <c r="G62" s="2501" t="s">
        <v>5248</v>
      </c>
      <c r="H62" s="2502" t="s">
        <v>5289</v>
      </c>
      <c r="I62" s="2503">
        <v>45394</v>
      </c>
      <c r="J62" s="2504">
        <f>I62+27</f>
        <v>45421</v>
      </c>
      <c r="K62" s="2505">
        <f>I62+32</f>
        <v>45426</v>
      </c>
      <c r="L62" s="2506">
        <f>I62+36</f>
        <v>45430</v>
      </c>
    </row>
    <row r="63" spans="1:12" s="209" customFormat="1" ht="16.350000000000001" hidden="1" customHeight="1" thickBot="1">
      <c r="A63" s="1432"/>
      <c r="B63" s="1683"/>
      <c r="C63" s="2274"/>
      <c r="D63" s="1448"/>
      <c r="E63" s="1448"/>
      <c r="F63" s="2091"/>
      <c r="G63" s="2507" t="s">
        <v>4978</v>
      </c>
      <c r="H63" s="2508"/>
      <c r="I63" s="2509"/>
      <c r="J63" s="2510"/>
      <c r="K63" s="2510"/>
      <c r="L63" s="2511"/>
    </row>
    <row r="64" spans="1:12" s="209" customFormat="1" ht="16.350000000000001" hidden="1" customHeight="1" thickTop="1">
      <c r="A64" s="1432"/>
      <c r="B64" s="1683" t="s">
        <v>4978</v>
      </c>
      <c r="C64" s="2272" t="s">
        <v>2122</v>
      </c>
      <c r="D64" s="1447" t="s">
        <v>4393</v>
      </c>
      <c r="E64" s="1447">
        <v>45385</v>
      </c>
      <c r="F64" s="2273">
        <f>E64+11+1</f>
        <v>45397</v>
      </c>
      <c r="G64" s="2501" t="s">
        <v>4915</v>
      </c>
      <c r="H64" s="2502" t="s">
        <v>5290</v>
      </c>
      <c r="I64" s="2503">
        <v>45401</v>
      </c>
      <c r="J64" s="2504">
        <f>I64+27</f>
        <v>45428</v>
      </c>
      <c r="K64" s="2505">
        <f>I64+32</f>
        <v>45433</v>
      </c>
      <c r="L64" s="2506">
        <f>I64+36</f>
        <v>45437</v>
      </c>
    </row>
    <row r="65" spans="1:12" s="209" customFormat="1" ht="16.350000000000001" hidden="1" customHeight="1" thickBot="1">
      <c r="A65" s="1432"/>
      <c r="B65" s="1683"/>
      <c r="C65" s="2274"/>
      <c r="D65" s="1448"/>
      <c r="E65" s="1448"/>
      <c r="F65" s="2091"/>
      <c r="G65" s="2507" t="s">
        <v>4980</v>
      </c>
      <c r="H65" s="2508"/>
      <c r="I65" s="2509"/>
      <c r="J65" s="2510"/>
      <c r="K65" s="2510"/>
      <c r="L65" s="2511"/>
    </row>
    <row r="66" spans="1:12" s="209" customFormat="1" ht="16.350000000000001" hidden="1" customHeight="1" thickTop="1">
      <c r="A66" s="1432"/>
      <c r="B66" s="1683" t="s">
        <v>4980</v>
      </c>
      <c r="C66" s="2272" t="s">
        <v>2262</v>
      </c>
      <c r="D66" s="1447" t="s">
        <v>5291</v>
      </c>
      <c r="E66" s="1447">
        <v>45392</v>
      </c>
      <c r="F66" s="2273">
        <f>E66+11+1</f>
        <v>45404</v>
      </c>
      <c r="G66" s="2501" t="s">
        <v>3902</v>
      </c>
      <c r="H66" s="2502" t="s">
        <v>5292</v>
      </c>
      <c r="I66" s="2503">
        <v>45408</v>
      </c>
      <c r="J66" s="2504">
        <f>I66+27</f>
        <v>45435</v>
      </c>
      <c r="K66" s="2505">
        <f>I66+32</f>
        <v>45440</v>
      </c>
      <c r="L66" s="2506">
        <f>I66+36</f>
        <v>45444</v>
      </c>
    </row>
    <row r="67" spans="1:12" s="209" customFormat="1" ht="16.350000000000001" hidden="1" customHeight="1" thickBot="1">
      <c r="A67" s="1432"/>
      <c r="B67" s="1683"/>
      <c r="C67" s="2274"/>
      <c r="D67" s="1448"/>
      <c r="E67" s="1448"/>
      <c r="F67" s="2091"/>
      <c r="G67" s="2507" t="s">
        <v>4983</v>
      </c>
      <c r="H67" s="2508"/>
      <c r="I67" s="2509"/>
      <c r="J67" s="2510"/>
      <c r="K67" s="2510"/>
      <c r="L67" s="2511"/>
    </row>
    <row r="68" spans="1:12" s="209" customFormat="1" ht="16.350000000000001" hidden="1" customHeight="1" thickTop="1">
      <c r="A68" s="1432"/>
      <c r="B68" s="1683" t="s">
        <v>4983</v>
      </c>
      <c r="C68" s="2272" t="s">
        <v>2109</v>
      </c>
      <c r="D68" s="1447" t="s">
        <v>5293</v>
      </c>
      <c r="E68" s="1447">
        <v>45399</v>
      </c>
      <c r="F68" s="1517" t="s">
        <v>2190</v>
      </c>
      <c r="G68" s="2501" t="s">
        <v>3888</v>
      </c>
      <c r="H68" s="2502" t="s">
        <v>5294</v>
      </c>
      <c r="I68" s="2503">
        <v>45415</v>
      </c>
      <c r="J68" s="2504">
        <f>I68+27</f>
        <v>45442</v>
      </c>
      <c r="K68" s="2505">
        <f>I68+32</f>
        <v>45447</v>
      </c>
      <c r="L68" s="2506">
        <f>I68+36</f>
        <v>45451</v>
      </c>
    </row>
    <row r="69" spans="1:12" s="209" customFormat="1" ht="16.350000000000001" hidden="1" customHeight="1" thickBot="1">
      <c r="A69" s="1432"/>
      <c r="B69" s="1683"/>
      <c r="C69" s="2274"/>
      <c r="D69" s="1448"/>
      <c r="E69" s="1448"/>
      <c r="F69" s="2091"/>
      <c r="G69" s="2507" t="s">
        <v>4986</v>
      </c>
      <c r="H69" s="2508"/>
      <c r="I69" s="2509"/>
      <c r="J69" s="2510"/>
      <c r="K69" s="2510"/>
      <c r="L69" s="2511"/>
    </row>
    <row r="70" spans="1:12" s="209" customFormat="1" ht="16.350000000000001" hidden="1" customHeight="1" thickTop="1">
      <c r="A70" s="1432"/>
      <c r="B70" s="1683" t="s">
        <v>4986</v>
      </c>
      <c r="C70" s="2272" t="s">
        <v>5295</v>
      </c>
      <c r="D70" s="1447" t="s">
        <v>5296</v>
      </c>
      <c r="E70" s="1447">
        <v>45412</v>
      </c>
      <c r="F70" s="2273">
        <f>E70+11+1</f>
        <v>45424</v>
      </c>
      <c r="G70" s="2501" t="s">
        <v>5223</v>
      </c>
      <c r="H70" s="2502" t="s">
        <v>5297</v>
      </c>
      <c r="I70" s="2503">
        <v>45422</v>
      </c>
      <c r="J70" s="2504">
        <f>I70+27</f>
        <v>45449</v>
      </c>
      <c r="K70" s="2505">
        <f>I70+32</f>
        <v>45454</v>
      </c>
      <c r="L70" s="2506">
        <f>I70+36</f>
        <v>45458</v>
      </c>
    </row>
    <row r="71" spans="1:12" s="209" customFormat="1" ht="16.350000000000001" hidden="1" customHeight="1" thickBot="1">
      <c r="A71" s="1432"/>
      <c r="B71" s="1683"/>
      <c r="C71" s="2274"/>
      <c r="D71" s="1448"/>
      <c r="E71" s="1448"/>
      <c r="F71" s="2091"/>
      <c r="G71" s="2507" t="s">
        <v>4989</v>
      </c>
      <c r="H71" s="2508"/>
      <c r="I71" s="2509"/>
      <c r="J71" s="2510"/>
      <c r="K71" s="2510"/>
      <c r="L71" s="2511"/>
    </row>
    <row r="72" spans="1:12" s="209" customFormat="1" ht="16.350000000000001" hidden="1" customHeight="1" thickTop="1">
      <c r="A72" s="1432"/>
      <c r="B72" s="1683" t="s">
        <v>4989</v>
      </c>
      <c r="C72" s="2272" t="s">
        <v>2100</v>
      </c>
      <c r="D72" s="1447" t="s">
        <v>5298</v>
      </c>
      <c r="E72" s="1447">
        <v>45413</v>
      </c>
      <c r="F72" s="2273">
        <f>E72+11+1</f>
        <v>45425</v>
      </c>
      <c r="G72" s="2501" t="s">
        <v>5069</v>
      </c>
      <c r="H72" s="2502" t="s">
        <v>5299</v>
      </c>
      <c r="I72" s="2503">
        <v>45429</v>
      </c>
      <c r="J72" s="2504">
        <f>I72+27</f>
        <v>45456</v>
      </c>
      <c r="K72" s="2505">
        <f>I72+32</f>
        <v>45461</v>
      </c>
      <c r="L72" s="2506">
        <f>I72+36</f>
        <v>45465</v>
      </c>
    </row>
    <row r="73" spans="1:12" s="209" customFormat="1" ht="16.350000000000001" hidden="1" customHeight="1" thickBot="1">
      <c r="A73" s="1432"/>
      <c r="B73" s="1683"/>
      <c r="C73" s="2274"/>
      <c r="D73" s="1448"/>
      <c r="E73" s="1448"/>
      <c r="F73" s="2091"/>
      <c r="G73" s="2507" t="s">
        <v>4992</v>
      </c>
      <c r="H73" s="2508"/>
      <c r="I73" s="2509"/>
      <c r="J73" s="2510"/>
      <c r="K73" s="2510"/>
      <c r="L73" s="2511"/>
    </row>
    <row r="74" spans="1:12" s="209" customFormat="1" ht="16.350000000000001" hidden="1" customHeight="1" thickTop="1">
      <c r="A74" s="1432"/>
      <c r="B74" s="1683" t="s">
        <v>4992</v>
      </c>
      <c r="C74" s="2272" t="s">
        <v>2150</v>
      </c>
      <c r="D74" s="1447" t="s">
        <v>5300</v>
      </c>
      <c r="E74" s="1447">
        <v>45420</v>
      </c>
      <c r="F74" s="2273">
        <f>E74+11+1</f>
        <v>45432</v>
      </c>
      <c r="G74" s="2501" t="s">
        <v>5301</v>
      </c>
      <c r="H74" s="2502" t="s">
        <v>5302</v>
      </c>
      <c r="I74" s="2503">
        <v>45436</v>
      </c>
      <c r="J74" s="2504">
        <f>I74+27</f>
        <v>45463</v>
      </c>
      <c r="K74" s="2505">
        <f>I74+32</f>
        <v>45468</v>
      </c>
      <c r="L74" s="2506">
        <f>I74+36</f>
        <v>45472</v>
      </c>
    </row>
    <row r="75" spans="1:12" s="209" customFormat="1" ht="16.350000000000001" hidden="1" customHeight="1" thickBot="1">
      <c r="A75" s="1432"/>
      <c r="B75" s="1683"/>
      <c r="C75" s="2274"/>
      <c r="D75" s="1448"/>
      <c r="E75" s="1448"/>
      <c r="F75" s="2091"/>
      <c r="G75" s="2507" t="s">
        <v>4995</v>
      </c>
      <c r="H75" s="2508"/>
      <c r="I75" s="2509"/>
      <c r="J75" s="2510"/>
      <c r="K75" s="2510"/>
      <c r="L75" s="2511"/>
    </row>
    <row r="76" spans="1:12" s="209" customFormat="1" ht="16.350000000000001" hidden="1" customHeight="1" thickTop="1">
      <c r="A76" s="1432"/>
      <c r="B76" s="1683" t="s">
        <v>4995</v>
      </c>
      <c r="C76" s="2272" t="s">
        <v>2122</v>
      </c>
      <c r="D76" s="1447" t="s">
        <v>4487</v>
      </c>
      <c r="E76" s="1447">
        <v>45427</v>
      </c>
      <c r="F76" s="2273">
        <f>E76+11+1</f>
        <v>45439</v>
      </c>
      <c r="G76" s="2501" t="s">
        <v>5231</v>
      </c>
      <c r="H76" s="2502" t="s">
        <v>4488</v>
      </c>
      <c r="I76" s="2503">
        <v>45443</v>
      </c>
      <c r="J76" s="2504">
        <f>I76+27</f>
        <v>45470</v>
      </c>
      <c r="K76" s="2505">
        <f>I76+32</f>
        <v>45475</v>
      </c>
      <c r="L76" s="2506">
        <f>I76+36</f>
        <v>45479</v>
      </c>
    </row>
    <row r="77" spans="1:12" s="209" customFormat="1" ht="16.350000000000001" hidden="1" customHeight="1" thickBot="1">
      <c r="A77" s="1432"/>
      <c r="B77" s="1683"/>
      <c r="C77" s="2274"/>
      <c r="D77" s="1448"/>
      <c r="E77" s="1448"/>
      <c r="F77" s="2091"/>
      <c r="G77" s="2507" t="s">
        <v>4998</v>
      </c>
      <c r="H77" s="2508"/>
      <c r="I77" s="2509"/>
      <c r="J77" s="2510"/>
      <c r="K77" s="2510"/>
      <c r="L77" s="2511"/>
    </row>
    <row r="78" spans="1:12" s="209" customFormat="1" ht="16.350000000000001" hidden="1" customHeight="1" thickTop="1">
      <c r="A78" s="1432"/>
      <c r="B78" s="1683" t="s">
        <v>4998</v>
      </c>
      <c r="C78" s="2272" t="s">
        <v>2262</v>
      </c>
      <c r="D78" s="1447" t="s">
        <v>4337</v>
      </c>
      <c r="E78" s="1447">
        <v>45434</v>
      </c>
      <c r="F78" s="2273">
        <f>E78+11+1</f>
        <v>45446</v>
      </c>
      <c r="G78" s="2501" t="s">
        <v>5303</v>
      </c>
      <c r="H78" s="2502" t="s">
        <v>5304</v>
      </c>
      <c r="I78" s="2503">
        <v>45450</v>
      </c>
      <c r="J78" s="2504">
        <f>I78+27</f>
        <v>45477</v>
      </c>
      <c r="K78" s="2505">
        <f>I78+32</f>
        <v>45482</v>
      </c>
      <c r="L78" s="2506">
        <f>I78+36</f>
        <v>45486</v>
      </c>
    </row>
    <row r="79" spans="1:12" s="209" customFormat="1" ht="16.350000000000001" hidden="1" customHeight="1" thickBot="1">
      <c r="A79" s="1432"/>
      <c r="B79" s="1683"/>
      <c r="C79" s="2275"/>
      <c r="D79" s="1516"/>
      <c r="E79" s="1516"/>
      <c r="F79" s="2276"/>
      <c r="G79" s="2507" t="s">
        <v>5001</v>
      </c>
      <c r="H79" s="2508"/>
      <c r="I79" s="2509"/>
      <c r="J79" s="2510"/>
      <c r="K79" s="2510"/>
      <c r="L79" s="2511"/>
    </row>
    <row r="80" spans="1:12" s="209" customFormat="1" ht="16.350000000000001" hidden="1" customHeight="1" thickTop="1">
      <c r="A80" s="1432"/>
      <c r="B80" s="1683" t="s">
        <v>5001</v>
      </c>
      <c r="C80" s="2668"/>
      <c r="D80" s="1447"/>
      <c r="E80" s="1447"/>
      <c r="F80" s="2273"/>
      <c r="G80" s="1766" t="s">
        <v>3843</v>
      </c>
      <c r="H80" s="1321" t="s">
        <v>5305</v>
      </c>
      <c r="I80" s="1322">
        <v>45457</v>
      </c>
      <c r="J80" s="1365">
        <f>I80+27</f>
        <v>45484</v>
      </c>
      <c r="K80" s="1319">
        <f>I80+32</f>
        <v>45489</v>
      </c>
      <c r="L80" s="1323">
        <f>I80+36</f>
        <v>45493</v>
      </c>
    </row>
    <row r="81" spans="1:12" s="209" customFormat="1" ht="16.350000000000001" hidden="1" customHeight="1" thickBot="1">
      <c r="A81" s="1432"/>
      <c r="B81" s="1683"/>
      <c r="C81" s="2712"/>
      <c r="D81" s="2713"/>
      <c r="E81" s="1516"/>
      <c r="F81" s="2276"/>
      <c r="G81" s="1450" t="s">
        <v>5004</v>
      </c>
      <c r="H81" s="1351"/>
      <c r="I81" s="1352"/>
      <c r="J81" s="1350"/>
      <c r="K81" s="1350"/>
      <c r="L81" s="1353"/>
    </row>
    <row r="82" spans="1:12" s="209" customFormat="1" ht="16.350000000000001" hidden="1" customHeight="1" thickTop="1" thickBot="1">
      <c r="A82" s="1432"/>
      <c r="B82" s="1683" t="s">
        <v>5004</v>
      </c>
      <c r="C82" s="2714" t="s">
        <v>2237</v>
      </c>
      <c r="D82" s="2715" t="s">
        <v>5306</v>
      </c>
      <c r="E82" s="2715">
        <v>45452</v>
      </c>
      <c r="F82" s="2716">
        <v>45462</v>
      </c>
      <c r="G82" s="2717" t="s">
        <v>5279</v>
      </c>
      <c r="H82" s="2718" t="s">
        <v>5307</v>
      </c>
      <c r="I82" s="2719">
        <v>45465</v>
      </c>
      <c r="J82" s="2720">
        <f>I82+27</f>
        <v>45492</v>
      </c>
      <c r="K82" s="2721">
        <f>I82+32</f>
        <v>45497</v>
      </c>
      <c r="L82" s="2722">
        <f>I82+36</f>
        <v>45501</v>
      </c>
    </row>
    <row r="83" spans="1:12" s="209" customFormat="1" ht="16.350000000000001" hidden="1" customHeight="1" thickTop="1" thickBot="1">
      <c r="A83" s="1432"/>
      <c r="B83" s="1683"/>
      <c r="C83" s="2723" t="s">
        <v>2109</v>
      </c>
      <c r="D83" s="2724" t="s">
        <v>4489</v>
      </c>
      <c r="E83" s="2724">
        <v>45456</v>
      </c>
      <c r="F83" s="2725">
        <v>45464</v>
      </c>
      <c r="G83" s="1449" t="s">
        <v>5007</v>
      </c>
      <c r="H83" s="1325"/>
      <c r="I83" s="1326"/>
      <c r="J83" s="1324"/>
      <c r="K83" s="1324"/>
      <c r="L83" s="1327"/>
    </row>
    <row r="84" spans="1:12" s="209" customFormat="1" ht="16.350000000000001" hidden="1" customHeight="1" thickTop="1">
      <c r="A84" s="1432"/>
      <c r="B84" s="1683"/>
      <c r="C84" s="2668"/>
      <c r="D84" s="1447"/>
      <c r="E84" s="1447"/>
      <c r="F84" s="2273"/>
      <c r="G84" s="1876" t="s">
        <v>5283</v>
      </c>
      <c r="H84" s="1321" t="s">
        <v>4490</v>
      </c>
      <c r="I84" s="1322">
        <v>45472</v>
      </c>
      <c r="J84" s="1365">
        <f>I84+27</f>
        <v>45499</v>
      </c>
      <c r="K84" s="1319">
        <f>I84+32</f>
        <v>45504</v>
      </c>
      <c r="L84" s="1323">
        <f>I84+36</f>
        <v>45508</v>
      </c>
    </row>
    <row r="85" spans="1:12" s="209" customFormat="1" ht="16.350000000000001" hidden="1" customHeight="1" thickBot="1">
      <c r="A85" s="1432"/>
      <c r="B85" s="1683"/>
      <c r="C85" s="2669"/>
      <c r="D85" s="1448"/>
      <c r="E85" s="1448"/>
      <c r="F85" s="2091"/>
      <c r="G85" s="1449" t="s">
        <v>5010</v>
      </c>
      <c r="H85" s="1325"/>
      <c r="I85" s="1326"/>
      <c r="J85" s="1324"/>
      <c r="K85" s="1324"/>
      <c r="L85" s="1327"/>
    </row>
    <row r="86" spans="1:12" s="209" customFormat="1" ht="15.75" hidden="1" customHeight="1" thickTop="1">
      <c r="A86" s="1432"/>
      <c r="B86" s="1683"/>
      <c r="C86" s="2668" t="s">
        <v>5295</v>
      </c>
      <c r="D86" s="3110" t="s">
        <v>5308</v>
      </c>
      <c r="E86" s="3110">
        <v>45460</v>
      </c>
      <c r="F86" s="3111">
        <f>E86+13</f>
        <v>45473</v>
      </c>
      <c r="G86" s="3115" t="s">
        <v>5309</v>
      </c>
      <c r="H86" s="1321" t="s">
        <v>5310</v>
      </c>
      <c r="I86" s="1322">
        <v>45479</v>
      </c>
      <c r="J86" s="1365">
        <f>I86+27</f>
        <v>45506</v>
      </c>
      <c r="K86" s="1319">
        <f>I86+32</f>
        <v>45511</v>
      </c>
      <c r="L86" s="1323">
        <f>I86+36</f>
        <v>45515</v>
      </c>
    </row>
    <row r="87" spans="1:12" s="209" customFormat="1" ht="16.350000000000001" hidden="1" customHeight="1" thickBot="1">
      <c r="A87" s="1432"/>
      <c r="B87" s="1683"/>
      <c r="C87" s="2738"/>
      <c r="D87" s="2739"/>
      <c r="E87" s="2739"/>
      <c r="F87" s="2740"/>
      <c r="G87" s="1449" t="s">
        <v>5013</v>
      </c>
      <c r="H87" s="1325"/>
      <c r="I87" s="1326"/>
      <c r="J87" s="1324"/>
      <c r="K87" s="1324"/>
      <c r="L87" s="1327"/>
    </row>
    <row r="88" spans="1:12" s="209" customFormat="1" ht="16.350000000000001" hidden="1" customHeight="1" thickTop="1">
      <c r="A88" s="1432"/>
      <c r="B88" s="1683"/>
      <c r="C88" s="2668" t="s">
        <v>2214</v>
      </c>
      <c r="D88" s="3110" t="s">
        <v>4494</v>
      </c>
      <c r="E88" s="3110">
        <v>45467</v>
      </c>
      <c r="F88" s="3111">
        <f>E88+10</f>
        <v>45477</v>
      </c>
      <c r="G88" s="1876" t="s">
        <v>5248</v>
      </c>
      <c r="H88" s="1321" t="s">
        <v>5311</v>
      </c>
      <c r="I88" s="1322">
        <v>45486</v>
      </c>
      <c r="J88" s="1365">
        <f>I88+27</f>
        <v>45513</v>
      </c>
      <c r="K88" s="1319">
        <f>I88+32</f>
        <v>45518</v>
      </c>
      <c r="L88" s="1323">
        <f>I88+36</f>
        <v>45522</v>
      </c>
    </row>
    <row r="89" spans="1:12" s="209" customFormat="1" ht="16.350000000000001" hidden="1" customHeight="1" thickBot="1">
      <c r="A89" s="1432"/>
      <c r="B89" s="1683"/>
      <c r="C89" s="3112" t="s">
        <v>2182</v>
      </c>
      <c r="D89" s="1227" t="s">
        <v>4491</v>
      </c>
      <c r="E89" s="1227">
        <v>45469</v>
      </c>
      <c r="F89" s="3113" t="s">
        <v>2000</v>
      </c>
      <c r="G89" s="1449" t="s">
        <v>5016</v>
      </c>
      <c r="H89" s="1325"/>
      <c r="I89" s="1326"/>
      <c r="J89" s="1324"/>
      <c r="K89" s="1324"/>
      <c r="L89" s="1327"/>
    </row>
    <row r="90" spans="1:12" s="209" customFormat="1" ht="16.350000000000001" hidden="1" customHeight="1" thickTop="1">
      <c r="A90" s="1432"/>
      <c r="B90" s="1683"/>
      <c r="C90" s="2668" t="s">
        <v>2150</v>
      </c>
      <c r="D90" s="3110" t="s">
        <v>5312</v>
      </c>
      <c r="E90" s="3110">
        <v>45478</v>
      </c>
      <c r="F90" s="3111">
        <f>E90+10</f>
        <v>45488</v>
      </c>
      <c r="G90" s="1876" t="s">
        <v>4915</v>
      </c>
      <c r="H90" s="1321" t="s">
        <v>4493</v>
      </c>
      <c r="I90" s="1322">
        <v>45493</v>
      </c>
      <c r="J90" s="1365">
        <f>I90+27</f>
        <v>45520</v>
      </c>
      <c r="K90" s="1319">
        <f>I90+32</f>
        <v>45525</v>
      </c>
      <c r="L90" s="1323">
        <f>I90+36</f>
        <v>45529</v>
      </c>
    </row>
    <row r="91" spans="1:12" s="209" customFormat="1" ht="16.350000000000001" hidden="1" customHeight="1" thickBot="1">
      <c r="A91" s="1432"/>
      <c r="B91" s="1683"/>
      <c r="C91" s="1249"/>
      <c r="D91" s="1227"/>
      <c r="E91" s="1227"/>
      <c r="F91" s="3113"/>
      <c r="G91" s="1449" t="s">
        <v>5020</v>
      </c>
      <c r="H91" s="1325"/>
      <c r="I91" s="1326"/>
      <c r="J91" s="1324"/>
      <c r="K91" s="1324"/>
      <c r="L91" s="1327"/>
    </row>
    <row r="92" spans="1:12" s="209" customFormat="1" ht="16.350000000000001" hidden="1" customHeight="1" thickTop="1">
      <c r="A92" s="1432"/>
      <c r="B92" s="1683"/>
      <c r="C92" s="2668" t="s">
        <v>4410</v>
      </c>
      <c r="D92" s="3110" t="s">
        <v>5313</v>
      </c>
      <c r="E92" s="3114" t="s">
        <v>2190</v>
      </c>
      <c r="F92" s="3114" t="s">
        <v>2190</v>
      </c>
      <c r="G92" s="1876" t="s">
        <v>3902</v>
      </c>
      <c r="H92" s="1321" t="s">
        <v>5314</v>
      </c>
      <c r="I92" s="1322">
        <v>45500</v>
      </c>
      <c r="J92" s="1365">
        <f>I92+27</f>
        <v>45527</v>
      </c>
      <c r="K92" s="1319">
        <f>I92+32</f>
        <v>45532</v>
      </c>
      <c r="L92" s="1323">
        <f>I92+36</f>
        <v>45536</v>
      </c>
    </row>
    <row r="93" spans="1:12" s="209" customFormat="1" ht="16.350000000000001" hidden="1" customHeight="1" thickBot="1">
      <c r="A93" s="1432"/>
      <c r="B93" s="1683"/>
      <c r="C93" s="1249" t="s">
        <v>3758</v>
      </c>
      <c r="D93" s="1227" t="s">
        <v>5315</v>
      </c>
      <c r="E93" s="1227">
        <v>45486</v>
      </c>
      <c r="F93" s="3113">
        <f>E93+12</f>
        <v>45498</v>
      </c>
      <c r="G93" s="1449" t="s">
        <v>5024</v>
      </c>
      <c r="H93" s="1325"/>
      <c r="I93" s="1326"/>
      <c r="J93" s="1324"/>
      <c r="K93" s="1324"/>
      <c r="L93" s="1327"/>
    </row>
    <row r="94" spans="1:12" s="209" customFormat="1" ht="16.350000000000001" hidden="1" customHeight="1" thickTop="1">
      <c r="A94" s="1432"/>
      <c r="B94" s="1683"/>
      <c r="C94" s="2668"/>
      <c r="D94" s="3110"/>
      <c r="E94" s="3110"/>
      <c r="F94" s="3111"/>
      <c r="G94" s="1876" t="s">
        <v>3888</v>
      </c>
      <c r="H94" s="1321" t="s">
        <v>5316</v>
      </c>
      <c r="I94" s="1322">
        <v>45507</v>
      </c>
      <c r="J94" s="1365">
        <f>I94+27</f>
        <v>45534</v>
      </c>
      <c r="K94" s="1319">
        <f>I94+32</f>
        <v>45539</v>
      </c>
      <c r="L94" s="1323">
        <f>I94+36</f>
        <v>45543</v>
      </c>
    </row>
    <row r="95" spans="1:12" s="209" customFormat="1" ht="16.350000000000001" hidden="1" customHeight="1" thickBot="1">
      <c r="A95" s="1432"/>
      <c r="B95" s="1683"/>
      <c r="C95" s="1249"/>
      <c r="D95" s="1227"/>
      <c r="E95" s="1227"/>
      <c r="F95" s="3113"/>
      <c r="G95" s="1449" t="s">
        <v>5027</v>
      </c>
      <c r="H95" s="1325"/>
      <c r="I95" s="1326"/>
      <c r="J95" s="1324"/>
      <c r="K95" s="1324"/>
      <c r="L95" s="1327"/>
    </row>
    <row r="96" spans="1:12" s="209" customFormat="1" ht="16.350000000000001" hidden="1" customHeight="1" thickTop="1">
      <c r="A96" s="1432"/>
      <c r="B96" s="1683"/>
      <c r="C96" s="2668" t="s">
        <v>2237</v>
      </c>
      <c r="D96" s="3110" t="s">
        <v>2238</v>
      </c>
      <c r="E96" s="3110">
        <v>45502</v>
      </c>
      <c r="F96" s="3111">
        <f>E96+10</f>
        <v>45512</v>
      </c>
      <c r="G96" s="1876" t="s">
        <v>5069</v>
      </c>
      <c r="H96" s="1321" t="s">
        <v>5317</v>
      </c>
      <c r="I96" s="1322">
        <v>45514</v>
      </c>
      <c r="J96" s="1365">
        <f>I96+27</f>
        <v>45541</v>
      </c>
      <c r="K96" s="1319">
        <f>I96+32</f>
        <v>45546</v>
      </c>
      <c r="L96" s="1323">
        <f>I96+36</f>
        <v>45550</v>
      </c>
    </row>
    <row r="97" spans="1:12" s="209" customFormat="1" ht="16.350000000000001" hidden="1" customHeight="1" thickBot="1">
      <c r="A97" s="1432"/>
      <c r="B97" s="1683"/>
      <c r="C97" s="1249" t="s">
        <v>2109</v>
      </c>
      <c r="D97" s="1227" t="s">
        <v>4395</v>
      </c>
      <c r="E97" s="1227">
        <v>45502</v>
      </c>
      <c r="F97" s="3166" t="s">
        <v>2190</v>
      </c>
      <c r="G97" s="1449" t="s">
        <v>5030</v>
      </c>
      <c r="H97" s="1325"/>
      <c r="I97" s="1326"/>
      <c r="J97" s="1324"/>
      <c r="K97" s="1324"/>
      <c r="L97" s="1327"/>
    </row>
    <row r="98" spans="1:12" s="209" customFormat="1" ht="16.350000000000001" hidden="1" customHeight="1" thickTop="1">
      <c r="A98" s="1432"/>
      <c r="B98" s="1683"/>
      <c r="C98" s="2668" t="s">
        <v>2186</v>
      </c>
      <c r="D98" s="3110" t="s">
        <v>4772</v>
      </c>
      <c r="E98" s="3110">
        <v>45507</v>
      </c>
      <c r="F98" s="3111">
        <f>E98+10</f>
        <v>45517</v>
      </c>
      <c r="G98" s="1876" t="s">
        <v>5318</v>
      </c>
      <c r="H98" s="1321" t="s">
        <v>4495</v>
      </c>
      <c r="I98" s="1322">
        <v>45521</v>
      </c>
      <c r="J98" s="1365">
        <f>I98+27</f>
        <v>45548</v>
      </c>
      <c r="K98" s="1319">
        <f>I98+32</f>
        <v>45553</v>
      </c>
      <c r="L98" s="1323">
        <f>I98+36</f>
        <v>45557</v>
      </c>
    </row>
    <row r="99" spans="1:12" s="209" customFormat="1" ht="16.350000000000001" hidden="1" customHeight="1" thickBot="1">
      <c r="A99" s="1432"/>
      <c r="B99" s="1683"/>
      <c r="C99" s="1249"/>
      <c r="D99" s="1227"/>
      <c r="E99" s="1227"/>
      <c r="F99" s="3113"/>
      <c r="G99" s="1449" t="s">
        <v>5033</v>
      </c>
      <c r="H99" s="1325"/>
      <c r="I99" s="1326"/>
      <c r="J99" s="1324"/>
      <c r="K99" s="1324"/>
      <c r="L99" s="1327"/>
    </row>
    <row r="100" spans="1:12" s="209" customFormat="1" ht="16.350000000000001" hidden="1" customHeight="1" thickTop="1">
      <c r="A100" s="1432"/>
      <c r="B100" s="1683"/>
      <c r="C100" s="2668" t="s">
        <v>2214</v>
      </c>
      <c r="D100" s="3110" t="s">
        <v>2240</v>
      </c>
      <c r="E100" s="3110">
        <v>45543</v>
      </c>
      <c r="F100" s="3111">
        <f>E100+10</f>
        <v>45553</v>
      </c>
      <c r="G100" s="1876" t="s">
        <v>5231</v>
      </c>
      <c r="H100" s="1321" t="s">
        <v>5319</v>
      </c>
      <c r="I100" s="1322">
        <v>45528</v>
      </c>
      <c r="J100" s="1365">
        <f>I100+27</f>
        <v>45555</v>
      </c>
      <c r="K100" s="1319">
        <f>I100+32</f>
        <v>45560</v>
      </c>
      <c r="L100" s="1323">
        <f>I100+36</f>
        <v>45564</v>
      </c>
    </row>
    <row r="101" spans="1:12" s="209" customFormat="1" ht="16.350000000000001" hidden="1" customHeight="1" thickBot="1">
      <c r="A101" s="1432"/>
      <c r="B101" s="1683"/>
      <c r="C101" s="1249"/>
      <c r="D101" s="1227"/>
      <c r="E101" s="1227"/>
      <c r="F101" s="3113"/>
      <c r="G101" s="1449" t="s">
        <v>5037</v>
      </c>
      <c r="H101" s="1325"/>
      <c r="I101" s="1326"/>
      <c r="J101" s="1324"/>
      <c r="K101" s="1324"/>
      <c r="L101" s="1327"/>
    </row>
    <row r="102" spans="1:12" s="209" customFormat="1" ht="16.350000000000001" hidden="1" customHeight="1" thickTop="1">
      <c r="A102" s="1432"/>
      <c r="B102" s="1683"/>
      <c r="C102" s="2668" t="s">
        <v>2109</v>
      </c>
      <c r="D102" s="3110" t="s">
        <v>2243</v>
      </c>
      <c r="E102" s="3110">
        <v>45520</v>
      </c>
      <c r="F102" s="3111">
        <f>E102+10</f>
        <v>45530</v>
      </c>
      <c r="G102" s="1876" t="s">
        <v>5303</v>
      </c>
      <c r="H102" s="1321" t="s">
        <v>5320</v>
      </c>
      <c r="I102" s="1322">
        <v>45535</v>
      </c>
      <c r="J102" s="1365">
        <f>I102+27</f>
        <v>45562</v>
      </c>
      <c r="K102" s="1319">
        <f>I102+32</f>
        <v>45567</v>
      </c>
      <c r="L102" s="3236"/>
    </row>
    <row r="103" spans="1:12" s="209" customFormat="1" ht="16.350000000000001" hidden="1" customHeight="1" thickBot="1">
      <c r="A103" s="1432"/>
      <c r="B103" s="1683"/>
      <c r="C103" s="1249"/>
      <c r="D103" s="1227"/>
      <c r="E103" s="1227"/>
      <c r="F103" s="3113"/>
      <c r="G103" s="1449" t="s">
        <v>5040</v>
      </c>
      <c r="H103" s="1325"/>
      <c r="I103" s="1326"/>
      <c r="J103" s="1324"/>
      <c r="K103" s="1324"/>
      <c r="L103" s="1327"/>
    </row>
    <row r="104" spans="1:12" s="209" customFormat="1" ht="16.350000000000001" hidden="1" customHeight="1" thickTop="1">
      <c r="A104" s="1432"/>
      <c r="B104" s="1683"/>
      <c r="C104" s="2668" t="s">
        <v>2122</v>
      </c>
      <c r="D104" s="3110" t="s">
        <v>4776</v>
      </c>
      <c r="E104" s="3110">
        <v>45533</v>
      </c>
      <c r="F104" s="3111">
        <f>E104+10</f>
        <v>45543</v>
      </c>
      <c r="G104" s="1876" t="s">
        <v>5301</v>
      </c>
      <c r="H104" s="1321" t="s">
        <v>5321</v>
      </c>
      <c r="I104" s="1322">
        <v>45542</v>
      </c>
      <c r="J104" s="1365">
        <f>I104+27</f>
        <v>45569</v>
      </c>
      <c r="K104" s="1319">
        <f>I104+32</f>
        <v>45574</v>
      </c>
      <c r="L104" s="1323">
        <f>I104+36</f>
        <v>45578</v>
      </c>
    </row>
    <row r="105" spans="1:12" s="209" customFormat="1" ht="16.350000000000001" hidden="1" customHeight="1" thickBot="1">
      <c r="A105" s="1432"/>
      <c r="B105" s="1683"/>
      <c r="C105" s="1249"/>
      <c r="D105" s="1227"/>
      <c r="E105" s="1227"/>
      <c r="F105" s="3113"/>
      <c r="G105" s="1449" t="s">
        <v>5042</v>
      </c>
      <c r="H105" s="1325"/>
      <c r="I105" s="1326"/>
      <c r="J105" s="1324"/>
      <c r="K105" s="1324"/>
      <c r="L105" s="1327"/>
    </row>
    <row r="106" spans="1:12" s="209" customFormat="1" ht="16.350000000000001" hidden="1" customHeight="1" thickTop="1">
      <c r="A106" s="1432"/>
      <c r="B106" s="1683"/>
      <c r="C106" s="2668" t="s">
        <v>4410</v>
      </c>
      <c r="D106" s="3110" t="s">
        <v>4780</v>
      </c>
      <c r="E106" s="3110">
        <v>45539</v>
      </c>
      <c r="F106" s="3111">
        <f>E106+10</f>
        <v>45549</v>
      </c>
      <c r="G106" s="1876" t="s">
        <v>3843</v>
      </c>
      <c r="H106" s="1321" t="s">
        <v>5322</v>
      </c>
      <c r="I106" s="1322">
        <v>45549</v>
      </c>
      <c r="J106" s="1365">
        <f>I106+27</f>
        <v>45576</v>
      </c>
      <c r="K106" s="1319">
        <f>I106+32</f>
        <v>45581</v>
      </c>
      <c r="L106" s="1323">
        <f>I106+36</f>
        <v>45585</v>
      </c>
    </row>
    <row r="107" spans="1:12" s="209" customFormat="1" ht="16.350000000000001" hidden="1" customHeight="1" thickBot="1">
      <c r="A107" s="1432"/>
      <c r="B107" s="1683"/>
      <c r="C107" s="1249"/>
      <c r="D107" s="1227"/>
      <c r="E107" s="1227"/>
      <c r="F107" s="3113"/>
      <c r="G107" s="1449" t="s">
        <v>5044</v>
      </c>
      <c r="H107" s="1325"/>
      <c r="I107" s="1326"/>
      <c r="J107" s="1324"/>
      <c r="K107" s="1324"/>
      <c r="L107" s="1327"/>
    </row>
    <row r="108" spans="1:12" s="209" customFormat="1" ht="16.350000000000001" hidden="1" customHeight="1" thickTop="1">
      <c r="A108" s="1432"/>
      <c r="B108" s="1683"/>
      <c r="C108" s="2668" t="s">
        <v>2290</v>
      </c>
      <c r="D108" s="3110" t="s">
        <v>5323</v>
      </c>
      <c r="E108" s="3110">
        <v>45546</v>
      </c>
      <c r="F108" s="3111">
        <f>E108+10</f>
        <v>45556</v>
      </c>
      <c r="G108" s="1876" t="s">
        <v>5279</v>
      </c>
      <c r="H108" s="1321" t="s">
        <v>5324</v>
      </c>
      <c r="I108" s="1322">
        <v>45556</v>
      </c>
      <c r="J108" s="1365">
        <f>I108+27</f>
        <v>45583</v>
      </c>
      <c r="K108" s="1319">
        <f>I108+32</f>
        <v>45588</v>
      </c>
      <c r="L108" s="1323">
        <f>I108+36</f>
        <v>45592</v>
      </c>
    </row>
    <row r="109" spans="1:12" s="209" customFormat="1" ht="16.350000000000001" hidden="1" customHeight="1" thickBot="1">
      <c r="A109" s="1432"/>
      <c r="B109" s="1683"/>
      <c r="C109" s="3555"/>
      <c r="D109" s="3556"/>
      <c r="E109" s="3556"/>
      <c r="F109" s="3557"/>
      <c r="G109" s="1449" t="s">
        <v>5046</v>
      </c>
      <c r="H109" s="1325"/>
      <c r="I109" s="1326"/>
      <c r="J109" s="1324"/>
      <c r="K109" s="1324"/>
      <c r="L109" s="1327"/>
    </row>
    <row r="110" spans="1:12" s="209" customFormat="1" ht="16.350000000000001" hidden="1" customHeight="1" thickTop="1">
      <c r="A110" s="1432"/>
      <c r="B110" s="1683"/>
      <c r="C110" s="3558" t="s">
        <v>2290</v>
      </c>
      <c r="D110" s="3559" t="s">
        <v>5323</v>
      </c>
      <c r="E110" s="3559">
        <v>45546</v>
      </c>
      <c r="F110" s="3560">
        <f>E110+10</f>
        <v>45556</v>
      </c>
      <c r="G110" s="2514" t="s">
        <v>5283</v>
      </c>
      <c r="H110" s="1321" t="s">
        <v>5325</v>
      </c>
      <c r="I110" s="1322">
        <v>45563</v>
      </c>
      <c r="J110" s="1365">
        <f>I110+27</f>
        <v>45590</v>
      </c>
      <c r="K110" s="1319">
        <f>I110+32</f>
        <v>45595</v>
      </c>
      <c r="L110" s="1323">
        <f>I110+35</f>
        <v>45598</v>
      </c>
    </row>
    <row r="111" spans="1:12" s="209" customFormat="1" ht="16.350000000000001" hidden="1" customHeight="1" thickBot="1">
      <c r="A111" s="1432"/>
      <c r="B111" s="1683"/>
      <c r="C111" s="3561" t="s">
        <v>2186</v>
      </c>
      <c r="D111" s="3562" t="s">
        <v>2258</v>
      </c>
      <c r="E111" s="3562">
        <v>45549</v>
      </c>
      <c r="F111" s="3563">
        <f>E111+10</f>
        <v>45559</v>
      </c>
      <c r="G111" s="1462" t="s">
        <v>5049</v>
      </c>
      <c r="H111" s="1325"/>
      <c r="I111" s="1326"/>
      <c r="J111" s="1324"/>
      <c r="K111" s="1324"/>
      <c r="L111" s="1327"/>
    </row>
    <row r="112" spans="1:12" s="209" customFormat="1" ht="16.350000000000001" customHeight="1" thickTop="1">
      <c r="A112" s="1432"/>
      <c r="B112" s="1683"/>
      <c r="C112" s="2668" t="s">
        <v>2262</v>
      </c>
      <c r="D112" s="3110" t="s">
        <v>2263</v>
      </c>
      <c r="E112" s="3110">
        <v>45558</v>
      </c>
      <c r="F112" s="3111">
        <f>E112+10</f>
        <v>45568</v>
      </c>
      <c r="G112" s="2395" t="s">
        <v>5309</v>
      </c>
      <c r="H112" s="1321" t="s">
        <v>4497</v>
      </c>
      <c r="I112" s="1322">
        <v>45570</v>
      </c>
      <c r="J112" s="1365">
        <f>I112+27</f>
        <v>45597</v>
      </c>
      <c r="K112" s="1319">
        <f>I112+32</f>
        <v>45602</v>
      </c>
      <c r="L112" s="1323">
        <f>I112+36</f>
        <v>45606</v>
      </c>
    </row>
    <row r="113" spans="1:12" s="209" customFormat="1" ht="16.350000000000001" customHeight="1" thickBot="1">
      <c r="A113" s="1432"/>
      <c r="B113" s="1683"/>
      <c r="C113" s="1249"/>
      <c r="D113" s="1227"/>
      <c r="E113" s="1227"/>
      <c r="F113" s="3113"/>
      <c r="G113" s="1449" t="s">
        <v>4917</v>
      </c>
      <c r="H113" s="1325"/>
      <c r="I113" s="1326"/>
      <c r="J113" s="1324"/>
      <c r="K113" s="1324"/>
      <c r="L113" s="1327"/>
    </row>
    <row r="114" spans="1:12" s="209" customFormat="1" ht="16.350000000000001" customHeight="1" thickTop="1">
      <c r="A114" s="1432"/>
      <c r="B114" s="1683"/>
      <c r="C114" s="2668" t="s">
        <v>2109</v>
      </c>
      <c r="D114" s="3110" t="s">
        <v>4402</v>
      </c>
      <c r="E114" s="3110">
        <v>45563</v>
      </c>
      <c r="F114" s="3111">
        <f>E114+10</f>
        <v>45573</v>
      </c>
      <c r="G114" s="1876" t="s">
        <v>5248</v>
      </c>
      <c r="H114" s="1321" t="s">
        <v>4534</v>
      </c>
      <c r="I114" s="1322">
        <v>45577</v>
      </c>
      <c r="J114" s="1365">
        <f>I114+27</f>
        <v>45604</v>
      </c>
      <c r="K114" s="1319">
        <f>I114+32</f>
        <v>45609</v>
      </c>
      <c r="L114" s="1323">
        <f>I114+36</f>
        <v>45613</v>
      </c>
    </row>
    <row r="115" spans="1:12" s="209" customFormat="1" ht="16.350000000000001" customHeight="1" thickBot="1">
      <c r="A115" s="1432"/>
      <c r="B115" s="1683"/>
      <c r="C115" s="1249"/>
      <c r="D115" s="1227"/>
      <c r="E115" s="1227"/>
      <c r="F115" s="3113"/>
      <c r="G115" s="1449" t="s">
        <v>4919</v>
      </c>
      <c r="H115" s="1325"/>
      <c r="I115" s="1326"/>
      <c r="J115" s="1324"/>
      <c r="K115" s="1324"/>
      <c r="L115" s="1327"/>
    </row>
    <row r="116" spans="1:12" s="209" customFormat="1" ht="16.350000000000001" customHeight="1" thickTop="1">
      <c r="A116" s="1432"/>
      <c r="B116" s="1683"/>
      <c r="C116" s="3907" t="s">
        <v>2248</v>
      </c>
      <c r="D116" s="3908" t="s">
        <v>4404</v>
      </c>
      <c r="E116" s="3908">
        <v>45567</v>
      </c>
      <c r="F116" s="3114" t="s">
        <v>2190</v>
      </c>
      <c r="G116" s="1876" t="s">
        <v>4915</v>
      </c>
      <c r="H116" s="1321" t="s">
        <v>5326</v>
      </c>
      <c r="I116" s="1322">
        <v>45584</v>
      </c>
      <c r="J116" s="1365">
        <f>I116+27</f>
        <v>45611</v>
      </c>
      <c r="K116" s="1319">
        <f>I116+32</f>
        <v>45616</v>
      </c>
      <c r="L116" s="1323">
        <f>I116+36</f>
        <v>45620</v>
      </c>
    </row>
    <row r="117" spans="1:12" s="209" customFormat="1" ht="16.350000000000001" customHeight="1" thickBot="1">
      <c r="A117" s="1432"/>
      <c r="B117" s="1683"/>
      <c r="C117" s="1249" t="s">
        <v>2109</v>
      </c>
      <c r="D117" s="1227" t="s">
        <v>4407</v>
      </c>
      <c r="E117" s="1227">
        <v>45569</v>
      </c>
      <c r="F117" s="3113">
        <v>45577</v>
      </c>
      <c r="G117" s="1449" t="s">
        <v>4922</v>
      </c>
      <c r="H117" s="1325"/>
      <c r="I117" s="1326"/>
      <c r="J117" s="1324"/>
      <c r="K117" s="1324"/>
      <c r="L117" s="1327"/>
    </row>
    <row r="118" spans="1:12" s="209" customFormat="1" ht="16.350000000000001" customHeight="1" thickTop="1">
      <c r="A118" s="1432"/>
      <c r="B118" s="1683"/>
      <c r="C118" s="2668" t="s">
        <v>2122</v>
      </c>
      <c r="D118" s="3110" t="s">
        <v>2268</v>
      </c>
      <c r="E118" s="3110">
        <v>45575</v>
      </c>
      <c r="F118" s="3111">
        <f>E118+10</f>
        <v>45585</v>
      </c>
      <c r="G118" s="1876" t="s">
        <v>5327</v>
      </c>
      <c r="H118" s="1321" t="s">
        <v>5328</v>
      </c>
      <c r="I118" s="1322">
        <v>45591</v>
      </c>
      <c r="J118" s="1365">
        <f>I118+27</f>
        <v>45618</v>
      </c>
      <c r="K118" s="1319">
        <f>I118+32</f>
        <v>45623</v>
      </c>
      <c r="L118" s="1323">
        <f>I118+36</f>
        <v>45627</v>
      </c>
    </row>
    <row r="119" spans="1:12" s="209" customFormat="1" ht="16.350000000000001" customHeight="1" thickBot="1">
      <c r="A119" s="1432"/>
      <c r="B119" s="1683"/>
      <c r="C119" s="1249"/>
      <c r="D119" s="1227"/>
      <c r="E119" s="1227"/>
      <c r="F119" s="3113"/>
      <c r="G119" s="1449" t="s">
        <v>4925</v>
      </c>
      <c r="H119" s="1325"/>
      <c r="I119" s="1326"/>
      <c r="J119" s="1324"/>
      <c r="K119" s="1324"/>
      <c r="L119" s="1327"/>
    </row>
    <row r="120" spans="1:12" s="209" customFormat="1" ht="16.350000000000001" customHeight="1" thickTop="1">
      <c r="A120" s="1432"/>
      <c r="B120" s="1683"/>
      <c r="C120" s="3907" t="s">
        <v>4410</v>
      </c>
      <c r="D120" s="3908" t="s">
        <v>2272</v>
      </c>
      <c r="E120" s="3908">
        <f>E118+7</f>
        <v>45582</v>
      </c>
      <c r="F120" s="3114" t="s">
        <v>2190</v>
      </c>
      <c r="G120" s="1876" t="s">
        <v>3888</v>
      </c>
      <c r="H120" s="1321" t="s">
        <v>5329</v>
      </c>
      <c r="I120" s="1322">
        <f>I118+7</f>
        <v>45598</v>
      </c>
      <c r="J120" s="1365">
        <f>I120+27</f>
        <v>45625</v>
      </c>
      <c r="K120" s="1319">
        <f>I120+32</f>
        <v>45630</v>
      </c>
      <c r="L120" s="1323">
        <f>I120+36</f>
        <v>45634</v>
      </c>
    </row>
    <row r="121" spans="1:12" s="209" customFormat="1" ht="16.350000000000001" customHeight="1" thickBot="1">
      <c r="A121" s="1432"/>
      <c r="B121" s="1683"/>
      <c r="C121" s="1249"/>
      <c r="D121" s="1227"/>
      <c r="E121" s="1227"/>
      <c r="F121" s="3113"/>
      <c r="G121" s="1449" t="s">
        <v>4927</v>
      </c>
      <c r="H121" s="1325"/>
      <c r="I121" s="1326"/>
      <c r="J121" s="1324"/>
      <c r="K121" s="1324"/>
      <c r="L121" s="1327"/>
    </row>
    <row r="122" spans="1:12" s="209" customFormat="1" ht="16.350000000000001" customHeight="1" thickTop="1">
      <c r="A122" s="1432"/>
      <c r="B122" s="1683"/>
      <c r="C122" s="2668" t="s">
        <v>2186</v>
      </c>
      <c r="D122" s="3110" t="s">
        <v>4413</v>
      </c>
      <c r="E122" s="3110">
        <v>45588</v>
      </c>
      <c r="F122" s="3111">
        <f>E122+10</f>
        <v>45598</v>
      </c>
      <c r="G122" s="1876" t="s">
        <v>5069</v>
      </c>
      <c r="H122" s="1321" t="s">
        <v>4506</v>
      </c>
      <c r="I122" s="1322">
        <f>I120+7</f>
        <v>45605</v>
      </c>
      <c r="J122" s="1365">
        <f>I122+27</f>
        <v>45632</v>
      </c>
      <c r="K122" s="1319">
        <f>I122+32</f>
        <v>45637</v>
      </c>
      <c r="L122" s="1323">
        <f>I122+36</f>
        <v>45641</v>
      </c>
    </row>
    <row r="123" spans="1:12" s="209" customFormat="1" ht="16.350000000000001" customHeight="1" thickBot="1">
      <c r="A123" s="1432"/>
      <c r="B123" s="1683"/>
      <c r="C123" s="1249"/>
      <c r="D123" s="1227"/>
      <c r="E123" s="1227"/>
      <c r="F123" s="3113"/>
      <c r="G123" s="1449" t="s">
        <v>4930</v>
      </c>
      <c r="H123" s="1325"/>
      <c r="I123" s="1326"/>
      <c r="J123" s="1324"/>
      <c r="K123" s="1324"/>
      <c r="L123" s="1327"/>
    </row>
    <row r="124" spans="1:12" s="209" customFormat="1" ht="16.350000000000001" customHeight="1" thickTop="1">
      <c r="A124" s="1432"/>
      <c r="B124" s="1683"/>
      <c r="C124" s="2668" t="s">
        <v>4414</v>
      </c>
      <c r="D124" s="3110" t="s">
        <v>4415</v>
      </c>
      <c r="E124" s="3110">
        <v>45595</v>
      </c>
      <c r="F124" s="3111">
        <f>E124+10</f>
        <v>45605</v>
      </c>
      <c r="G124" s="1876" t="s">
        <v>3789</v>
      </c>
      <c r="H124" s="1321" t="s">
        <v>5330</v>
      </c>
      <c r="I124" s="1322">
        <f>I122+7</f>
        <v>45612</v>
      </c>
      <c r="J124" s="1365">
        <f>I124+27</f>
        <v>45639</v>
      </c>
      <c r="K124" s="1319">
        <f>I124+32</f>
        <v>45644</v>
      </c>
      <c r="L124" s="1323">
        <f>I124+36</f>
        <v>45648</v>
      </c>
    </row>
    <row r="125" spans="1:12" s="209" customFormat="1" ht="16.350000000000001" customHeight="1" thickBot="1">
      <c r="A125" s="1432"/>
      <c r="B125" s="1683"/>
      <c r="C125" s="1249"/>
      <c r="D125" s="1227"/>
      <c r="E125" s="1227"/>
      <c r="F125" s="3113"/>
      <c r="G125" s="1449" t="s">
        <v>4933</v>
      </c>
      <c r="H125" s="1325"/>
      <c r="I125" s="1326"/>
      <c r="J125" s="1324"/>
      <c r="K125" s="1324"/>
      <c r="L125" s="1327"/>
    </row>
    <row r="126" spans="1:12" s="209" customFormat="1" ht="16.350000000000001" customHeight="1" thickTop="1">
      <c r="A126" s="1432"/>
      <c r="B126" s="1683"/>
      <c r="C126" s="2668" t="s">
        <v>2262</v>
      </c>
      <c r="D126" s="3110" t="s">
        <v>4418</v>
      </c>
      <c r="E126" s="3110">
        <f>E124+7</f>
        <v>45602</v>
      </c>
      <c r="F126" s="3111">
        <f>E126+10</f>
        <v>45612</v>
      </c>
      <c r="G126" s="1876" t="s">
        <v>5231</v>
      </c>
      <c r="H126" s="1321" t="s">
        <v>5331</v>
      </c>
      <c r="I126" s="1322">
        <f>I124+7</f>
        <v>45619</v>
      </c>
      <c r="J126" s="1365">
        <f>I126+27</f>
        <v>45646</v>
      </c>
      <c r="K126" s="1319">
        <f>I126+32</f>
        <v>45651</v>
      </c>
      <c r="L126" s="1323">
        <f>I126+36</f>
        <v>45655</v>
      </c>
    </row>
    <row r="127" spans="1:12" s="209" customFormat="1" ht="16.350000000000001" customHeight="1" thickBot="1">
      <c r="A127" s="1432"/>
      <c r="B127" s="1683"/>
      <c r="C127" s="1249"/>
      <c r="D127" s="1227"/>
      <c r="E127" s="1227"/>
      <c r="F127" s="3113"/>
      <c r="G127" s="1449" t="s">
        <v>4936</v>
      </c>
      <c r="H127" s="1325"/>
      <c r="I127" s="1326"/>
      <c r="J127" s="1324"/>
      <c r="K127" s="1324"/>
      <c r="L127" s="1327"/>
    </row>
    <row r="128" spans="1:12" s="209" customFormat="1" ht="16.350000000000001" customHeight="1" thickTop="1">
      <c r="A128" s="1432"/>
      <c r="B128" s="1683"/>
      <c r="C128" s="2668" t="s">
        <v>2109</v>
      </c>
      <c r="D128" s="3110" t="s">
        <v>4421</v>
      </c>
      <c r="E128" s="3110">
        <f>E126+7</f>
        <v>45609</v>
      </c>
      <c r="F128" s="3111">
        <f>E128+10</f>
        <v>45619</v>
      </c>
      <c r="G128" s="1876" t="s">
        <v>5332</v>
      </c>
      <c r="H128" s="1321" t="s">
        <v>4512</v>
      </c>
      <c r="I128" s="1322">
        <f>I126+7</f>
        <v>45626</v>
      </c>
      <c r="J128" s="1365">
        <f>I128+27</f>
        <v>45653</v>
      </c>
      <c r="K128" s="1319">
        <f>I128+32</f>
        <v>45658</v>
      </c>
      <c r="L128" s="1323">
        <f>I128+36</f>
        <v>45662</v>
      </c>
    </row>
    <row r="129" spans="1:13" s="209" customFormat="1" ht="16.350000000000001" customHeight="1" thickBot="1">
      <c r="A129" s="1432"/>
      <c r="B129" s="1683"/>
      <c r="C129" s="1249"/>
      <c r="D129" s="1227"/>
      <c r="E129" s="1227"/>
      <c r="F129" s="3113"/>
      <c r="G129" s="1449" t="s">
        <v>4938</v>
      </c>
      <c r="H129" s="1325"/>
      <c r="I129" s="1326"/>
      <c r="J129" s="1324"/>
      <c r="K129" s="1324"/>
      <c r="L129" s="1327"/>
    </row>
    <row r="130" spans="1:13" s="209" customFormat="1" ht="16.350000000000001" customHeight="1" thickTop="1">
      <c r="A130" s="1432"/>
      <c r="B130" s="1683"/>
      <c r="C130" s="2668" t="s">
        <v>4424</v>
      </c>
      <c r="D130" s="3110" t="s">
        <v>4425</v>
      </c>
      <c r="E130" s="3110">
        <f>E128+7</f>
        <v>45616</v>
      </c>
      <c r="F130" s="3111">
        <f>E130+10</f>
        <v>45626</v>
      </c>
      <c r="G130" s="1876" t="s">
        <v>5301</v>
      </c>
      <c r="H130" s="1321" t="s">
        <v>4514</v>
      </c>
      <c r="I130" s="1322">
        <f>I128+7</f>
        <v>45633</v>
      </c>
      <c r="J130" s="1365">
        <f>I130+27</f>
        <v>45660</v>
      </c>
      <c r="K130" s="1319">
        <f>I130+32</f>
        <v>45665</v>
      </c>
      <c r="L130" s="1323">
        <f>I130+36</f>
        <v>45669</v>
      </c>
    </row>
    <row r="131" spans="1:13" s="209" customFormat="1" ht="16.350000000000001" customHeight="1" thickBot="1">
      <c r="A131" s="1432"/>
      <c r="B131" s="1683"/>
      <c r="C131" s="1249"/>
      <c r="D131" s="1227"/>
      <c r="E131" s="1227"/>
      <c r="F131" s="3113"/>
      <c r="G131" s="1449" t="s">
        <v>4940</v>
      </c>
      <c r="H131" s="1325"/>
      <c r="I131" s="1326"/>
      <c r="J131" s="1324"/>
      <c r="K131" s="1324"/>
      <c r="L131" s="1327"/>
    </row>
    <row r="132" spans="1:13" s="209" customFormat="1" ht="16.350000000000001" customHeight="1" thickTop="1">
      <c r="A132" s="1432"/>
      <c r="B132" s="1683"/>
      <c r="C132" s="2668" t="s">
        <v>2122</v>
      </c>
      <c r="D132" s="3110" t="s">
        <v>4427</v>
      </c>
      <c r="E132" s="3110">
        <f>E130+7</f>
        <v>45623</v>
      </c>
      <c r="F132" s="3111">
        <f>E132+10</f>
        <v>45633</v>
      </c>
      <c r="G132" s="1876" t="s">
        <v>3843</v>
      </c>
      <c r="H132" s="1321" t="s">
        <v>4516</v>
      </c>
      <c r="I132" s="1322">
        <f>I130+7</f>
        <v>45640</v>
      </c>
      <c r="J132" s="1365">
        <f>I132+27</f>
        <v>45667</v>
      </c>
      <c r="K132" s="1319">
        <f>I132+32</f>
        <v>45672</v>
      </c>
      <c r="L132" s="1323">
        <f>I132+36</f>
        <v>45676</v>
      </c>
    </row>
    <row r="133" spans="1:13" s="209" customFormat="1" ht="16.350000000000001" customHeight="1" thickBot="1">
      <c r="A133" s="1432"/>
      <c r="B133" s="1683"/>
      <c r="C133" s="1249"/>
      <c r="D133" s="1227"/>
      <c r="E133" s="1227"/>
      <c r="F133" s="3113"/>
      <c r="G133" s="1449" t="s">
        <v>4942</v>
      </c>
      <c r="H133" s="1325"/>
      <c r="I133" s="1326"/>
      <c r="J133" s="1324"/>
      <c r="K133" s="1324"/>
      <c r="L133" s="1327"/>
    </row>
    <row r="134" spans="1:13" s="209" customFormat="1" thickTop="1">
      <c r="A134" s="1432"/>
      <c r="B134" s="1682"/>
      <c r="C134" s="233" t="s">
        <v>2303</v>
      </c>
      <c r="D134" s="232"/>
      <c r="E134" s="226"/>
      <c r="F134" s="226"/>
      <c r="G134" s="226"/>
      <c r="H134" s="226"/>
      <c r="M134" s="139"/>
    </row>
    <row r="135" spans="1:13" s="209" customFormat="1" ht="17.25" customHeight="1">
      <c r="B135" s="1682"/>
      <c r="C135" s="233"/>
      <c r="D135" s="232"/>
      <c r="E135" s="226"/>
      <c r="F135" s="226"/>
      <c r="G135" s="226"/>
      <c r="H135" s="226"/>
      <c r="M135" s="139"/>
    </row>
    <row r="136" spans="1:13" s="209" customFormat="1" ht="12">
      <c r="B136" s="1682"/>
      <c r="D136" s="232"/>
      <c r="E136" s="226"/>
      <c r="F136" s="226"/>
      <c r="G136" s="226"/>
      <c r="H136" s="226"/>
      <c r="M136" s="139"/>
    </row>
    <row r="137" spans="1:13" s="236" customFormat="1" ht="17.25" customHeight="1">
      <c r="B137" s="1682"/>
      <c r="C137" s="235" t="s">
        <v>1920</v>
      </c>
      <c r="D137" s="234"/>
      <c r="E137" s="234"/>
      <c r="F137" s="238"/>
      <c r="G137" s="234" t="s">
        <v>1958</v>
      </c>
      <c r="H137" s="234"/>
      <c r="I137" s="234"/>
      <c r="J137" s="234"/>
      <c r="K137" s="234" t="s">
        <v>1982</v>
      </c>
      <c r="L137" s="234"/>
      <c r="M137" s="234"/>
    </row>
    <row r="138" spans="1:13" s="236" customFormat="1" ht="12">
      <c r="B138" s="1682"/>
      <c r="C138" s="137" t="s">
        <v>1921</v>
      </c>
      <c r="D138" s="139"/>
      <c r="E138" s="211" t="s">
        <v>2305</v>
      </c>
      <c r="F138" s="234"/>
      <c r="G138" s="139" t="s">
        <v>2306</v>
      </c>
      <c r="H138" s="139"/>
      <c r="I138" s="211" t="s">
        <v>1960</v>
      </c>
      <c r="J138" s="139"/>
      <c r="K138" s="139" t="s">
        <v>1984</v>
      </c>
      <c r="L138" s="139"/>
      <c r="M138" s="211" t="s">
        <v>1985</v>
      </c>
    </row>
    <row r="139" spans="1:13" s="209" customFormat="1" ht="12">
      <c r="B139" s="1682"/>
      <c r="C139" s="210"/>
      <c r="D139" s="232"/>
      <c r="E139" s="226"/>
      <c r="F139" s="226"/>
      <c r="G139" s="226"/>
      <c r="H139" s="226"/>
      <c r="M139" s="139"/>
    </row>
    <row r="140" spans="1:13" s="139" customFormat="1" ht="12">
      <c r="B140" s="1993"/>
      <c r="C140" s="223" t="str">
        <f>HOME!A$600</f>
        <v>ZANT CHONG</v>
      </c>
      <c r="D140" s="223" t="str">
        <f>HOME!B$600</f>
        <v>6011 2429</v>
      </c>
      <c r="E140" s="1991" t="str">
        <f>HOME!C$600</f>
        <v>zant.chong@msc.com</v>
      </c>
      <c r="F140" s="218"/>
      <c r="G140" s="223" t="str">
        <f>HOME!A$617</f>
        <v>ROBERT CHIA</v>
      </c>
      <c r="H140" s="223" t="str">
        <f>HOME!B$617</f>
        <v>6011 0564</v>
      </c>
      <c r="I140" s="1991" t="str">
        <f>HOME!C$617</f>
        <v>robert.chia@msc.com</v>
      </c>
      <c r="J140" s="218"/>
      <c r="K140" s="223" t="str">
        <f>HOME!A$632</f>
        <v>RAYNAR ANG</v>
      </c>
      <c r="L140" s="223" t="str">
        <f>HOME!B$632</f>
        <v>6011 2358</v>
      </c>
      <c r="M140" s="1991" t="str">
        <f>HOME!C$632</f>
        <v>raynar.ang@msc.com</v>
      </c>
    </row>
    <row r="141" spans="1:13" s="139" customFormat="1" ht="12">
      <c r="B141" s="1993"/>
      <c r="C141" s="223" t="str">
        <f>HOME!A$601</f>
        <v>PHOEBE HUANG</v>
      </c>
      <c r="D141" s="223" t="str">
        <f>HOME!B$601</f>
        <v>6011 0562</v>
      </c>
      <c r="E141" s="1991" t="str">
        <f>HOME!C$601</f>
        <v>phoebe.huang@msc.com</v>
      </c>
      <c r="F141" s="218"/>
      <c r="G141" s="223" t="str">
        <f>HOME!A$618</f>
        <v>S. Y. LIEW</v>
      </c>
      <c r="H141" s="223" t="str">
        <f>HOME!B$618</f>
        <v>6011 2348</v>
      </c>
      <c r="I141" s="1991" t="str">
        <f>HOME!C$618</f>
        <v>seoyi.liew@msc.com</v>
      </c>
      <c r="J141" s="218"/>
      <c r="K141" s="223" t="str">
        <f>HOME!A$633</f>
        <v>KAI SIANG</v>
      </c>
      <c r="L141" s="223" t="str">
        <f>HOME!B$633</f>
        <v>6011 2356</v>
      </c>
      <c r="M141" s="1991" t="str">
        <f>HOME!C$633</f>
        <v>kaisiang.lim@msc.com</v>
      </c>
    </row>
    <row r="142" spans="1:13" s="139" customFormat="1" ht="12">
      <c r="B142" s="1993"/>
      <c r="C142" s="223" t="str">
        <f>HOME!A$602</f>
        <v>SHERWIN LIM</v>
      </c>
      <c r="D142" s="223" t="str">
        <f>HOME!B$602</f>
        <v>6011 2395</v>
      </c>
      <c r="E142" s="1991" t="str">
        <f>HOME!C$602</f>
        <v>sherwin.lim@msc.com</v>
      </c>
      <c r="F142" s="218"/>
      <c r="G142" s="223" t="str">
        <f>HOME!A$619</f>
        <v>SHARON KOH</v>
      </c>
      <c r="H142" s="223" t="str">
        <f>HOME!B$619</f>
        <v>6011 2349</v>
      </c>
      <c r="I142" s="1991" t="str">
        <f>HOME!C$619</f>
        <v>sharon.koh@msc.com</v>
      </c>
      <c r="J142" s="218"/>
      <c r="K142" s="223" t="str">
        <f>HOME!A$634</f>
        <v>DEWI</v>
      </c>
      <c r="L142" s="223" t="str">
        <f>HOME!B$634</f>
        <v>6011 2354</v>
      </c>
      <c r="M142" s="1991" t="str">
        <f>HOME!C$634</f>
        <v>dewi.ratnah@msc.com</v>
      </c>
    </row>
    <row r="143" spans="1:13" s="139" customFormat="1" ht="12">
      <c r="B143" s="1993"/>
      <c r="C143" s="223" t="str">
        <f>HOME!A$603</f>
        <v>NATALIE LEW</v>
      </c>
      <c r="D143" s="223" t="str">
        <f>HOME!B$603</f>
        <v>6011 2399</v>
      </c>
      <c r="E143" s="1991" t="str">
        <f>HOME!C$603</f>
        <v>natalie.lew@msc.com</v>
      </c>
      <c r="F143" s="218"/>
      <c r="G143" s="223" t="str">
        <f>HOME!A$620</f>
        <v>ANGELIA LAU</v>
      </c>
      <c r="H143" s="223" t="str">
        <f>HOME!B$620</f>
        <v>6011 2346</v>
      </c>
      <c r="I143" s="1991" t="str">
        <f>HOME!C$620</f>
        <v>angelia.lau@msc.com</v>
      </c>
      <c r="J143" s="218"/>
      <c r="K143" s="223" t="str">
        <f>HOME!A$635</f>
        <v>YU TING</v>
      </c>
      <c r="L143" s="223" t="str">
        <f>HOME!B$635</f>
        <v>6011 2359</v>
      </c>
      <c r="M143" s="1991" t="str">
        <f>HOME!C$635</f>
        <v>yuting.luo@msc.com</v>
      </c>
    </row>
    <row r="144" spans="1:13" s="139" customFormat="1" ht="12">
      <c r="B144" s="1993"/>
      <c r="C144" s="223" t="str">
        <f>HOME!A$604</f>
        <v xml:space="preserve">LIM LEE HLI </v>
      </c>
      <c r="D144" s="223" t="str">
        <f>HOME!B$604</f>
        <v>6011 2352</v>
      </c>
      <c r="E144" s="1991" t="str">
        <f>HOME!C$604</f>
        <v>leehli.lim@msc.com</v>
      </c>
      <c r="F144" s="218"/>
      <c r="G144" s="223" t="str">
        <f>HOME!A$621</f>
        <v>NOOR AFNINDAH</v>
      </c>
      <c r="H144" s="223" t="str">
        <f>HOME!B$621</f>
        <v>6011 2347</v>
      </c>
      <c r="I144" s="1991" t="str">
        <f>HOME!C$621</f>
        <v>noor.afnindah@msc.com</v>
      </c>
      <c r="J144" s="218"/>
      <c r="K144" s="223" t="str">
        <f>HOME!A$636</f>
        <v>-</v>
      </c>
      <c r="L144" s="223" t="str">
        <f>HOME!B$636</f>
        <v>6011 0567</v>
      </c>
      <c r="M144" s="1991" t="str">
        <f>HOME!C$636</f>
        <v>-</v>
      </c>
    </row>
    <row r="145" spans="2:13" s="139" customFormat="1" ht="12">
      <c r="B145" s="1993"/>
      <c r="C145" s="223" t="str">
        <f>HOME!A$605</f>
        <v>LIM AI PHEN</v>
      </c>
      <c r="D145" s="223" t="str">
        <f>HOME!B$605</f>
        <v>6011 9646</v>
      </c>
      <c r="E145" s="1991" t="str">
        <f>HOME!C$605</f>
        <v>aiphen.lim@msc.com</v>
      </c>
      <c r="F145" s="218"/>
      <c r="G145" s="223" t="str">
        <f>HOME!A$622</f>
        <v>NG CHING WEI</v>
      </c>
      <c r="H145" s="223" t="str">
        <f>HOME!B$622</f>
        <v>6011 2404</v>
      </c>
      <c r="I145" s="1991" t="str">
        <f>HOME!C$622</f>
        <v>chingwei.ng@msc.com</v>
      </c>
      <c r="J145" s="218"/>
      <c r="K145" s="223" t="str">
        <f>HOME!A$637</f>
        <v>SHAN SHAN</v>
      </c>
      <c r="L145" s="223" t="str">
        <f>HOME!B$637</f>
        <v>6011 2353</v>
      </c>
      <c r="M145" s="1991" t="str">
        <f>HOME!C$637</f>
        <v>shanshan.chin@msc.com</v>
      </c>
    </row>
    <row r="146" spans="2:13" s="139" customFormat="1" ht="12">
      <c r="B146" s="1993"/>
      <c r="C146" s="223" t="str">
        <f>HOME!A$606</f>
        <v>DARIUS ONG</v>
      </c>
      <c r="D146" s="223" t="str">
        <f>HOME!B$606</f>
        <v>6011 2396</v>
      </c>
      <c r="E146" s="1991" t="str">
        <f>HOME!C$606</f>
        <v>darius.ong@msc.com</v>
      </c>
      <c r="F146" s="218"/>
      <c r="G146" s="223">
        <f>HOME!A$623</f>
        <v>0</v>
      </c>
      <c r="H146" s="223">
        <f>HOME!B$623</f>
        <v>0</v>
      </c>
      <c r="I146" s="1991">
        <f>HOME!C$623</f>
        <v>0</v>
      </c>
      <c r="J146" s="218"/>
      <c r="K146" s="223" t="str">
        <f>HOME!A$638</f>
        <v>EUNICE</v>
      </c>
      <c r="L146" s="223" t="str">
        <f>HOME!B$638</f>
        <v>6011 2355</v>
      </c>
      <c r="M146" s="1991" t="str">
        <f>HOME!C$638</f>
        <v>eunice.chan@msc.com</v>
      </c>
    </row>
    <row r="147" spans="2:13" s="139" customFormat="1" ht="12">
      <c r="B147" s="1993"/>
      <c r="C147" s="223" t="str">
        <f>HOME!A$607</f>
        <v>LAWRENCE ANG (CROSS-TRADE)</v>
      </c>
      <c r="D147" s="223" t="str">
        <f>HOME!B$607</f>
        <v>6011 2400</v>
      </c>
      <c r="E147" s="1991" t="str">
        <f>HOME!C$607</f>
        <v>lawrence.ang@msc.com</v>
      </c>
      <c r="F147" s="218"/>
      <c r="G147" s="223" t="str">
        <f>HOME!A$624</f>
        <v>.</v>
      </c>
      <c r="H147" s="223" t="str">
        <f>HOME!B$624</f>
        <v>.</v>
      </c>
      <c r="I147" s="1991" t="str">
        <f>HOME!C$624</f>
        <v>.</v>
      </c>
      <c r="J147" s="218"/>
      <c r="K147" s="223" t="str">
        <f>HOME!A$639</f>
        <v>HAZEL</v>
      </c>
      <c r="L147" s="223" t="str">
        <f>HOME!B$639</f>
        <v>6011 2435</v>
      </c>
      <c r="M147" s="1991" t="str">
        <f>HOME!C$639</f>
        <v>hazel.toh@msc.com</v>
      </c>
    </row>
    <row r="148" spans="2:13" s="139" customFormat="1" ht="12">
      <c r="B148" s="1993"/>
      <c r="C148" s="223" t="str">
        <f>HOME!A608</f>
        <v>ASHTON YAN</v>
      </c>
      <c r="D148" s="223" t="str">
        <f>HOME!B608</f>
        <v>6011 2398</v>
      </c>
      <c r="E148" s="1991" t="str">
        <f>HOME!C608</f>
        <v>ashton.yan@msc.com</v>
      </c>
      <c r="H148" s="1992"/>
      <c r="I148" s="211"/>
      <c r="K148" s="1265"/>
    </row>
    <row r="149" spans="2:13" s="236" customFormat="1" ht="12">
      <c r="B149" s="1682"/>
      <c r="C149" s="223" t="str">
        <f>HOME!A609</f>
        <v>JUN YUAN (IMP)</v>
      </c>
      <c r="D149" s="223" t="str">
        <f>HOME!B609</f>
        <v>6011 2402</v>
      </c>
      <c r="E149" s="1991" t="str">
        <f>HOME!C609</f>
        <v>junyuan.kwa@msc.com</v>
      </c>
      <c r="H149" s="237"/>
      <c r="I149" s="211"/>
    </row>
    <row r="150" spans="2:13" s="236" customFormat="1" ht="12">
      <c r="B150" s="1682"/>
      <c r="C150" s="223" t="str">
        <f>HOME!A610</f>
        <v>KARTHI</v>
      </c>
      <c r="D150" s="223" t="str">
        <f>HOME!B610</f>
        <v>6011 2397</v>
      </c>
      <c r="E150" s="1991" t="str">
        <f>HOME!C610</f>
        <v>karthigayan.velu@msc.com</v>
      </c>
      <c r="H150" s="237"/>
      <c r="I150" s="237"/>
      <c r="J150" s="211"/>
    </row>
    <row r="151" spans="2:13" s="236" customFormat="1" ht="12">
      <c r="C151" s="223">
        <f>HOME!A611</f>
        <v>0</v>
      </c>
      <c r="D151" s="223">
        <f>HOME!B611</f>
        <v>0</v>
      </c>
      <c r="E151" s="1991">
        <f>HOME!C611</f>
        <v>0</v>
      </c>
    </row>
    <row r="152" spans="2:13">
      <c r="C152" s="223" t="str">
        <f>HOME!A612</f>
        <v xml:space="preserve">MAIN LINE  </v>
      </c>
      <c r="D152" s="223" t="str">
        <f>HOME!B612</f>
        <v>6011 2424</v>
      </c>
      <c r="E152" s="1991">
        <f>HOME!C612</f>
        <v>0</v>
      </c>
    </row>
    <row r="153" spans="2:13">
      <c r="C153" s="223">
        <f>HOME!A613</f>
        <v>0</v>
      </c>
      <c r="D153" s="223">
        <f>HOME!B613</f>
        <v>0</v>
      </c>
      <c r="E153" s="1991">
        <f>HOME!C613</f>
        <v>0</v>
      </c>
    </row>
  </sheetData>
  <customSheetViews>
    <customSheetView guid="{25211047-2AA7-431D-8637-AA6183637E8E}"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fitToPage="1" hiddenRows="1">
      <selection activeCell="H4" sqref="H4"/>
      <pageMargins left="0" right="0" top="0" bottom="0" header="0" footer="0"/>
      <pageSetup paperSize="9" scale="65" orientation="landscape" r:id="rId3"/>
      <headerFooter>
        <oddFooter>&amp;RLast update : &amp;D    &amp;T&amp;L&amp;1#&amp;"Calibri"&amp;10 Sensitivity: Internal</oddFooter>
      </headerFooter>
    </customSheetView>
    <customSheetView guid="{999D0099-E3FC-46FC-839A-D58F693EE82E}" fitToPage="1" hiddenRows="1">
      <selection activeCell="G26" sqref="G26"/>
      <pageMargins left="0" right="0" top="0" bottom="0" header="0" footer="0"/>
      <pageSetup paperSize="9" scale="65" orientation="landscape" r:id="rId4"/>
      <headerFooter>
        <oddFooter>&amp;RLast update : &amp;D    &amp;T&amp;L&amp;1#&amp;"Calibri"&amp;10 Sensitivity: Internal</oddFooter>
      </headerFooter>
    </customSheetView>
    <customSheetView guid="{9C701732-F58F-4708-A15C-976D1C40D46C}" fitToPage="1" hiddenRows="1">
      <selection activeCell="C16" sqref="C16"/>
      <pageMargins left="0" right="0" top="0" bottom="0" header="0" footer="0"/>
      <pageSetup paperSize="9" scale="62" orientation="landscape" r:id="rId5"/>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6"/>
      <headerFooter>
        <oddFooter>&amp;RLast update : &amp;D    &amp;T</oddFooter>
      </headerFooter>
    </customSheetView>
    <customSheetView guid="{1A9C4D40-FD7F-415B-AEEF-6F3B6F11E2D9}" fitToPage="1">
      <pageMargins left="0" right="0" top="0" bottom="0" header="0" footer="0"/>
      <pageSetup paperSize="9" scale="62" orientation="landscape" r:id="rId7"/>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9"/>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0"/>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1"/>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12"/>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13"/>
      <headerFooter>
        <oddFooter>&amp;RLast update : &amp;D    &amp;T</oddFooter>
      </headerFooter>
    </customSheetView>
    <customSheetView guid="{DF664468-2591-4537-A401-E39E9401FA18}" scale="85" fitToPage="1">
      <selection activeCell="D19" sqref="D19"/>
      <pageMargins left="0" right="0" top="0" bottom="0" header="0" footer="0"/>
      <pageSetup paperSize="9" scale="63" orientation="landscape" r:id="rId14"/>
      <headerFooter>
        <oddFooter>&amp;RLast update : &amp;D    &amp;T</oddFooter>
      </headerFooter>
    </customSheetView>
    <customSheetView guid="{16EA4947-C328-4911-A966-8572790A84A9}" fitToPage="1" hiddenRows="1">
      <selection activeCell="A66" sqref="A66:XFD66"/>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18"/>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pageMargins left="0.70866141732283472" right="0.70866141732283472" top="0.74803149606299213" bottom="0.74803149606299213" header="0.31496062992125984" footer="0.31496062992125984"/>
  <pageSetup paperSize="9" scale="66" orientation="landscape" r:id="rId21"/>
  <headerFooter>
    <oddFooter>&amp;L_x000D_&amp;1#&amp;"Calibri"&amp;10&amp;K000000 Sensitivity: Internal&amp;RLast update : &amp;D    &amp;T&amp;</oddFooter>
  </headerFooter>
  <drawing r:id="rId2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B0F0"/>
    <pageSetUpPr fitToPage="1"/>
  </sheetPr>
  <dimension ref="A1:P92"/>
  <sheetViews>
    <sheetView zoomScale="115" zoomScaleNormal="115" workbookViewId="0">
      <selection activeCell="E61" sqref="E61"/>
    </sheetView>
  </sheetViews>
  <sheetFormatPr defaultColWidth="9.42578125" defaultRowHeight="12.75"/>
  <cols>
    <col min="1" max="1" width="9.42578125" style="61"/>
    <col min="2" max="2" width="7.42578125" style="839" customWidth="1"/>
    <col min="3" max="3" width="21" customWidth="1"/>
    <col min="4" max="4" width="10.42578125" customWidth="1"/>
    <col min="5" max="5" width="14.42578125" customWidth="1"/>
    <col min="6" max="10" width="14.5703125" customWidth="1"/>
    <col min="11" max="11" width="13.28515625" customWidth="1"/>
    <col min="12" max="12" width="14.42578125" customWidth="1"/>
    <col min="13" max="13" width="12" customWidth="1"/>
    <col min="14" max="14" width="14.42578125" customWidth="1"/>
    <col min="15" max="15" width="13.5703125" bestFit="1" customWidth="1"/>
  </cols>
  <sheetData>
    <row r="1" spans="1:16" ht="6" customHeight="1">
      <c r="A1" s="186">
        <v>45319</v>
      </c>
      <c r="B1" s="838"/>
      <c r="C1" s="61"/>
      <c r="D1" s="61"/>
      <c r="E1" s="61"/>
      <c r="F1" s="61"/>
      <c r="G1" s="61"/>
      <c r="H1" s="61"/>
      <c r="I1" s="61"/>
      <c r="J1" s="61"/>
      <c r="K1" s="61"/>
      <c r="L1" s="61"/>
      <c r="M1" s="61"/>
      <c r="O1" s="37"/>
      <c r="P1" s="5"/>
    </row>
    <row r="2" spans="1:16" s="37" customFormat="1" ht="15.75">
      <c r="A2" s="61"/>
      <c r="B2" s="839"/>
      <c r="C2" s="7" t="s">
        <v>2307</v>
      </c>
      <c r="P2" s="62"/>
    </row>
    <row r="3" spans="1:16" s="37" customFormat="1" ht="22.5" customHeight="1">
      <c r="A3" s="61"/>
      <c r="B3" s="839"/>
      <c r="C3" s="7"/>
      <c r="P3" s="62"/>
    </row>
    <row r="4" spans="1:16" s="61" customFormat="1" ht="15.75">
      <c r="B4" s="838"/>
      <c r="C4" s="66"/>
      <c r="D4" s="66"/>
      <c r="E4" s="198" t="s">
        <v>5333</v>
      </c>
      <c r="F4" s="66"/>
      <c r="G4" s="66"/>
      <c r="H4" s="66"/>
      <c r="I4" s="66"/>
      <c r="J4" s="66"/>
      <c r="K4" s="66"/>
    </row>
    <row r="5" spans="1:16" s="61" customFormat="1" ht="11.25">
      <c r="B5" s="838"/>
      <c r="C5" s="84"/>
      <c r="D5" s="84"/>
      <c r="E5" s="84"/>
      <c r="F5" s="84"/>
      <c r="H5" s="84"/>
      <c r="I5" s="84"/>
      <c r="J5" s="1053"/>
      <c r="K5" s="84"/>
    </row>
    <row r="6" spans="1:16" s="71" customFormat="1" ht="22.5">
      <c r="A6" s="70"/>
      <c r="B6" s="840"/>
      <c r="C6" s="2140" t="s">
        <v>5334</v>
      </c>
      <c r="D6" s="776"/>
      <c r="E6" s="936" t="s">
        <v>2015</v>
      </c>
      <c r="F6" s="936" t="s">
        <v>310</v>
      </c>
      <c r="G6" s="936" t="s">
        <v>1133</v>
      </c>
      <c r="H6" s="936" t="s">
        <v>548</v>
      </c>
      <c r="I6" s="936" t="s">
        <v>5335</v>
      </c>
      <c r="J6" s="936" t="s">
        <v>5336</v>
      </c>
      <c r="K6" s="1283" t="s">
        <v>2030</v>
      </c>
      <c r="L6" s="1292" t="s">
        <v>5337</v>
      </c>
      <c r="M6" s="1891"/>
      <c r="O6" s="288"/>
    </row>
    <row r="7" spans="1:16" s="71" customFormat="1" ht="11.25">
      <c r="A7" s="70"/>
      <c r="B7" s="840"/>
      <c r="C7" s="409"/>
      <c r="D7" s="410" t="s">
        <v>3925</v>
      </c>
      <c r="E7" s="937"/>
      <c r="F7" s="938" t="s">
        <v>4779</v>
      </c>
      <c r="G7" s="938" t="s">
        <v>4786</v>
      </c>
      <c r="H7" s="938" t="s">
        <v>4769</v>
      </c>
      <c r="I7" s="938" t="s">
        <v>5338</v>
      </c>
      <c r="J7" s="938" t="s">
        <v>5339</v>
      </c>
      <c r="K7" s="1283"/>
      <c r="L7" s="1271"/>
      <c r="M7" s="1891"/>
      <c r="O7" s="288"/>
    </row>
    <row r="8" spans="1:16" s="71" customFormat="1" ht="11.25" hidden="1">
      <c r="A8" s="70" t="s">
        <v>4865</v>
      </c>
      <c r="B8" s="840" t="s">
        <v>5340</v>
      </c>
      <c r="C8" s="615" t="s">
        <v>4530</v>
      </c>
      <c r="D8" s="313" t="s">
        <v>2093</v>
      </c>
      <c r="E8" s="1254">
        <v>45204</v>
      </c>
      <c r="F8" s="1254"/>
      <c r="G8" s="1254"/>
      <c r="H8" s="1254"/>
      <c r="I8" s="1254"/>
      <c r="J8" s="1254"/>
      <c r="K8" s="1510">
        <v>45204</v>
      </c>
      <c r="L8" s="1271">
        <f>K8+1</f>
        <v>45205</v>
      </c>
      <c r="M8" s="1891"/>
      <c r="O8" s="288"/>
    </row>
    <row r="9" spans="1:16" s="71" customFormat="1" ht="11.25" hidden="1">
      <c r="A9" s="70"/>
      <c r="B9" s="840" t="s">
        <v>5341</v>
      </c>
      <c r="C9" s="536" t="s">
        <v>5342</v>
      </c>
      <c r="D9" s="313" t="s">
        <v>2098</v>
      </c>
      <c r="E9" s="313">
        <v>45211</v>
      </c>
      <c r="F9" s="313">
        <f t="shared" ref="F9" si="0">E9+37</f>
        <v>45248</v>
      </c>
      <c r="G9" s="313">
        <f t="shared" ref="G9" si="1">E9+41</f>
        <v>45252</v>
      </c>
      <c r="H9" s="313">
        <f t="shared" ref="H9" si="2">E9+44</f>
        <v>45255</v>
      </c>
      <c r="I9" s="313">
        <f t="shared" ref="I9" si="3">E9+46</f>
        <v>45257</v>
      </c>
      <c r="J9" s="313">
        <f t="shared" ref="J9" si="4">E9+49</f>
        <v>45260</v>
      </c>
      <c r="K9" s="1510">
        <v>45211</v>
      </c>
      <c r="L9" s="1271">
        <f>K9+1</f>
        <v>45212</v>
      </c>
      <c r="M9" s="1891"/>
      <c r="O9" s="288"/>
    </row>
    <row r="10" spans="1:16" s="71" customFormat="1" ht="11.25" hidden="1">
      <c r="A10" s="70"/>
      <c r="B10" s="840" t="s">
        <v>5343</v>
      </c>
      <c r="C10" s="536" t="s">
        <v>5344</v>
      </c>
      <c r="D10" s="313" t="s">
        <v>5345</v>
      </c>
      <c r="E10" s="313">
        <v>45218</v>
      </c>
      <c r="F10" s="313">
        <f t="shared" ref="F10:F11" si="5">E10+37</f>
        <v>45255</v>
      </c>
      <c r="G10" s="313">
        <f t="shared" ref="G10:G11" si="6">E10+41</f>
        <v>45259</v>
      </c>
      <c r="H10" s="313">
        <f t="shared" ref="H10:H11" si="7">E10+44</f>
        <v>45262</v>
      </c>
      <c r="I10" s="313">
        <f t="shared" ref="I10:I11" si="8">E10+46</f>
        <v>45264</v>
      </c>
      <c r="J10" s="313">
        <f t="shared" ref="J10:J11" si="9">E10+49</f>
        <v>45267</v>
      </c>
      <c r="K10" s="1510">
        <v>45218</v>
      </c>
      <c r="L10" s="1271">
        <f>K10+1</f>
        <v>45219</v>
      </c>
      <c r="M10" s="1891"/>
      <c r="O10" s="288"/>
    </row>
    <row r="11" spans="1:16" s="71" customFormat="1" ht="11.25" hidden="1">
      <c r="A11" s="70"/>
      <c r="B11" s="840" t="s">
        <v>5346</v>
      </c>
      <c r="C11" s="536" t="s">
        <v>5347</v>
      </c>
      <c r="D11" s="313" t="s">
        <v>5348</v>
      </c>
      <c r="E11" s="313">
        <v>45226</v>
      </c>
      <c r="F11" s="313">
        <f t="shared" si="5"/>
        <v>45263</v>
      </c>
      <c r="G11" s="313">
        <f t="shared" si="6"/>
        <v>45267</v>
      </c>
      <c r="H11" s="313">
        <f t="shared" si="7"/>
        <v>45270</v>
      </c>
      <c r="I11" s="313">
        <f t="shared" si="8"/>
        <v>45272</v>
      </c>
      <c r="J11" s="313">
        <f t="shared" si="9"/>
        <v>45275</v>
      </c>
      <c r="K11" s="1510">
        <v>45225</v>
      </c>
      <c r="L11" s="1271">
        <f t="shared" ref="L11:L22" si="10">K11+1</f>
        <v>45226</v>
      </c>
      <c r="M11" s="1891"/>
      <c r="O11" s="288"/>
    </row>
    <row r="12" spans="1:16" s="71" customFormat="1" ht="11.25" hidden="1">
      <c r="A12" s="70"/>
      <c r="B12" s="840" t="s">
        <v>5349</v>
      </c>
      <c r="C12" s="536" t="s">
        <v>5350</v>
      </c>
      <c r="D12" s="313" t="s">
        <v>5351</v>
      </c>
      <c r="E12" s="313">
        <v>45232</v>
      </c>
      <c r="F12" s="313">
        <f t="shared" ref="F12" si="11">E12+37</f>
        <v>45269</v>
      </c>
      <c r="G12" s="313">
        <f t="shared" ref="G12" si="12">E12+41</f>
        <v>45273</v>
      </c>
      <c r="H12" s="313">
        <f t="shared" ref="H12" si="13">E12+44</f>
        <v>45276</v>
      </c>
      <c r="I12" s="313">
        <f t="shared" ref="I12" si="14">E12+46</f>
        <v>45278</v>
      </c>
      <c r="J12" s="313">
        <f t="shared" ref="J12" si="15">E12+49</f>
        <v>45281</v>
      </c>
      <c r="K12" s="1510">
        <v>45232</v>
      </c>
      <c r="L12" s="1271">
        <f t="shared" si="10"/>
        <v>45233</v>
      </c>
      <c r="M12" s="1891"/>
      <c r="O12" s="288"/>
    </row>
    <row r="13" spans="1:16" s="71" customFormat="1" ht="11.25" hidden="1">
      <c r="A13" s="70"/>
      <c r="B13" s="840" t="s">
        <v>5352</v>
      </c>
      <c r="C13" s="536" t="s">
        <v>3998</v>
      </c>
      <c r="D13" s="313" t="s">
        <v>5353</v>
      </c>
      <c r="E13" s="313">
        <v>45239</v>
      </c>
      <c r="F13" s="313">
        <f t="shared" ref="F13" si="16">E13+37</f>
        <v>45276</v>
      </c>
      <c r="G13" s="313">
        <f t="shared" ref="G13" si="17">E13+41</f>
        <v>45280</v>
      </c>
      <c r="H13" s="313">
        <f t="shared" ref="H13" si="18">E13+44</f>
        <v>45283</v>
      </c>
      <c r="I13" s="313">
        <f t="shared" ref="I13" si="19">E13+46</f>
        <v>45285</v>
      </c>
      <c r="J13" s="313">
        <f t="shared" ref="J13" si="20">E13+49</f>
        <v>45288</v>
      </c>
      <c r="K13" s="1510">
        <v>45239</v>
      </c>
      <c r="L13" s="1271">
        <f t="shared" si="10"/>
        <v>45240</v>
      </c>
      <c r="M13" s="1891"/>
      <c r="O13" s="288"/>
    </row>
    <row r="14" spans="1:16" s="71" customFormat="1" ht="11.25" hidden="1">
      <c r="A14" s="70"/>
      <c r="B14" s="840" t="s">
        <v>5354</v>
      </c>
      <c r="C14" s="536" t="s">
        <v>5355</v>
      </c>
      <c r="D14" s="313" t="s">
        <v>2115</v>
      </c>
      <c r="E14" s="313">
        <v>45254</v>
      </c>
      <c r="F14" s="313">
        <f>E14+37</f>
        <v>45291</v>
      </c>
      <c r="G14" s="313">
        <f>E14+41</f>
        <v>45295</v>
      </c>
      <c r="H14" s="313">
        <f>E14+44</f>
        <v>45298</v>
      </c>
      <c r="I14" s="313">
        <f>E14+46</f>
        <v>45300</v>
      </c>
      <c r="J14" s="313">
        <f>E14+49</f>
        <v>45303</v>
      </c>
      <c r="K14" s="1510">
        <v>45246</v>
      </c>
      <c r="L14" s="1271">
        <f>K14+1</f>
        <v>45247</v>
      </c>
      <c r="M14" s="1891"/>
      <c r="O14" s="288"/>
    </row>
    <row r="15" spans="1:16" s="71" customFormat="1" ht="11.25" hidden="1">
      <c r="A15" s="70"/>
      <c r="B15" s="840" t="s">
        <v>5356</v>
      </c>
      <c r="C15" s="615" t="s">
        <v>5357</v>
      </c>
      <c r="D15" s="313" t="s">
        <v>2118</v>
      </c>
      <c r="E15" s="537">
        <v>45253</v>
      </c>
      <c r="F15" s="537">
        <f>E15+37</f>
        <v>45290</v>
      </c>
      <c r="G15" s="537">
        <f>E15+41</f>
        <v>45294</v>
      </c>
      <c r="H15" s="537">
        <f>E15+44</f>
        <v>45297</v>
      </c>
      <c r="I15" s="537">
        <f>E15+46</f>
        <v>45299</v>
      </c>
      <c r="J15" s="537">
        <f>E15+49</f>
        <v>45302</v>
      </c>
      <c r="K15" s="1510">
        <v>45253</v>
      </c>
      <c r="L15" s="1271">
        <f t="shared" si="10"/>
        <v>45254</v>
      </c>
      <c r="M15" s="1891"/>
      <c r="O15" s="288"/>
    </row>
    <row r="16" spans="1:16" s="71" customFormat="1" ht="11.25" hidden="1">
      <c r="A16" s="70"/>
      <c r="B16" s="840" t="s">
        <v>5358</v>
      </c>
      <c r="C16" s="615" t="s">
        <v>4530</v>
      </c>
      <c r="D16" s="313" t="s">
        <v>2120</v>
      </c>
      <c r="E16" s="537">
        <v>45260</v>
      </c>
      <c r="F16" s="537"/>
      <c r="G16" s="537"/>
      <c r="H16" s="537"/>
      <c r="I16" s="537"/>
      <c r="J16" s="537"/>
      <c r="K16" s="1510">
        <v>45260</v>
      </c>
      <c r="L16" s="1271">
        <f t="shared" si="10"/>
        <v>45261</v>
      </c>
      <c r="M16" s="1891"/>
      <c r="O16" s="288"/>
    </row>
    <row r="17" spans="1:15" s="71" customFormat="1" ht="11.25" hidden="1">
      <c r="A17" s="70"/>
      <c r="B17" s="840" t="s">
        <v>5359</v>
      </c>
      <c r="C17" s="536" t="s">
        <v>5360</v>
      </c>
      <c r="D17" s="313" t="s">
        <v>2121</v>
      </c>
      <c r="E17" s="313">
        <v>45267</v>
      </c>
      <c r="F17" s="313">
        <f>E17+37</f>
        <v>45304</v>
      </c>
      <c r="G17" s="313">
        <f>E17+41</f>
        <v>45308</v>
      </c>
      <c r="H17" s="313">
        <f>E17+44</f>
        <v>45311</v>
      </c>
      <c r="I17" s="313">
        <f>E17+46</f>
        <v>45313</v>
      </c>
      <c r="J17" s="313">
        <f>E17+49</f>
        <v>45316</v>
      </c>
      <c r="K17" s="1510">
        <v>45267</v>
      </c>
      <c r="L17" s="1271">
        <f>K17+1</f>
        <v>45268</v>
      </c>
      <c r="M17" s="1891"/>
      <c r="O17" s="288"/>
    </row>
    <row r="18" spans="1:15" s="71" customFormat="1" ht="11.25" hidden="1">
      <c r="A18" s="70"/>
      <c r="B18" s="840" t="s">
        <v>5361</v>
      </c>
      <c r="C18" s="339" t="s">
        <v>4532</v>
      </c>
      <c r="D18" s="313" t="s">
        <v>2124</v>
      </c>
      <c r="E18" s="313">
        <v>45274</v>
      </c>
      <c r="F18" s="313">
        <f>E18+37</f>
        <v>45311</v>
      </c>
      <c r="G18" s="313">
        <f>E18+41</f>
        <v>45315</v>
      </c>
      <c r="H18" s="313">
        <f>E18+44</f>
        <v>45318</v>
      </c>
      <c r="I18" s="313">
        <f>E18+46</f>
        <v>45320</v>
      </c>
      <c r="J18" s="313">
        <f>E18+49</f>
        <v>45323</v>
      </c>
      <c r="K18" s="1510">
        <v>45274</v>
      </c>
      <c r="L18" s="1271">
        <f t="shared" si="10"/>
        <v>45275</v>
      </c>
      <c r="M18" s="1891"/>
      <c r="O18" s="288"/>
    </row>
    <row r="19" spans="1:15" s="71" customFormat="1" ht="11.25" hidden="1">
      <c r="A19" s="70"/>
      <c r="B19" s="840" t="s">
        <v>5362</v>
      </c>
      <c r="C19" s="536" t="s">
        <v>4543</v>
      </c>
      <c r="D19" s="313" t="s">
        <v>5363</v>
      </c>
      <c r="E19" s="313">
        <v>45287</v>
      </c>
      <c r="F19" s="313">
        <f>E19+37</f>
        <v>45324</v>
      </c>
      <c r="G19" s="313">
        <f>E19+41</f>
        <v>45328</v>
      </c>
      <c r="H19" s="313">
        <f>E19+44</f>
        <v>45331</v>
      </c>
      <c r="I19" s="313">
        <f>E19+46</f>
        <v>45333</v>
      </c>
      <c r="J19" s="313">
        <f>E19+49</f>
        <v>45336</v>
      </c>
      <c r="K19" s="1510">
        <v>45281</v>
      </c>
      <c r="L19" s="1271">
        <f t="shared" si="10"/>
        <v>45282</v>
      </c>
      <c r="M19" s="1891"/>
      <c r="O19" s="288"/>
    </row>
    <row r="20" spans="1:15" s="71" customFormat="1" ht="11.25" hidden="1">
      <c r="A20" s="70"/>
      <c r="B20" s="840" t="s">
        <v>5364</v>
      </c>
      <c r="C20" s="615" t="s">
        <v>4530</v>
      </c>
      <c r="D20" s="313" t="s">
        <v>2132</v>
      </c>
      <c r="E20" s="1254">
        <v>45288</v>
      </c>
      <c r="F20" s="1254"/>
      <c r="G20" s="1254"/>
      <c r="H20" s="1254"/>
      <c r="I20" s="1254"/>
      <c r="J20" s="1254"/>
      <c r="K20" s="1510">
        <v>45288</v>
      </c>
      <c r="L20" s="1271">
        <f t="shared" si="10"/>
        <v>45289</v>
      </c>
      <c r="M20" s="1891"/>
      <c r="O20" s="288"/>
    </row>
    <row r="21" spans="1:15" s="71" customFormat="1" ht="11.25" hidden="1">
      <c r="A21" s="70"/>
      <c r="B21" s="840" t="s">
        <v>5365</v>
      </c>
      <c r="C21" s="536" t="s">
        <v>5342</v>
      </c>
      <c r="D21" s="313" t="s">
        <v>2133</v>
      </c>
      <c r="E21" s="313">
        <v>45302</v>
      </c>
      <c r="F21" s="313">
        <f t="shared" ref="F21:F27" si="21">E21+37</f>
        <v>45339</v>
      </c>
      <c r="G21" s="313">
        <f t="shared" ref="G21:G27" si="22">E21+41</f>
        <v>45343</v>
      </c>
      <c r="H21" s="313">
        <f t="shared" ref="H21:H27" si="23">E21+44</f>
        <v>45346</v>
      </c>
      <c r="I21" s="313">
        <f t="shared" ref="I21:I22" si="24">E21+46</f>
        <v>45348</v>
      </c>
      <c r="J21" s="313">
        <f t="shared" ref="J21:J22" si="25">E21+49</f>
        <v>45351</v>
      </c>
      <c r="K21" s="1510">
        <v>45295</v>
      </c>
      <c r="L21" s="1271">
        <f t="shared" si="10"/>
        <v>45296</v>
      </c>
      <c r="M21" s="1891"/>
      <c r="O21" s="288"/>
    </row>
    <row r="22" spans="1:15" s="71" customFormat="1" ht="11.25" hidden="1">
      <c r="A22" s="70"/>
      <c r="B22" s="840" t="s">
        <v>5366</v>
      </c>
      <c r="C22" s="536" t="s">
        <v>5344</v>
      </c>
      <c r="D22" s="313" t="s">
        <v>5367</v>
      </c>
      <c r="E22" s="313">
        <v>45306</v>
      </c>
      <c r="F22" s="313">
        <f t="shared" si="21"/>
        <v>45343</v>
      </c>
      <c r="G22" s="313">
        <f t="shared" si="22"/>
        <v>45347</v>
      </c>
      <c r="H22" s="313">
        <f t="shared" si="23"/>
        <v>45350</v>
      </c>
      <c r="I22" s="313">
        <f t="shared" si="24"/>
        <v>45352</v>
      </c>
      <c r="J22" s="313">
        <f t="shared" si="25"/>
        <v>45355</v>
      </c>
      <c r="K22" s="1510">
        <v>45302</v>
      </c>
      <c r="L22" s="1271">
        <f t="shared" si="10"/>
        <v>45303</v>
      </c>
      <c r="M22" s="1891"/>
      <c r="O22" s="288"/>
    </row>
    <row r="23" spans="1:15" s="71" customFormat="1" ht="11.25" hidden="1">
      <c r="A23" s="70" t="s">
        <v>5368</v>
      </c>
      <c r="B23" s="840" t="s">
        <v>5369</v>
      </c>
      <c r="C23" s="615" t="s">
        <v>2190</v>
      </c>
      <c r="D23" s="313" t="s">
        <v>5370</v>
      </c>
      <c r="E23" s="1254">
        <v>45319</v>
      </c>
      <c r="F23" s="1254"/>
      <c r="G23" s="1254"/>
      <c r="H23" s="1254"/>
      <c r="I23" s="1254"/>
      <c r="J23" s="1254"/>
      <c r="K23" s="1510">
        <v>45309</v>
      </c>
      <c r="L23" s="1271">
        <f t="shared" ref="L23" si="26">K23+1</f>
        <v>45310</v>
      </c>
      <c r="M23" s="1891"/>
      <c r="O23" s="288"/>
    </row>
    <row r="24" spans="1:15" s="71" customFormat="1" ht="11.25" hidden="1">
      <c r="A24" s="70"/>
      <c r="B24" s="840" t="s">
        <v>5371</v>
      </c>
      <c r="C24" s="536" t="s">
        <v>5350</v>
      </c>
      <c r="D24" s="313" t="s">
        <v>5372</v>
      </c>
      <c r="E24" s="313">
        <v>45322</v>
      </c>
      <c r="F24" s="313">
        <f>E24+37</f>
        <v>45359</v>
      </c>
      <c r="G24" s="313">
        <f>E24+41</f>
        <v>45363</v>
      </c>
      <c r="H24" s="313">
        <f>E24+44</f>
        <v>45366</v>
      </c>
      <c r="I24" s="313">
        <f>E24+46</f>
        <v>45368</v>
      </c>
      <c r="J24" s="313">
        <f>E24+49</f>
        <v>45371</v>
      </c>
      <c r="K24" s="1510">
        <v>45316</v>
      </c>
      <c r="L24" s="1271">
        <f>K24+1</f>
        <v>45317</v>
      </c>
      <c r="M24" s="1891"/>
      <c r="O24" s="288"/>
    </row>
    <row r="25" spans="1:15" s="71" customFormat="1" ht="11.25" hidden="1">
      <c r="A25" s="70"/>
      <c r="B25" s="840" t="s">
        <v>5373</v>
      </c>
      <c r="C25" s="536" t="s">
        <v>3998</v>
      </c>
      <c r="D25" s="313" t="s">
        <v>5374</v>
      </c>
      <c r="E25" s="1254">
        <v>45331</v>
      </c>
      <c r="F25" s="1254"/>
      <c r="G25" s="1254"/>
      <c r="H25" s="1254"/>
      <c r="I25" s="1254"/>
      <c r="J25" s="1254"/>
      <c r="K25" s="1510">
        <v>45323</v>
      </c>
      <c r="L25" s="1271">
        <f t="shared" ref="L25" si="27">K25+1</f>
        <v>45324</v>
      </c>
      <c r="M25" s="1891"/>
      <c r="O25" s="288"/>
    </row>
    <row r="26" spans="1:15" s="71" customFormat="1" ht="11.25" hidden="1">
      <c r="A26" s="70"/>
      <c r="B26" s="840" t="s">
        <v>5375</v>
      </c>
      <c r="C26" s="536" t="s">
        <v>4846</v>
      </c>
      <c r="D26" s="313" t="s">
        <v>2148</v>
      </c>
      <c r="E26" s="313">
        <v>45330</v>
      </c>
      <c r="F26" s="313">
        <f t="shared" si="21"/>
        <v>45367</v>
      </c>
      <c r="G26" s="313">
        <f t="shared" si="22"/>
        <v>45371</v>
      </c>
      <c r="H26" s="313">
        <f t="shared" si="23"/>
        <v>45374</v>
      </c>
      <c r="I26" s="313">
        <f>E26+50</f>
        <v>45380</v>
      </c>
      <c r="J26" s="313">
        <f>E26+53</f>
        <v>45383</v>
      </c>
      <c r="K26" s="1510">
        <v>45330</v>
      </c>
      <c r="L26" s="1271">
        <f t="shared" ref="L26:L27" si="28">K26+1</f>
        <v>45331</v>
      </c>
      <c r="M26" s="2292" t="s">
        <v>5376</v>
      </c>
      <c r="O26" s="288"/>
    </row>
    <row r="27" spans="1:15" s="71" customFormat="1" ht="11.25" hidden="1">
      <c r="A27" s="70"/>
      <c r="B27" s="840" t="s">
        <v>5377</v>
      </c>
      <c r="C27" s="536" t="s">
        <v>5355</v>
      </c>
      <c r="D27" s="313" t="s">
        <v>2152</v>
      </c>
      <c r="E27" s="313">
        <v>45339</v>
      </c>
      <c r="F27" s="313">
        <f t="shared" si="21"/>
        <v>45376</v>
      </c>
      <c r="G27" s="313">
        <f t="shared" si="22"/>
        <v>45380</v>
      </c>
      <c r="H27" s="313">
        <f t="shared" si="23"/>
        <v>45383</v>
      </c>
      <c r="I27" s="313">
        <f>E27+50</f>
        <v>45389</v>
      </c>
      <c r="J27" s="313">
        <f>E27+53</f>
        <v>45392</v>
      </c>
      <c r="K27" s="1510">
        <v>45337</v>
      </c>
      <c r="L27" s="1271">
        <f t="shared" si="28"/>
        <v>45338</v>
      </c>
      <c r="M27" s="1891"/>
      <c r="O27" s="288"/>
    </row>
    <row r="28" spans="1:15" s="71" customFormat="1" ht="11.25" hidden="1">
      <c r="A28" s="70"/>
      <c r="B28" s="840" t="s">
        <v>5378</v>
      </c>
      <c r="C28" s="615" t="s">
        <v>2190</v>
      </c>
      <c r="D28" s="313" t="s">
        <v>2154</v>
      </c>
      <c r="E28" s="1254">
        <v>45344</v>
      </c>
      <c r="F28" s="1254"/>
      <c r="G28" s="1254"/>
      <c r="H28" s="1254"/>
      <c r="I28" s="1254"/>
      <c r="J28" s="1254"/>
      <c r="K28" s="1510">
        <v>45344</v>
      </c>
      <c r="L28" s="1271">
        <f t="shared" ref="L28:L34" si="29">K28+1</f>
        <v>45345</v>
      </c>
      <c r="M28" s="1891"/>
      <c r="O28" s="288"/>
    </row>
    <row r="29" spans="1:15" s="71" customFormat="1" ht="11.25" hidden="1">
      <c r="A29" s="70"/>
      <c r="B29" s="840" t="s">
        <v>5379</v>
      </c>
      <c r="C29" s="536" t="s">
        <v>5360</v>
      </c>
      <c r="D29" s="313" t="s">
        <v>5380</v>
      </c>
      <c r="E29" s="313">
        <v>45360</v>
      </c>
      <c r="F29" s="313">
        <f>E29+37</f>
        <v>45397</v>
      </c>
      <c r="G29" s="313">
        <f>E29+41</f>
        <v>45401</v>
      </c>
      <c r="H29" s="313">
        <f>E29+44</f>
        <v>45404</v>
      </c>
      <c r="I29" s="313">
        <f>E29+50</f>
        <v>45410</v>
      </c>
      <c r="J29" s="313">
        <f>E29+53</f>
        <v>45413</v>
      </c>
      <c r="K29" s="1510">
        <v>45351</v>
      </c>
      <c r="L29" s="1271">
        <f t="shared" si="29"/>
        <v>45352</v>
      </c>
      <c r="M29" s="1891" t="s">
        <v>5280</v>
      </c>
      <c r="O29" s="288"/>
    </row>
    <row r="30" spans="1:15" s="71" customFormat="1" ht="11.25" hidden="1">
      <c r="A30" s="70"/>
      <c r="B30" s="840" t="s">
        <v>5381</v>
      </c>
      <c r="C30" s="615" t="s">
        <v>2190</v>
      </c>
      <c r="D30" s="313" t="s">
        <v>2158</v>
      </c>
      <c r="E30" s="1254">
        <v>45358</v>
      </c>
      <c r="F30" s="1254"/>
      <c r="G30" s="1254"/>
      <c r="H30" s="1254"/>
      <c r="I30" s="1254"/>
      <c r="J30" s="1254"/>
      <c r="K30" s="1510">
        <v>45358</v>
      </c>
      <c r="L30" s="1271">
        <f t="shared" si="29"/>
        <v>45359</v>
      </c>
      <c r="M30" s="1891" t="s">
        <v>5284</v>
      </c>
      <c r="O30" s="288"/>
    </row>
    <row r="31" spans="1:15" s="71" customFormat="1" ht="11.25" hidden="1">
      <c r="A31" s="70" t="s">
        <v>5382</v>
      </c>
      <c r="B31" s="840" t="s">
        <v>5383</v>
      </c>
      <c r="C31" s="615" t="s">
        <v>2190</v>
      </c>
      <c r="D31" s="313" t="s">
        <v>5384</v>
      </c>
      <c r="E31" s="1254"/>
      <c r="F31" s="1254"/>
      <c r="G31" s="1254"/>
      <c r="H31" s="1254"/>
      <c r="I31" s="1254"/>
      <c r="J31" s="1254"/>
      <c r="K31" s="1510">
        <v>45365</v>
      </c>
      <c r="L31" s="1271">
        <f t="shared" si="29"/>
        <v>45366</v>
      </c>
      <c r="M31" s="1891" t="s">
        <v>5286</v>
      </c>
      <c r="O31" s="288"/>
    </row>
    <row r="32" spans="1:15" s="71" customFormat="1" ht="11.25" hidden="1">
      <c r="A32" s="70"/>
      <c r="B32" s="840" t="s">
        <v>5385</v>
      </c>
      <c r="C32" s="536" t="s">
        <v>4469</v>
      </c>
      <c r="D32" s="313" t="s">
        <v>2163</v>
      </c>
      <c r="E32" s="1254">
        <v>45378</v>
      </c>
      <c r="F32" s="1254"/>
      <c r="G32" s="1254"/>
      <c r="H32" s="1254"/>
      <c r="I32" s="1254"/>
      <c r="J32" s="1254"/>
      <c r="K32" s="1510">
        <v>45372</v>
      </c>
      <c r="L32" s="1271">
        <f t="shared" si="29"/>
        <v>45373</v>
      </c>
      <c r="M32" s="1891" t="s">
        <v>5289</v>
      </c>
      <c r="O32" s="288"/>
    </row>
    <row r="33" spans="1:15" s="71" customFormat="1" ht="11.25" hidden="1">
      <c r="A33" s="70"/>
      <c r="B33" s="840" t="s">
        <v>5386</v>
      </c>
      <c r="C33" s="536" t="s">
        <v>5342</v>
      </c>
      <c r="D33" s="313" t="s">
        <v>2167</v>
      </c>
      <c r="E33" s="313">
        <v>45384</v>
      </c>
      <c r="F33" s="313">
        <f>E33+37</f>
        <v>45421</v>
      </c>
      <c r="G33" s="313">
        <f>E33+41</f>
        <v>45425</v>
      </c>
      <c r="H33" s="313">
        <f>E33+44</f>
        <v>45428</v>
      </c>
      <c r="I33" s="313">
        <f>E33+50</f>
        <v>45434</v>
      </c>
      <c r="J33" s="313">
        <f>E33+53</f>
        <v>45437</v>
      </c>
      <c r="K33" s="1510">
        <v>45379</v>
      </c>
      <c r="L33" s="1271">
        <f t="shared" si="29"/>
        <v>45380</v>
      </c>
      <c r="M33" s="1891"/>
      <c r="O33" s="288"/>
    </row>
    <row r="34" spans="1:15" s="71" customFormat="1" ht="11.25" hidden="1">
      <c r="A34" s="70"/>
      <c r="B34" s="840" t="s">
        <v>5387</v>
      </c>
      <c r="C34" s="536" t="s">
        <v>5344</v>
      </c>
      <c r="D34" s="313" t="s">
        <v>5388</v>
      </c>
      <c r="E34" s="313">
        <v>45397</v>
      </c>
      <c r="F34" s="313">
        <f>E34+37</f>
        <v>45434</v>
      </c>
      <c r="G34" s="313">
        <f>E34+41</f>
        <v>45438</v>
      </c>
      <c r="H34" s="313">
        <f>E34+44</f>
        <v>45441</v>
      </c>
      <c r="I34" s="313">
        <f>E34+50</f>
        <v>45447</v>
      </c>
      <c r="J34" s="313">
        <f>E34+53</f>
        <v>45450</v>
      </c>
      <c r="K34" s="1510">
        <v>45386</v>
      </c>
      <c r="L34" s="1271">
        <f t="shared" si="29"/>
        <v>45387</v>
      </c>
      <c r="M34" s="1891" t="s">
        <v>5292</v>
      </c>
      <c r="O34" s="288"/>
    </row>
    <row r="35" spans="1:15" s="71" customFormat="1" ht="11.25" hidden="1">
      <c r="A35" s="70"/>
      <c r="B35" s="840" t="s">
        <v>5389</v>
      </c>
      <c r="C35" s="536" t="s">
        <v>5347</v>
      </c>
      <c r="D35" s="313" t="s">
        <v>5390</v>
      </c>
      <c r="E35" s="313">
        <v>45413</v>
      </c>
      <c r="F35" s="313">
        <f>E35+37</f>
        <v>45450</v>
      </c>
      <c r="G35" s="313">
        <f>E35+41</f>
        <v>45454</v>
      </c>
      <c r="H35" s="313">
        <f>E35+44</f>
        <v>45457</v>
      </c>
      <c r="I35" s="313">
        <f>E35+50</f>
        <v>45463</v>
      </c>
      <c r="J35" s="313">
        <f>E35+53</f>
        <v>45466</v>
      </c>
      <c r="K35" s="1510">
        <v>45393</v>
      </c>
      <c r="L35" s="1271">
        <f t="shared" ref="L35" si="30">K35+1</f>
        <v>45394</v>
      </c>
      <c r="M35" s="1891"/>
      <c r="O35" s="288"/>
    </row>
    <row r="36" spans="1:15" s="71" customFormat="1" ht="11.25" hidden="1">
      <c r="A36" s="70"/>
      <c r="B36" s="840" t="s">
        <v>5391</v>
      </c>
      <c r="C36" s="536" t="s">
        <v>5350</v>
      </c>
      <c r="D36" s="313" t="s">
        <v>5392</v>
      </c>
      <c r="E36" s="313">
        <v>45415</v>
      </c>
      <c r="F36" s="313">
        <f t="shared" ref="F36:F41" si="31">E36+37</f>
        <v>45452</v>
      </c>
      <c r="G36" s="313">
        <f t="shared" ref="G36:G39" si="32">E36+41</f>
        <v>45456</v>
      </c>
      <c r="H36" s="313">
        <f t="shared" ref="H36:H39" si="33">E36+44</f>
        <v>45459</v>
      </c>
      <c r="I36" s="313">
        <f t="shared" ref="I36:I39" si="34">E36+50</f>
        <v>45465</v>
      </c>
      <c r="J36" s="313">
        <f t="shared" ref="J36:J39" si="35">E36+53</f>
        <v>45468</v>
      </c>
      <c r="K36" s="1510">
        <f>K35+7</f>
        <v>45400</v>
      </c>
      <c r="L36" s="1271">
        <f t="shared" ref="L36:L40" si="36">K36+1</f>
        <v>45401</v>
      </c>
      <c r="M36" s="1891"/>
      <c r="O36" s="288"/>
    </row>
    <row r="37" spans="1:15" s="71" customFormat="1" ht="11.25" hidden="1">
      <c r="A37" s="70"/>
      <c r="B37" s="840" t="s">
        <v>5393</v>
      </c>
      <c r="C37" s="2484" t="s">
        <v>2182</v>
      </c>
      <c r="D37" s="313" t="s">
        <v>5394</v>
      </c>
      <c r="E37" s="1254">
        <f>E36+7</f>
        <v>45422</v>
      </c>
      <c r="F37" s="1254">
        <f t="shared" si="31"/>
        <v>45459</v>
      </c>
      <c r="G37" s="1254">
        <f t="shared" si="32"/>
        <v>45463</v>
      </c>
      <c r="H37" s="1254">
        <f t="shared" si="33"/>
        <v>45466</v>
      </c>
      <c r="I37" s="1254">
        <f t="shared" si="34"/>
        <v>45472</v>
      </c>
      <c r="J37" s="1254">
        <f t="shared" si="35"/>
        <v>45475</v>
      </c>
      <c r="K37" s="1510">
        <f>K36+7</f>
        <v>45407</v>
      </c>
      <c r="L37" s="1271">
        <f t="shared" si="36"/>
        <v>45408</v>
      </c>
      <c r="M37" s="1891"/>
      <c r="O37" s="288"/>
    </row>
    <row r="38" spans="1:15" s="71" customFormat="1" ht="11.25" hidden="1">
      <c r="A38" s="70"/>
      <c r="B38" s="840" t="s">
        <v>5395</v>
      </c>
      <c r="C38" s="536" t="s">
        <v>4846</v>
      </c>
      <c r="D38" s="313" t="s">
        <v>2179</v>
      </c>
      <c r="E38" s="313">
        <v>45423</v>
      </c>
      <c r="F38" s="313">
        <f t="shared" si="31"/>
        <v>45460</v>
      </c>
      <c r="G38" s="313">
        <f t="shared" si="32"/>
        <v>45464</v>
      </c>
      <c r="H38" s="313">
        <f t="shared" si="33"/>
        <v>45467</v>
      </c>
      <c r="I38" s="313">
        <f t="shared" si="34"/>
        <v>45473</v>
      </c>
      <c r="J38" s="313">
        <f t="shared" si="35"/>
        <v>45476</v>
      </c>
      <c r="K38" s="1510">
        <v>45415</v>
      </c>
      <c r="L38" s="1271">
        <f t="shared" si="36"/>
        <v>45416</v>
      </c>
      <c r="M38" s="1891"/>
      <c r="O38" s="288"/>
    </row>
    <row r="39" spans="1:15" s="71" customFormat="1" ht="11.25" hidden="1">
      <c r="A39" s="70"/>
      <c r="B39" s="840" t="s">
        <v>5396</v>
      </c>
      <c r="C39" s="2484" t="s">
        <v>2182</v>
      </c>
      <c r="D39" s="313" t="s">
        <v>5397</v>
      </c>
      <c r="E39" s="1254">
        <v>45422</v>
      </c>
      <c r="F39" s="1254">
        <f t="shared" si="31"/>
        <v>45459</v>
      </c>
      <c r="G39" s="1254">
        <f t="shared" si="32"/>
        <v>45463</v>
      </c>
      <c r="H39" s="1254">
        <f t="shared" si="33"/>
        <v>45466</v>
      </c>
      <c r="I39" s="1254">
        <f t="shared" si="34"/>
        <v>45472</v>
      </c>
      <c r="J39" s="1254">
        <f t="shared" si="35"/>
        <v>45475</v>
      </c>
      <c r="K39" s="1510">
        <f>K38+7</f>
        <v>45422</v>
      </c>
      <c r="L39" s="1271">
        <f t="shared" si="36"/>
        <v>45423</v>
      </c>
      <c r="M39" s="1891"/>
      <c r="O39" s="288"/>
    </row>
    <row r="40" spans="1:15" s="71" customFormat="1" ht="11.25" hidden="1">
      <c r="A40" s="70"/>
      <c r="B40" s="840" t="s">
        <v>5398</v>
      </c>
      <c r="C40" s="536" t="s">
        <v>5355</v>
      </c>
      <c r="D40" s="313" t="s">
        <v>2184</v>
      </c>
      <c r="E40" s="2653">
        <v>45433</v>
      </c>
      <c r="F40" s="313">
        <f>E40+37</f>
        <v>45470</v>
      </c>
      <c r="G40" s="313">
        <f>E40+41</f>
        <v>45474</v>
      </c>
      <c r="H40" s="313">
        <f>E40+44</f>
        <v>45477</v>
      </c>
      <c r="I40" s="313">
        <f>E40+50</f>
        <v>45483</v>
      </c>
      <c r="J40" s="313">
        <f>E40+53</f>
        <v>45486</v>
      </c>
      <c r="K40" s="1510">
        <f>K39+7</f>
        <v>45429</v>
      </c>
      <c r="L40" s="1271">
        <f t="shared" si="36"/>
        <v>45430</v>
      </c>
      <c r="M40" s="1891"/>
      <c r="O40" s="288"/>
    </row>
    <row r="41" spans="1:15" s="71" customFormat="1" ht="11.25" hidden="1">
      <c r="A41" s="70" t="s">
        <v>3998</v>
      </c>
      <c r="B41" s="840" t="s">
        <v>5399</v>
      </c>
      <c r="C41" s="615" t="s">
        <v>3998</v>
      </c>
      <c r="D41" s="313" t="s">
        <v>5400</v>
      </c>
      <c r="E41" s="393" t="s">
        <v>4910</v>
      </c>
      <c r="F41" s="1254" t="e">
        <f t="shared" si="31"/>
        <v>#VALUE!</v>
      </c>
      <c r="G41" s="1254" t="e">
        <f t="shared" ref="G41" si="37">E41+41</f>
        <v>#VALUE!</v>
      </c>
      <c r="H41" s="1254" t="e">
        <f t="shared" ref="H41" si="38">E41+44</f>
        <v>#VALUE!</v>
      </c>
      <c r="I41" s="1254" t="e">
        <f t="shared" ref="I41" si="39">E41+50</f>
        <v>#VALUE!</v>
      </c>
      <c r="J41" s="1254" t="e">
        <f t="shared" ref="J41" si="40">E41+53</f>
        <v>#VALUE!</v>
      </c>
      <c r="K41" s="1510">
        <v>45436</v>
      </c>
      <c r="L41" s="1271">
        <f t="shared" ref="L41" si="41">K41+1</f>
        <v>45437</v>
      </c>
      <c r="M41" s="1891"/>
      <c r="O41" s="288"/>
    </row>
    <row r="42" spans="1:15" s="71" customFormat="1" ht="11.25" hidden="1">
      <c r="A42" s="70"/>
      <c r="B42" s="840" t="s">
        <v>5401</v>
      </c>
      <c r="C42" s="615" t="s">
        <v>5360</v>
      </c>
      <c r="D42" s="313" t="s">
        <v>5402</v>
      </c>
      <c r="E42" s="393" t="s">
        <v>5403</v>
      </c>
      <c r="F42" s="1254" t="e">
        <f t="shared" ref="F42:F50" si="42">E42+37</f>
        <v>#VALUE!</v>
      </c>
      <c r="G42" s="1254" t="e">
        <f t="shared" ref="G42:G50" si="43">E42+41</f>
        <v>#VALUE!</v>
      </c>
      <c r="H42" s="1254" t="e">
        <f t="shared" ref="H42:H50" si="44">E42+44</f>
        <v>#VALUE!</v>
      </c>
      <c r="I42" s="1254" t="e">
        <f t="shared" ref="I42:I50" si="45">E42+50</f>
        <v>#VALUE!</v>
      </c>
      <c r="J42" s="1254" t="e">
        <f t="shared" ref="J42:J50" si="46">E42+53</f>
        <v>#VALUE!</v>
      </c>
      <c r="K42" s="1510">
        <f>K41+7</f>
        <v>45443</v>
      </c>
      <c r="L42" s="1271">
        <f t="shared" ref="L42" si="47">K42+1</f>
        <v>45444</v>
      </c>
      <c r="M42" s="1891"/>
      <c r="O42" s="288"/>
    </row>
    <row r="43" spans="1:15" s="71" customFormat="1" ht="11.25" hidden="1">
      <c r="A43" s="70"/>
      <c r="B43" s="840" t="s">
        <v>5404</v>
      </c>
      <c r="C43" s="615" t="s">
        <v>5405</v>
      </c>
      <c r="D43" s="313" t="s">
        <v>5406</v>
      </c>
      <c r="E43" s="393" t="s">
        <v>5403</v>
      </c>
      <c r="F43" s="1254"/>
      <c r="G43" s="1254"/>
      <c r="H43" s="1254"/>
      <c r="I43" s="1254"/>
      <c r="J43" s="1254"/>
      <c r="K43" s="1510">
        <v>45450</v>
      </c>
      <c r="L43" s="1271">
        <f t="shared" ref="L43:L50" si="48">K43+1</f>
        <v>45451</v>
      </c>
      <c r="M43" s="1891"/>
      <c r="O43" s="288"/>
    </row>
    <row r="44" spans="1:15" s="71" customFormat="1" ht="11.25" hidden="1">
      <c r="A44" s="70"/>
      <c r="B44" s="840" t="s">
        <v>5407</v>
      </c>
      <c r="C44" s="615" t="s">
        <v>5408</v>
      </c>
      <c r="D44" s="313" t="s">
        <v>5409</v>
      </c>
      <c r="E44" s="393" t="s">
        <v>5403</v>
      </c>
      <c r="F44" s="1254"/>
      <c r="G44" s="1254"/>
      <c r="H44" s="1254"/>
      <c r="I44" s="1254"/>
      <c r="J44" s="1254"/>
      <c r="K44" s="1510">
        <v>45457</v>
      </c>
      <c r="L44" s="1271">
        <f t="shared" si="48"/>
        <v>45458</v>
      </c>
      <c r="M44" s="1891"/>
      <c r="O44" s="288"/>
    </row>
    <row r="45" spans="1:15" s="71" customFormat="1" ht="11.25" hidden="1">
      <c r="A45" s="70"/>
      <c r="B45" s="840" t="s">
        <v>5410</v>
      </c>
      <c r="C45" s="536" t="s">
        <v>5342</v>
      </c>
      <c r="D45" s="313" t="s">
        <v>2205</v>
      </c>
      <c r="E45" s="313">
        <v>45469</v>
      </c>
      <c r="F45" s="313">
        <f t="shared" si="42"/>
        <v>45506</v>
      </c>
      <c r="G45" s="313">
        <f t="shared" si="43"/>
        <v>45510</v>
      </c>
      <c r="H45" s="313">
        <f t="shared" si="44"/>
        <v>45513</v>
      </c>
      <c r="I45" s="313">
        <f t="shared" si="45"/>
        <v>45519</v>
      </c>
      <c r="J45" s="313">
        <f t="shared" si="46"/>
        <v>45522</v>
      </c>
      <c r="K45" s="1510">
        <v>45464</v>
      </c>
      <c r="L45" s="1271">
        <f t="shared" si="48"/>
        <v>45465</v>
      </c>
      <c r="M45" s="1891"/>
      <c r="O45" s="288"/>
    </row>
    <row r="46" spans="1:15" s="71" customFormat="1" ht="11.25" hidden="1">
      <c r="A46" s="70"/>
      <c r="B46" s="840" t="s">
        <v>5411</v>
      </c>
      <c r="C46" s="536" t="s">
        <v>5412</v>
      </c>
      <c r="D46" s="313" t="s">
        <v>2208</v>
      </c>
      <c r="E46" s="313">
        <v>45479</v>
      </c>
      <c r="F46" s="313">
        <f t="shared" si="42"/>
        <v>45516</v>
      </c>
      <c r="G46" s="313">
        <f t="shared" si="43"/>
        <v>45520</v>
      </c>
      <c r="H46" s="313">
        <f t="shared" si="44"/>
        <v>45523</v>
      </c>
      <c r="I46" s="313">
        <f t="shared" si="45"/>
        <v>45529</v>
      </c>
      <c r="J46" s="313">
        <f t="shared" si="46"/>
        <v>45532</v>
      </c>
      <c r="K46" s="1510">
        <v>45471</v>
      </c>
      <c r="L46" s="1271">
        <f t="shared" si="48"/>
        <v>45472</v>
      </c>
      <c r="M46" s="1891"/>
      <c r="O46" s="288"/>
    </row>
    <row r="47" spans="1:15" s="71" customFormat="1" ht="11.25" hidden="1">
      <c r="A47" s="70"/>
      <c r="B47" s="840" t="s">
        <v>5413</v>
      </c>
      <c r="C47" s="536" t="s">
        <v>5344</v>
      </c>
      <c r="D47" s="313" t="s">
        <v>5414</v>
      </c>
      <c r="E47" s="313">
        <v>45486</v>
      </c>
      <c r="F47" s="313">
        <f t="shared" si="42"/>
        <v>45523</v>
      </c>
      <c r="G47" s="313">
        <f t="shared" si="43"/>
        <v>45527</v>
      </c>
      <c r="H47" s="313">
        <f t="shared" si="44"/>
        <v>45530</v>
      </c>
      <c r="I47" s="313">
        <f t="shared" si="45"/>
        <v>45536</v>
      </c>
      <c r="J47" s="313">
        <f t="shared" si="46"/>
        <v>45539</v>
      </c>
      <c r="K47" s="1510">
        <v>45478</v>
      </c>
      <c r="L47" s="1271">
        <f t="shared" si="48"/>
        <v>45479</v>
      </c>
      <c r="M47" s="1891"/>
      <c r="O47" s="288"/>
    </row>
    <row r="48" spans="1:15" s="71" customFormat="1" ht="11.25" hidden="1">
      <c r="A48" s="70"/>
      <c r="B48" s="840" t="s">
        <v>5415</v>
      </c>
      <c r="C48" s="2484" t="s">
        <v>2182</v>
      </c>
      <c r="D48" s="313" t="s">
        <v>5416</v>
      </c>
      <c r="E48" s="1254">
        <v>45485</v>
      </c>
      <c r="F48" s="1254"/>
      <c r="G48" s="1254"/>
      <c r="H48" s="1254"/>
      <c r="I48" s="1254"/>
      <c r="J48" s="1254"/>
      <c r="K48" s="1510">
        <v>45485</v>
      </c>
      <c r="L48" s="1271">
        <f t="shared" si="48"/>
        <v>45486</v>
      </c>
      <c r="M48" s="1891"/>
      <c r="O48" s="288"/>
    </row>
    <row r="49" spans="1:15" s="71" customFormat="1" ht="11.25" hidden="1">
      <c r="A49" s="70"/>
      <c r="B49" s="840" t="s">
        <v>5417</v>
      </c>
      <c r="C49" s="536" t="s">
        <v>5347</v>
      </c>
      <c r="D49" s="313" t="s">
        <v>5418</v>
      </c>
      <c r="E49" s="313">
        <v>45498</v>
      </c>
      <c r="F49" s="313">
        <f t="shared" si="42"/>
        <v>45535</v>
      </c>
      <c r="G49" s="313">
        <f t="shared" si="43"/>
        <v>45539</v>
      </c>
      <c r="H49" s="313">
        <f t="shared" si="44"/>
        <v>45542</v>
      </c>
      <c r="I49" s="313">
        <f t="shared" si="45"/>
        <v>45548</v>
      </c>
      <c r="J49" s="313">
        <f t="shared" si="46"/>
        <v>45551</v>
      </c>
      <c r="K49" s="1510">
        <v>45492</v>
      </c>
      <c r="L49" s="1271">
        <f t="shared" si="48"/>
        <v>45493</v>
      </c>
      <c r="M49" s="1891"/>
      <c r="O49" s="288"/>
    </row>
    <row r="50" spans="1:15" s="71" customFormat="1" ht="11.25" hidden="1">
      <c r="A50" s="70"/>
      <c r="B50" s="840" t="s">
        <v>5419</v>
      </c>
      <c r="C50" s="536" t="s">
        <v>5350</v>
      </c>
      <c r="D50" s="313" t="s">
        <v>5420</v>
      </c>
      <c r="E50" s="313">
        <v>45502</v>
      </c>
      <c r="F50" s="313">
        <f t="shared" si="42"/>
        <v>45539</v>
      </c>
      <c r="G50" s="313">
        <f t="shared" si="43"/>
        <v>45543</v>
      </c>
      <c r="H50" s="313">
        <f t="shared" si="44"/>
        <v>45546</v>
      </c>
      <c r="I50" s="313">
        <f t="shared" si="45"/>
        <v>45552</v>
      </c>
      <c r="J50" s="313">
        <f t="shared" si="46"/>
        <v>45555</v>
      </c>
      <c r="K50" s="1510">
        <v>45499</v>
      </c>
      <c r="L50" s="1271">
        <f t="shared" si="48"/>
        <v>45500</v>
      </c>
      <c r="M50" s="1891"/>
      <c r="O50" s="288"/>
    </row>
    <row r="51" spans="1:15" s="71" customFormat="1" ht="11.25" hidden="1">
      <c r="A51" s="70"/>
      <c r="B51" s="840" t="s">
        <v>5421</v>
      </c>
      <c r="C51" s="536" t="s">
        <v>4846</v>
      </c>
      <c r="D51" s="313" t="s">
        <v>2224</v>
      </c>
      <c r="E51" s="313">
        <v>45511</v>
      </c>
      <c r="F51" s="3257" t="s">
        <v>2190</v>
      </c>
      <c r="G51" s="313">
        <f>E51+41</f>
        <v>45552</v>
      </c>
      <c r="H51" s="313">
        <f>E51+44</f>
        <v>45555</v>
      </c>
      <c r="I51" s="313">
        <f>E51+50</f>
        <v>45561</v>
      </c>
      <c r="J51" s="313">
        <f>E51+53</f>
        <v>45564</v>
      </c>
      <c r="K51" s="1510">
        <v>45506</v>
      </c>
      <c r="L51" s="1271">
        <f t="shared" ref="L51:L58" si="49">K51+1</f>
        <v>45507</v>
      </c>
      <c r="M51" s="1891"/>
      <c r="O51" s="288"/>
    </row>
    <row r="52" spans="1:15" s="71" customFormat="1" ht="11.25" hidden="1">
      <c r="A52" s="70"/>
      <c r="B52" s="840" t="s">
        <v>5422</v>
      </c>
      <c r="C52" s="536" t="s">
        <v>5355</v>
      </c>
      <c r="D52" s="313" t="s">
        <v>2227</v>
      </c>
      <c r="E52" s="313">
        <v>45513</v>
      </c>
      <c r="F52" s="313">
        <f>E52+37</f>
        <v>45550</v>
      </c>
      <c r="G52" s="313">
        <f>E52+41</f>
        <v>45554</v>
      </c>
      <c r="H52" s="313">
        <f>E52+44</f>
        <v>45557</v>
      </c>
      <c r="I52" s="313">
        <f>E52+50</f>
        <v>45563</v>
      </c>
      <c r="J52" s="313">
        <f>E52+53</f>
        <v>45566</v>
      </c>
      <c r="K52" s="1510">
        <v>45513</v>
      </c>
      <c r="L52" s="1271">
        <f t="shared" si="49"/>
        <v>45514</v>
      </c>
      <c r="M52" s="1891"/>
      <c r="O52" s="288"/>
    </row>
    <row r="53" spans="1:15" s="71" customFormat="1" ht="11.25" hidden="1">
      <c r="A53" s="1981" t="s">
        <v>5423</v>
      </c>
      <c r="B53" s="840" t="s">
        <v>5424</v>
      </c>
      <c r="C53" s="615" t="s">
        <v>4910</v>
      </c>
      <c r="D53" s="313" t="s">
        <v>5425</v>
      </c>
      <c r="E53" s="1254">
        <v>45520</v>
      </c>
      <c r="F53" s="1254"/>
      <c r="G53" s="1254"/>
      <c r="H53" s="1254"/>
      <c r="I53" s="1254"/>
      <c r="J53" s="1254"/>
      <c r="K53" s="1510">
        <v>45520</v>
      </c>
      <c r="L53" s="1271">
        <f t="shared" si="49"/>
        <v>45521</v>
      </c>
      <c r="M53" s="1891"/>
      <c r="O53" s="288"/>
    </row>
    <row r="54" spans="1:15" s="71" customFormat="1" ht="11.25" hidden="1">
      <c r="A54" s="70"/>
      <c r="B54" s="840" t="s">
        <v>5426</v>
      </c>
      <c r="C54" s="2484" t="s">
        <v>2182</v>
      </c>
      <c r="D54" s="313" t="s">
        <v>2232</v>
      </c>
      <c r="E54" s="1254">
        <v>45527</v>
      </c>
      <c r="F54" s="1254"/>
      <c r="G54" s="1254"/>
      <c r="H54" s="1254"/>
      <c r="I54" s="1254"/>
      <c r="J54" s="1254"/>
      <c r="K54" s="1510">
        <v>45527</v>
      </c>
      <c r="L54" s="1271">
        <f t="shared" si="49"/>
        <v>45528</v>
      </c>
      <c r="M54" s="1891"/>
      <c r="O54" s="288"/>
    </row>
    <row r="55" spans="1:15" s="71" customFormat="1" ht="11.25" hidden="1">
      <c r="A55" s="70"/>
      <c r="B55" s="840" t="s">
        <v>5427</v>
      </c>
      <c r="C55" s="339" t="s">
        <v>5405</v>
      </c>
      <c r="D55" s="313" t="s">
        <v>5428</v>
      </c>
      <c r="E55" s="313">
        <v>45543</v>
      </c>
      <c r="F55" s="313">
        <f>E55+37</f>
        <v>45580</v>
      </c>
      <c r="G55" s="313">
        <f>E55+41</f>
        <v>45584</v>
      </c>
      <c r="H55" s="313">
        <f>E55+44</f>
        <v>45587</v>
      </c>
      <c r="I55" s="313">
        <f>E55+50</f>
        <v>45593</v>
      </c>
      <c r="J55" s="313">
        <f>E55+53</f>
        <v>45596</v>
      </c>
      <c r="K55" s="1510">
        <v>45534</v>
      </c>
      <c r="L55" s="1271">
        <f t="shared" si="49"/>
        <v>45535</v>
      </c>
      <c r="M55" s="3650">
        <f t="shared" ref="M55:M68" si="50">WEEKNUM(L55)</f>
        <v>35</v>
      </c>
      <c r="O55" s="288"/>
    </row>
    <row r="56" spans="1:15" s="71" customFormat="1" ht="11.25" hidden="1">
      <c r="A56" s="70"/>
      <c r="B56" s="840" t="s">
        <v>5429</v>
      </c>
      <c r="C56" s="339" t="s">
        <v>5430</v>
      </c>
      <c r="D56" s="313" t="s">
        <v>5431</v>
      </c>
      <c r="E56" s="313">
        <v>45551</v>
      </c>
      <c r="F56" s="1254"/>
      <c r="G56" s="313">
        <f>E56+41</f>
        <v>45592</v>
      </c>
      <c r="H56" s="313">
        <f>E56+44</f>
        <v>45595</v>
      </c>
      <c r="I56" s="313">
        <f>E56+50</f>
        <v>45601</v>
      </c>
      <c r="J56" s="313">
        <f>E56+53</f>
        <v>45604</v>
      </c>
      <c r="K56" s="1510">
        <v>45541</v>
      </c>
      <c r="L56" s="1271">
        <f t="shared" si="49"/>
        <v>45542</v>
      </c>
      <c r="M56" s="3650">
        <f t="shared" si="50"/>
        <v>36</v>
      </c>
      <c r="O56" s="288"/>
    </row>
    <row r="57" spans="1:15" s="71" customFormat="1" ht="11.25" hidden="1">
      <c r="A57" s="70"/>
      <c r="B57" s="840" t="s">
        <v>5432</v>
      </c>
      <c r="C57" s="2484" t="s">
        <v>2182</v>
      </c>
      <c r="D57" s="313" t="s">
        <v>2244</v>
      </c>
      <c r="E57" s="1254">
        <v>45548</v>
      </c>
      <c r="F57" s="1254"/>
      <c r="G57" s="1254"/>
      <c r="H57" s="1254"/>
      <c r="I57" s="1254"/>
      <c r="J57" s="1254"/>
      <c r="K57" s="1510">
        <v>45548</v>
      </c>
      <c r="L57" s="1271">
        <f t="shared" si="49"/>
        <v>45549</v>
      </c>
      <c r="M57" s="3650">
        <f t="shared" si="50"/>
        <v>37</v>
      </c>
      <c r="O57" s="288"/>
    </row>
    <row r="58" spans="1:15" s="71" customFormat="1" ht="11.25" hidden="1">
      <c r="A58" s="70"/>
      <c r="B58" s="840" t="s">
        <v>5433</v>
      </c>
      <c r="C58" s="339" t="s">
        <v>5342</v>
      </c>
      <c r="D58" s="313" t="s">
        <v>2246</v>
      </c>
      <c r="E58" s="313">
        <v>45559</v>
      </c>
      <c r="F58" s="313">
        <f>E58+37</f>
        <v>45596</v>
      </c>
      <c r="G58" s="313">
        <f>E58+41</f>
        <v>45600</v>
      </c>
      <c r="H58" s="313">
        <f>E58+44</f>
        <v>45603</v>
      </c>
      <c r="I58" s="313">
        <f>E58+50</f>
        <v>45609</v>
      </c>
      <c r="J58" s="313">
        <f>E58+53</f>
        <v>45612</v>
      </c>
      <c r="K58" s="1510">
        <v>45555</v>
      </c>
      <c r="L58" s="1271">
        <f t="shared" si="49"/>
        <v>45556</v>
      </c>
      <c r="M58" s="3650">
        <f t="shared" si="50"/>
        <v>38</v>
      </c>
      <c r="O58" s="288"/>
    </row>
    <row r="59" spans="1:15" s="71" customFormat="1" ht="11.25">
      <c r="A59" s="70"/>
      <c r="B59" s="840" t="s">
        <v>5434</v>
      </c>
      <c r="C59" s="339" t="s">
        <v>5412</v>
      </c>
      <c r="D59" s="313" t="s">
        <v>2250</v>
      </c>
      <c r="E59" s="313">
        <v>45565</v>
      </c>
      <c r="F59" s="313">
        <f t="shared" ref="F59:F62" si="51">E59+37</f>
        <v>45602</v>
      </c>
      <c r="G59" s="313">
        <f t="shared" ref="G59:G61" si="52">E59+41</f>
        <v>45606</v>
      </c>
      <c r="H59" s="313">
        <f t="shared" ref="H59:H61" si="53">E59+44</f>
        <v>45609</v>
      </c>
      <c r="I59" s="313">
        <f t="shared" ref="I59:I61" si="54">E59+50</f>
        <v>45615</v>
      </c>
      <c r="J59" s="313">
        <f t="shared" ref="J59:J61" si="55">E59+53</f>
        <v>45618</v>
      </c>
      <c r="K59" s="1510">
        <v>45562</v>
      </c>
      <c r="L59" s="1271">
        <f t="shared" ref="L59:L62" si="56">K59+1</f>
        <v>45563</v>
      </c>
      <c r="M59" s="3650">
        <f t="shared" si="50"/>
        <v>39</v>
      </c>
      <c r="O59" s="288"/>
    </row>
    <row r="60" spans="1:15" s="71" customFormat="1" ht="11.25">
      <c r="A60" s="1981" t="s">
        <v>5435</v>
      </c>
      <c r="B60" s="840" t="s">
        <v>5340</v>
      </c>
      <c r="C60" s="2484" t="s">
        <v>2182</v>
      </c>
      <c r="D60" s="313" t="s">
        <v>5436</v>
      </c>
      <c r="E60" s="1254">
        <v>45569</v>
      </c>
      <c r="F60" s="1254">
        <f t="shared" si="51"/>
        <v>45606</v>
      </c>
      <c r="G60" s="1254">
        <f t="shared" si="52"/>
        <v>45610</v>
      </c>
      <c r="H60" s="1254">
        <f t="shared" si="53"/>
        <v>45613</v>
      </c>
      <c r="I60" s="1254">
        <f t="shared" si="54"/>
        <v>45619</v>
      </c>
      <c r="J60" s="1254">
        <f t="shared" si="55"/>
        <v>45622</v>
      </c>
      <c r="K60" s="1510">
        <v>45569</v>
      </c>
      <c r="L60" s="1271">
        <f t="shared" si="56"/>
        <v>45570</v>
      </c>
      <c r="M60" s="3650">
        <f t="shared" si="50"/>
        <v>40</v>
      </c>
      <c r="O60" s="288"/>
    </row>
    <row r="61" spans="1:15" s="71" customFormat="1" ht="11.25">
      <c r="A61" s="70"/>
      <c r="B61" s="840" t="s">
        <v>5341</v>
      </c>
      <c r="C61" s="339" t="s">
        <v>5347</v>
      </c>
      <c r="D61" s="313" t="s">
        <v>5437</v>
      </c>
      <c r="E61" s="313">
        <v>45586</v>
      </c>
      <c r="F61" s="1254">
        <f t="shared" si="51"/>
        <v>45623</v>
      </c>
      <c r="G61" s="313">
        <f t="shared" si="52"/>
        <v>45627</v>
      </c>
      <c r="H61" s="313">
        <f t="shared" si="53"/>
        <v>45630</v>
      </c>
      <c r="I61" s="313">
        <f t="shared" si="54"/>
        <v>45636</v>
      </c>
      <c r="J61" s="313">
        <f t="shared" si="55"/>
        <v>45639</v>
      </c>
      <c r="K61" s="1510">
        <v>45576</v>
      </c>
      <c r="L61" s="1271">
        <f t="shared" si="56"/>
        <v>45577</v>
      </c>
      <c r="M61" s="3650">
        <f t="shared" si="50"/>
        <v>41</v>
      </c>
      <c r="O61" s="288"/>
    </row>
    <row r="62" spans="1:15" s="71" customFormat="1" ht="11.25">
      <c r="A62" s="1981" t="s">
        <v>5438</v>
      </c>
      <c r="B62" s="840" t="s">
        <v>5343</v>
      </c>
      <c r="C62" s="2484" t="s">
        <v>2182</v>
      </c>
      <c r="D62" s="313" t="s">
        <v>5439</v>
      </c>
      <c r="E62" s="1254">
        <v>45603</v>
      </c>
      <c r="F62" s="1254">
        <f t="shared" si="51"/>
        <v>45640</v>
      </c>
      <c r="G62" s="1254"/>
      <c r="H62" s="1254"/>
      <c r="I62" s="1254"/>
      <c r="J62" s="1254"/>
      <c r="K62" s="1510">
        <v>45583</v>
      </c>
      <c r="L62" s="1271">
        <f t="shared" si="56"/>
        <v>45584</v>
      </c>
      <c r="M62" s="3650">
        <f t="shared" si="50"/>
        <v>42</v>
      </c>
      <c r="O62" s="288"/>
    </row>
    <row r="63" spans="1:15" s="71" customFormat="1" ht="11.25">
      <c r="A63" s="70"/>
      <c r="B63" s="840" t="s">
        <v>5346</v>
      </c>
      <c r="C63" s="339" t="s">
        <v>4846</v>
      </c>
      <c r="D63" s="313" t="s">
        <v>2261</v>
      </c>
      <c r="E63" s="313">
        <v>45599</v>
      </c>
      <c r="F63" s="1254">
        <f>E63+37</f>
        <v>45636</v>
      </c>
      <c r="G63" s="313">
        <f>E63+41</f>
        <v>45640</v>
      </c>
      <c r="H63" s="313">
        <f>E63+44</f>
        <v>45643</v>
      </c>
      <c r="I63" s="313">
        <f>E63+50</f>
        <v>45649</v>
      </c>
      <c r="J63" s="313">
        <f>E63+53</f>
        <v>45652</v>
      </c>
      <c r="K63" s="1510">
        <v>45590</v>
      </c>
      <c r="L63" s="1271">
        <f t="shared" ref="L63:L68" si="57">K63+1</f>
        <v>45591</v>
      </c>
      <c r="M63" s="3650">
        <f t="shared" si="50"/>
        <v>43</v>
      </c>
      <c r="O63" s="288"/>
    </row>
    <row r="64" spans="1:15" s="71" customFormat="1" ht="11.25">
      <c r="A64" s="70"/>
      <c r="B64" s="840" t="s">
        <v>5349</v>
      </c>
      <c r="C64" s="339" t="s">
        <v>5355</v>
      </c>
      <c r="D64" s="313" t="s">
        <v>2265</v>
      </c>
      <c r="E64" s="313">
        <v>45611</v>
      </c>
      <c r="F64" s="1254">
        <f>E64+37</f>
        <v>45648</v>
      </c>
      <c r="G64" s="313">
        <f>E64+41</f>
        <v>45652</v>
      </c>
      <c r="H64" s="313">
        <f>E64+44</f>
        <v>45655</v>
      </c>
      <c r="I64" s="313">
        <f>E64+50</f>
        <v>45661</v>
      </c>
      <c r="J64" s="313">
        <f>E64+53</f>
        <v>45664</v>
      </c>
      <c r="K64" s="1510">
        <v>45597</v>
      </c>
      <c r="L64" s="1271">
        <f t="shared" si="57"/>
        <v>45598</v>
      </c>
      <c r="M64" s="3650">
        <f t="shared" si="50"/>
        <v>44</v>
      </c>
      <c r="O64" s="288"/>
    </row>
    <row r="65" spans="1:16" s="71" customFormat="1" ht="11.25">
      <c r="A65" s="70"/>
      <c r="B65" s="840" t="s">
        <v>5352</v>
      </c>
      <c r="C65" s="339" t="s">
        <v>3998</v>
      </c>
      <c r="D65" s="313" t="s">
        <v>5440</v>
      </c>
      <c r="E65" s="313">
        <v>45607</v>
      </c>
      <c r="F65" s="1254">
        <f>E65+37</f>
        <v>45644</v>
      </c>
      <c r="G65" s="313">
        <f>E65+41</f>
        <v>45648</v>
      </c>
      <c r="H65" s="313">
        <f>E65+44</f>
        <v>45651</v>
      </c>
      <c r="I65" s="313">
        <f>E65+50</f>
        <v>45657</v>
      </c>
      <c r="J65" s="313">
        <f>E65+53</f>
        <v>45660</v>
      </c>
      <c r="K65" s="1510">
        <v>45604</v>
      </c>
      <c r="L65" s="1271">
        <f t="shared" si="57"/>
        <v>45605</v>
      </c>
      <c r="M65" s="3650">
        <f t="shared" si="50"/>
        <v>45</v>
      </c>
      <c r="O65" s="288"/>
    </row>
    <row r="66" spans="1:16" s="71" customFormat="1" ht="11.25">
      <c r="A66" s="70"/>
      <c r="B66" s="840" t="s">
        <v>5354</v>
      </c>
      <c r="C66" s="339" t="s">
        <v>5441</v>
      </c>
      <c r="D66" s="313" t="s">
        <v>5442</v>
      </c>
      <c r="E66" s="313">
        <v>45617</v>
      </c>
      <c r="F66" s="1254">
        <f>E66+37</f>
        <v>45654</v>
      </c>
      <c r="G66" s="313">
        <f>E66+41</f>
        <v>45658</v>
      </c>
      <c r="H66" s="313">
        <f>E66+44</f>
        <v>45661</v>
      </c>
      <c r="I66" s="313">
        <f>E66+50</f>
        <v>45667</v>
      </c>
      <c r="J66" s="313">
        <f>E66+53</f>
        <v>45670</v>
      </c>
      <c r="K66" s="1510">
        <v>45611</v>
      </c>
      <c r="L66" s="1271">
        <f t="shared" si="57"/>
        <v>45612</v>
      </c>
      <c r="M66" s="3650">
        <f t="shared" si="50"/>
        <v>46</v>
      </c>
      <c r="O66" s="288"/>
    </row>
    <row r="67" spans="1:16" s="71" customFormat="1" ht="11.25">
      <c r="A67" s="70"/>
      <c r="B67" s="840" t="s">
        <v>5356</v>
      </c>
      <c r="C67" s="615" t="s">
        <v>2182</v>
      </c>
      <c r="D67" s="313" t="s">
        <v>5443</v>
      </c>
      <c r="E67" s="1254">
        <v>45618</v>
      </c>
      <c r="F67" s="1254"/>
      <c r="G67" s="1254"/>
      <c r="H67" s="1254"/>
      <c r="I67" s="1254"/>
      <c r="J67" s="1254"/>
      <c r="K67" s="1510">
        <v>45618</v>
      </c>
      <c r="L67" s="1271">
        <f t="shared" si="57"/>
        <v>45619</v>
      </c>
      <c r="M67" s="3650">
        <f t="shared" si="50"/>
        <v>47</v>
      </c>
      <c r="O67" s="288"/>
    </row>
    <row r="68" spans="1:16" s="71" customFormat="1" ht="11.25">
      <c r="A68" s="70"/>
      <c r="B68" s="840" t="s">
        <v>5358</v>
      </c>
      <c r="C68" s="339" t="s">
        <v>5405</v>
      </c>
      <c r="D68" s="313" t="s">
        <v>5444</v>
      </c>
      <c r="E68" s="313">
        <f>E67+7</f>
        <v>45625</v>
      </c>
      <c r="F68" s="1254">
        <f>E68+37</f>
        <v>45662</v>
      </c>
      <c r="G68" s="313">
        <f>E68+41</f>
        <v>45666</v>
      </c>
      <c r="H68" s="313">
        <f>E68+44</f>
        <v>45669</v>
      </c>
      <c r="I68" s="313">
        <f>E68+50</f>
        <v>45675</v>
      </c>
      <c r="J68" s="313">
        <f>E68+53</f>
        <v>45678</v>
      </c>
      <c r="K68" s="1510">
        <v>45625</v>
      </c>
      <c r="L68" s="1271">
        <f t="shared" si="57"/>
        <v>45626</v>
      </c>
      <c r="M68" s="3650">
        <f t="shared" si="50"/>
        <v>48</v>
      </c>
      <c r="O68" s="288"/>
    </row>
    <row r="69" spans="1:16" s="71" customFormat="1" ht="11.25">
      <c r="A69" s="70"/>
      <c r="B69" s="840" t="s">
        <v>5359</v>
      </c>
      <c r="C69" s="339" t="s">
        <v>5430</v>
      </c>
      <c r="D69" s="313" t="s">
        <v>5445</v>
      </c>
      <c r="E69" s="313">
        <v>45632</v>
      </c>
      <c r="F69" s="1254">
        <f t="shared" ref="F69:F73" si="58">E69+37</f>
        <v>45669</v>
      </c>
      <c r="G69" s="313">
        <f t="shared" ref="G69:G71" si="59">E69+41</f>
        <v>45673</v>
      </c>
      <c r="H69" s="313">
        <f t="shared" ref="H69:H71" si="60">E69+44</f>
        <v>45676</v>
      </c>
      <c r="I69" s="313">
        <f t="shared" ref="I69:I71" si="61">E69+50</f>
        <v>45682</v>
      </c>
      <c r="J69" s="313">
        <f t="shared" ref="J69:J71" si="62">E69+53</f>
        <v>45685</v>
      </c>
      <c r="K69" s="1510">
        <v>45632</v>
      </c>
      <c r="L69" s="1271">
        <f t="shared" ref="L69:L72" si="63">K69+1</f>
        <v>45633</v>
      </c>
      <c r="M69" s="3650">
        <f t="shared" ref="M69:M72" si="64">WEEKNUM(L69)</f>
        <v>49</v>
      </c>
      <c r="O69" s="288"/>
    </row>
    <row r="70" spans="1:16" s="71" customFormat="1" ht="11.25">
      <c r="A70" s="70"/>
      <c r="B70" s="840" t="s">
        <v>5361</v>
      </c>
      <c r="C70" s="339" t="s">
        <v>5342</v>
      </c>
      <c r="D70" s="313" t="s">
        <v>2286</v>
      </c>
      <c r="E70" s="313">
        <v>45639</v>
      </c>
      <c r="F70" s="1254">
        <f t="shared" si="58"/>
        <v>45676</v>
      </c>
      <c r="G70" s="313">
        <f t="shared" si="59"/>
        <v>45680</v>
      </c>
      <c r="H70" s="313">
        <f t="shared" si="60"/>
        <v>45683</v>
      </c>
      <c r="I70" s="313">
        <f t="shared" si="61"/>
        <v>45689</v>
      </c>
      <c r="J70" s="313">
        <f t="shared" si="62"/>
        <v>45692</v>
      </c>
      <c r="K70" s="1510">
        <v>45639</v>
      </c>
      <c r="L70" s="1271">
        <f t="shared" si="63"/>
        <v>45640</v>
      </c>
      <c r="M70" s="3650">
        <f t="shared" si="64"/>
        <v>50</v>
      </c>
      <c r="O70" s="288"/>
    </row>
    <row r="71" spans="1:16" s="71" customFormat="1" ht="11.25">
      <c r="A71" s="70"/>
      <c r="B71" s="840" t="s">
        <v>5362</v>
      </c>
      <c r="C71" s="339" t="s">
        <v>5412</v>
      </c>
      <c r="D71" s="313" t="s">
        <v>2289</v>
      </c>
      <c r="E71" s="313">
        <v>45646</v>
      </c>
      <c r="F71" s="1254">
        <f t="shared" si="58"/>
        <v>45683</v>
      </c>
      <c r="G71" s="313">
        <f t="shared" si="59"/>
        <v>45687</v>
      </c>
      <c r="H71" s="313">
        <f t="shared" si="60"/>
        <v>45690</v>
      </c>
      <c r="I71" s="313">
        <f t="shared" si="61"/>
        <v>45696</v>
      </c>
      <c r="J71" s="313">
        <f t="shared" si="62"/>
        <v>45699</v>
      </c>
      <c r="K71" s="1510">
        <v>45646</v>
      </c>
      <c r="L71" s="1271">
        <f t="shared" si="63"/>
        <v>45647</v>
      </c>
      <c r="M71" s="3650">
        <f t="shared" si="64"/>
        <v>51</v>
      </c>
      <c r="O71" s="288"/>
    </row>
    <row r="72" spans="1:16" s="71" customFormat="1" ht="11.25">
      <c r="A72" s="70"/>
      <c r="B72" s="840" t="s">
        <v>5364</v>
      </c>
      <c r="C72" s="615" t="s">
        <v>2182</v>
      </c>
      <c r="D72" s="313" t="s">
        <v>5446</v>
      </c>
      <c r="E72" s="1254">
        <f t="shared" ref="E72" si="65">E71+7</f>
        <v>45653</v>
      </c>
      <c r="F72" s="1254"/>
      <c r="G72" s="1254"/>
      <c r="H72" s="1254"/>
      <c r="I72" s="1254"/>
      <c r="J72" s="1254"/>
      <c r="K72" s="1510">
        <v>45653</v>
      </c>
      <c r="L72" s="1271">
        <f t="shared" si="63"/>
        <v>45654</v>
      </c>
      <c r="M72" s="3650">
        <f t="shared" si="64"/>
        <v>52</v>
      </c>
      <c r="O72" s="288"/>
    </row>
    <row r="73" spans="1:16" s="71" customFormat="1" ht="11.25">
      <c r="A73" s="70"/>
      <c r="B73" s="840" t="s">
        <v>5447</v>
      </c>
      <c r="C73" s="339" t="s">
        <v>5448</v>
      </c>
      <c r="D73" s="313" t="s">
        <v>5449</v>
      </c>
      <c r="E73" s="313">
        <f t="shared" ref="E73" si="66">E72+7</f>
        <v>45660</v>
      </c>
      <c r="F73" s="1254">
        <f t="shared" si="58"/>
        <v>45697</v>
      </c>
      <c r="G73" s="313">
        <f t="shared" ref="G73" si="67">E73+41</f>
        <v>45701</v>
      </c>
      <c r="H73" s="313">
        <f t="shared" ref="H73" si="68">E73+44</f>
        <v>45704</v>
      </c>
      <c r="I73" s="313">
        <f t="shared" ref="I73" si="69">E73+50</f>
        <v>45710</v>
      </c>
      <c r="J73" s="313">
        <f t="shared" ref="J73" si="70">E73+53</f>
        <v>45713</v>
      </c>
      <c r="K73" s="1510">
        <f t="shared" ref="K73" si="71">K72+7</f>
        <v>45660</v>
      </c>
      <c r="L73" s="1271">
        <f t="shared" ref="L73" si="72">K73+1</f>
        <v>45661</v>
      </c>
      <c r="M73" s="3650">
        <f t="shared" ref="M73" si="73">WEEKNUM(L73)</f>
        <v>1</v>
      </c>
      <c r="O73" s="288"/>
    </row>
    <row r="74" spans="1:16" s="71" customFormat="1" ht="11.25">
      <c r="A74" s="70"/>
      <c r="B74" s="841"/>
      <c r="C74" s="78" t="s">
        <v>2303</v>
      </c>
      <c r="D74" s="61"/>
      <c r="E74" s="61"/>
      <c r="F74" s="61"/>
      <c r="G74" s="61"/>
      <c r="H74" s="61"/>
      <c r="I74" s="61"/>
      <c r="J74" s="79"/>
      <c r="K74" s="61"/>
      <c r="L74" s="3553"/>
      <c r="M74" s="61"/>
      <c r="N74" s="82"/>
      <c r="O74" s="61"/>
      <c r="P74" s="61"/>
    </row>
    <row r="75" spans="1:16" s="71" customFormat="1" ht="11.25">
      <c r="A75" s="70"/>
      <c r="B75" s="841"/>
      <c r="C75" s="78" t="s">
        <v>5450</v>
      </c>
      <c r="D75" s="61"/>
      <c r="E75" s="61"/>
      <c r="F75" s="186"/>
      <c r="G75" s="61"/>
      <c r="H75" s="61"/>
      <c r="I75" s="61"/>
      <c r="J75" s="115"/>
      <c r="K75" s="61"/>
      <c r="L75" s="65"/>
      <c r="M75" s="61"/>
      <c r="N75" s="82"/>
      <c r="O75" s="70"/>
      <c r="P75" s="70"/>
    </row>
    <row r="76" spans="1:16" s="70" customFormat="1" ht="11.25">
      <c r="B76" s="841"/>
      <c r="C76" s="279"/>
      <c r="E76" s="397">
        <v>45170</v>
      </c>
      <c r="F76" s="263">
        <f>E76+48</f>
        <v>45218</v>
      </c>
      <c r="G76" s="71"/>
      <c r="H76" s="71"/>
      <c r="I76" s="71"/>
      <c r="L76" s="71"/>
      <c r="M76" s="71"/>
      <c r="N76" s="71"/>
      <c r="O76" s="61"/>
      <c r="P76" s="61"/>
    </row>
    <row r="77" spans="1:16" s="70" customFormat="1" ht="11.25">
      <c r="B77" s="841"/>
      <c r="C77" s="279" t="s">
        <v>1920</v>
      </c>
      <c r="F77" s="280"/>
      <c r="G77" s="71" t="s">
        <v>1958</v>
      </c>
      <c r="H77" s="71"/>
      <c r="I77" s="71"/>
      <c r="L77" s="71" t="s">
        <v>1982</v>
      </c>
      <c r="M77" s="71"/>
      <c r="N77" s="71"/>
      <c r="O77" s="61"/>
      <c r="P77" s="61"/>
    </row>
    <row r="78" spans="1:16" s="70" customFormat="1" ht="11.25">
      <c r="B78" s="841"/>
      <c r="C78" s="82" t="s">
        <v>1921</v>
      </c>
      <c r="E78" s="83" t="s">
        <v>2305</v>
      </c>
      <c r="F78" s="71"/>
      <c r="G78" s="70" t="s">
        <v>2306</v>
      </c>
      <c r="J78" s="83" t="s">
        <v>1960</v>
      </c>
      <c r="L78" s="70" t="s">
        <v>1984</v>
      </c>
      <c r="N78" s="81" t="s">
        <v>1985</v>
      </c>
      <c r="O78" s="61"/>
      <c r="P78" s="61"/>
    </row>
    <row r="79" spans="1:16" s="61" customFormat="1" ht="11.25">
      <c r="B79" s="841"/>
      <c r="C79" s="82"/>
      <c r="D79" s="70"/>
      <c r="E79" s="83"/>
      <c r="F79" s="71"/>
      <c r="G79" s="70"/>
      <c r="H79" s="70"/>
      <c r="I79" s="70"/>
      <c r="J79" s="83"/>
      <c r="K79" s="70"/>
      <c r="L79" s="70"/>
      <c r="M79" s="70"/>
      <c r="N79" s="81"/>
    </row>
    <row r="80" spans="1:16" s="61" customFormat="1" ht="11.25">
      <c r="B80" s="842"/>
      <c r="C80" s="80" t="str">
        <f>HOME!A$600</f>
        <v>ZANT CHONG</v>
      </c>
      <c r="D80" s="80" t="str">
        <f>HOME!B$600</f>
        <v>6011 2429</v>
      </c>
      <c r="E80" s="65" t="str">
        <f>HOME!C$600</f>
        <v>zant.chong@msc.com</v>
      </c>
      <c r="G80" s="80" t="str">
        <f>HOME!A$617</f>
        <v>ROBERT CHIA</v>
      </c>
      <c r="H80" s="80" t="str">
        <f>HOME!B$617</f>
        <v>6011 0564</v>
      </c>
      <c r="I80" s="65" t="str">
        <f>HOME!C$617</f>
        <v>robert.chia@msc.com</v>
      </c>
      <c r="K80" s="80" t="str">
        <f>HOME!A$632</f>
        <v>RAYNAR ANG</v>
      </c>
      <c r="L80" s="80" t="str">
        <f>HOME!B$632</f>
        <v>6011 2358</v>
      </c>
      <c r="M80" s="65" t="str">
        <f>HOME!C$632</f>
        <v>raynar.ang@msc.com</v>
      </c>
      <c r="N80" s="65"/>
    </row>
    <row r="81" spans="2:16" s="61" customFormat="1" ht="11.25">
      <c r="B81" s="841"/>
      <c r="C81" s="80" t="str">
        <f>HOME!A$601</f>
        <v>PHOEBE HUANG</v>
      </c>
      <c r="D81" s="80" t="str">
        <f>HOME!B$601</f>
        <v>6011 0562</v>
      </c>
      <c r="E81" s="65" t="str">
        <f>HOME!C$601</f>
        <v>phoebe.huang@msc.com</v>
      </c>
      <c r="G81" s="80" t="str">
        <f>HOME!A$618</f>
        <v>S. Y. LIEW</v>
      </c>
      <c r="H81" s="80" t="str">
        <f>HOME!B$618</f>
        <v>6011 2348</v>
      </c>
      <c r="I81" s="65" t="str">
        <f>HOME!C$618</f>
        <v>seoyi.liew@msc.com</v>
      </c>
      <c r="K81" s="80" t="str">
        <f>HOME!A$633</f>
        <v>KAI SIANG</v>
      </c>
      <c r="L81" s="80" t="str">
        <f>HOME!B$633</f>
        <v>6011 2356</v>
      </c>
      <c r="M81" s="65" t="str">
        <f>HOME!C$633</f>
        <v>kaisiang.lim@msc.com</v>
      </c>
      <c r="N81" s="65"/>
      <c r="P81" s="114"/>
    </row>
    <row r="82" spans="2:16" s="61" customFormat="1" ht="11.25">
      <c r="B82" s="841"/>
      <c r="C82" s="80" t="str">
        <f>HOME!A$602</f>
        <v>SHERWIN LIM</v>
      </c>
      <c r="D82" s="80" t="str">
        <f>HOME!B$602</f>
        <v>6011 2395</v>
      </c>
      <c r="E82" s="65" t="str">
        <f>HOME!C$602</f>
        <v>sherwin.lim@msc.com</v>
      </c>
      <c r="G82" s="80" t="str">
        <f>HOME!A$619</f>
        <v>SHARON KOH</v>
      </c>
      <c r="H82" s="80" t="str">
        <f>HOME!B$619</f>
        <v>6011 2349</v>
      </c>
      <c r="I82" s="65" t="str">
        <f>HOME!C$619</f>
        <v>sharon.koh@msc.com</v>
      </c>
      <c r="K82" s="80" t="str">
        <f>HOME!A$634</f>
        <v>DEWI</v>
      </c>
      <c r="L82" s="80" t="str">
        <f>HOME!B$634</f>
        <v>6011 2354</v>
      </c>
      <c r="M82" s="65" t="str">
        <f>HOME!C$634</f>
        <v>dewi.ratnah@msc.com</v>
      </c>
      <c r="N82" s="65"/>
      <c r="P82" s="114"/>
    </row>
    <row r="83" spans="2:16" s="61" customFormat="1" ht="11.25">
      <c r="B83" s="841"/>
      <c r="C83" s="80" t="str">
        <f>HOME!A$603</f>
        <v>NATALIE LEW</v>
      </c>
      <c r="D83" s="80" t="str">
        <f>HOME!B$603</f>
        <v>6011 2399</v>
      </c>
      <c r="E83" s="65" t="str">
        <f>HOME!C$603</f>
        <v>natalie.lew@msc.com</v>
      </c>
      <c r="G83" s="80" t="str">
        <f>HOME!A$620</f>
        <v>ANGELIA LAU</v>
      </c>
      <c r="H83" s="80" t="str">
        <f>HOME!B$620</f>
        <v>6011 2346</v>
      </c>
      <c r="I83" s="65" t="str">
        <f>HOME!C$620</f>
        <v>angelia.lau@msc.com</v>
      </c>
      <c r="K83" s="80" t="str">
        <f>HOME!A$635</f>
        <v>YU TING</v>
      </c>
      <c r="L83" s="80" t="str">
        <f>HOME!B$635</f>
        <v>6011 2359</v>
      </c>
      <c r="M83" s="65" t="str">
        <f>HOME!C$635</f>
        <v>yuting.luo@msc.com</v>
      </c>
      <c r="N83" s="65"/>
    </row>
    <row r="84" spans="2:16" s="61" customFormat="1" ht="11.25">
      <c r="B84" s="841"/>
      <c r="C84" s="80" t="str">
        <f>HOME!A$604</f>
        <v xml:space="preserve">LIM LEE HLI </v>
      </c>
      <c r="D84" s="80" t="str">
        <f>HOME!B$604</f>
        <v>6011 2352</v>
      </c>
      <c r="E84" s="65" t="str">
        <f>HOME!C$604</f>
        <v>leehli.lim@msc.com</v>
      </c>
      <c r="G84" s="80" t="str">
        <f>HOME!A$621</f>
        <v>NOOR AFNINDAH</v>
      </c>
      <c r="H84" s="80" t="str">
        <f>HOME!B$621</f>
        <v>6011 2347</v>
      </c>
      <c r="I84" s="65" t="str">
        <f>HOME!C$621</f>
        <v>noor.afnindah@msc.com</v>
      </c>
      <c r="K84" s="80" t="str">
        <f>HOME!A$636</f>
        <v>-</v>
      </c>
      <c r="L84" s="80" t="str">
        <f>HOME!B$636</f>
        <v>6011 0567</v>
      </c>
      <c r="M84" s="65" t="str">
        <f>HOME!C$636</f>
        <v>-</v>
      </c>
      <c r="N84" s="65"/>
    </row>
    <row r="85" spans="2:16" s="61" customFormat="1" ht="11.25">
      <c r="B85" s="841"/>
      <c r="C85" s="80" t="str">
        <f>HOME!A$605</f>
        <v>LIM AI PHEN</v>
      </c>
      <c r="D85" s="80" t="str">
        <f>HOME!B$605</f>
        <v>6011 9646</v>
      </c>
      <c r="E85" s="65" t="str">
        <f>HOME!C$605</f>
        <v>aiphen.lim@msc.com</v>
      </c>
      <c r="G85" s="80" t="str">
        <f>HOME!A$622</f>
        <v>NG CHING WEI</v>
      </c>
      <c r="H85" s="80" t="str">
        <f>HOME!B$622</f>
        <v>6011 2404</v>
      </c>
      <c r="I85" s="65" t="str">
        <f>HOME!C$622</f>
        <v>chingwei.ng@msc.com</v>
      </c>
      <c r="K85" s="80" t="str">
        <f>HOME!A$637</f>
        <v>SHAN SHAN</v>
      </c>
      <c r="L85" s="80" t="str">
        <f>HOME!B$637</f>
        <v>6011 2353</v>
      </c>
      <c r="M85" s="65" t="str">
        <f>HOME!C$637</f>
        <v>shanshan.chin@msc.com</v>
      </c>
      <c r="N85" s="65"/>
    </row>
    <row r="86" spans="2:16" s="61" customFormat="1" ht="11.25">
      <c r="B86" s="841"/>
      <c r="C86" s="80" t="str">
        <f>HOME!A$606</f>
        <v>DARIUS ONG</v>
      </c>
      <c r="D86" s="80" t="str">
        <f>HOME!B$606</f>
        <v>6011 2396</v>
      </c>
      <c r="E86" s="65" t="str">
        <f>HOME!C$606</f>
        <v>darius.ong@msc.com</v>
      </c>
      <c r="G86" s="80">
        <f>HOME!A$623</f>
        <v>0</v>
      </c>
      <c r="H86" s="80">
        <f>HOME!B$623</f>
        <v>0</v>
      </c>
      <c r="I86" s="65">
        <f>HOME!C$623</f>
        <v>0</v>
      </c>
      <c r="K86" s="80" t="str">
        <f>HOME!A$638</f>
        <v>EUNICE</v>
      </c>
      <c r="L86" s="80" t="str">
        <f>HOME!B$638</f>
        <v>6011 2355</v>
      </c>
      <c r="M86" s="65" t="str">
        <f>HOME!C$638</f>
        <v>eunice.chan@msc.com</v>
      </c>
      <c r="N86" s="65"/>
    </row>
    <row r="87" spans="2:16" s="61" customFormat="1" ht="11.25">
      <c r="B87" s="841"/>
      <c r="C87" s="80" t="str">
        <f>HOME!A$607</f>
        <v>LAWRENCE ANG (CROSS-TRADE)</v>
      </c>
      <c r="D87" s="80" t="str">
        <f>HOME!B$607</f>
        <v>6011 2400</v>
      </c>
      <c r="E87" s="65" t="str">
        <f>HOME!C$607</f>
        <v>lawrence.ang@msc.com</v>
      </c>
      <c r="G87" s="80" t="str">
        <f>HOME!A$624</f>
        <v>.</v>
      </c>
      <c r="H87" s="80" t="str">
        <f>HOME!B$624</f>
        <v>.</v>
      </c>
      <c r="I87" s="65" t="str">
        <f>HOME!C$624</f>
        <v>.</v>
      </c>
      <c r="K87" s="80" t="str">
        <f>HOME!A$639</f>
        <v>HAZEL</v>
      </c>
      <c r="L87" s="80" t="str">
        <f>HOME!B$639</f>
        <v>6011 2435</v>
      </c>
      <c r="M87" s="65" t="str">
        <f>HOME!C$639</f>
        <v>hazel.toh@msc.com</v>
      </c>
      <c r="N87" s="65"/>
    </row>
    <row r="88" spans="2:16" s="61" customFormat="1" ht="11.25">
      <c r="B88" s="841"/>
      <c r="C88" s="80" t="str">
        <f>HOME!A608</f>
        <v>ASHTON YAN</v>
      </c>
      <c r="D88" s="80" t="str">
        <f>HOME!B608</f>
        <v>6011 2398</v>
      </c>
      <c r="E88" s="65" t="str">
        <f>HOME!C608</f>
        <v>ashton.yan@msc.com</v>
      </c>
      <c r="H88" s="84"/>
      <c r="I88" s="84"/>
      <c r="J88" s="81"/>
      <c r="L88" s="80"/>
    </row>
    <row r="89" spans="2:16" s="61" customFormat="1" ht="11.25">
      <c r="B89" s="841"/>
      <c r="C89" s="80" t="str">
        <f>HOME!A609</f>
        <v>JUN YUAN (IMP)</v>
      </c>
      <c r="D89" s="80" t="str">
        <f>HOME!B609</f>
        <v>6011 2402</v>
      </c>
      <c r="E89" s="65" t="str">
        <f>HOME!C609</f>
        <v>junyuan.kwa@msc.com</v>
      </c>
      <c r="H89" s="84"/>
      <c r="I89" s="84"/>
      <c r="J89" s="81"/>
    </row>
    <row r="90" spans="2:16" s="61" customFormat="1" ht="11.25">
      <c r="B90" s="838"/>
      <c r="C90" s="80" t="str">
        <f>HOME!A610</f>
        <v>KARTHI</v>
      </c>
      <c r="D90" s="80" t="str">
        <f>HOME!B610</f>
        <v>6011 2397</v>
      </c>
      <c r="E90" s="65" t="str">
        <f>HOME!C610</f>
        <v>karthigayan.velu@msc.com</v>
      </c>
      <c r="H90" s="84"/>
      <c r="I90" s="84"/>
      <c r="J90" s="84"/>
      <c r="K90" s="81"/>
    </row>
    <row r="91" spans="2:16" ht="15">
      <c r="C91" s="80">
        <f>HOME!A611</f>
        <v>0</v>
      </c>
      <c r="D91" s="80">
        <f>HOME!B611</f>
        <v>0</v>
      </c>
      <c r="E91" s="65">
        <f>HOME!C611</f>
        <v>0</v>
      </c>
      <c r="F91" s="61"/>
      <c r="G91" s="61"/>
      <c r="H91" s="61"/>
      <c r="I91" s="61"/>
      <c r="J91" s="61"/>
      <c r="K91" s="61"/>
      <c r="L91" s="61"/>
      <c r="M91" s="61"/>
      <c r="O91" s="37"/>
      <c r="P91" s="5"/>
    </row>
    <row r="92" spans="2:16" ht="15">
      <c r="C92" s="80" t="str">
        <f>HOME!A612</f>
        <v xml:space="preserve">MAIN LINE  </v>
      </c>
      <c r="D92" s="80" t="str">
        <f>HOME!B612</f>
        <v>6011 2424</v>
      </c>
      <c r="E92" s="65">
        <f>HOME!C612</f>
        <v>0</v>
      </c>
      <c r="F92" s="61"/>
      <c r="G92" s="61"/>
      <c r="H92" s="61"/>
      <c r="I92" s="61"/>
      <c r="J92" s="61"/>
      <c r="K92" s="61"/>
      <c r="L92" s="61"/>
      <c r="M92" s="61"/>
      <c r="O92" s="37"/>
      <c r="P92" s="5"/>
    </row>
  </sheetData>
  <customSheetViews>
    <customSheetView guid="{25211047-2AA7-431D-8637-AA6183637E8E}"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2"/>
      <headerFooter>
        <oddFooter>&amp;RLast update : &amp;D   &amp;T&amp;L&amp;1#&amp;"Calibri"&amp;10&amp;K000000Sensitivity: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B91" sqref="B91:G98"/>
      <pageMargins left="0" right="0" top="0" bottom="0" header="0" footer="0"/>
      <pageSetup paperSize="9" scale="72" orientation="landscape" r:id="rId4"/>
      <headerFooter>
        <oddFooter>&amp;RLast update : &amp;D   &amp;T&amp;L&amp;1#&amp;"Calibri"&amp;10 Sensitivity: Internal</oddFooter>
      </headerFooter>
    </customSheetView>
    <customSheetView guid="{9C701732-F58F-4708-A15C-976D1C40D46C}" fitToPage="1" hiddenRows="1">
      <selection activeCell="G45" sqref="G45"/>
      <pageMargins left="0" right="0" top="0" bottom="0" header="0" footer="0"/>
      <pageSetup paperSize="9" scale="90" orientation="landscape" r:id="rId5"/>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6"/>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7"/>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E50" sqref="E50"/>
      <pageMargins left="0" right="0" top="0" bottom="0" header="0" footer="0"/>
      <pageSetup paperSize="9" scale="90" orientation="landscape" r:id="rId10"/>
      <headerFooter>
        <oddFooter>&amp;RLast update : &amp;D   &amp;T</oddFooter>
      </headerFooter>
    </customSheetView>
    <customSheetView guid="{16EA4947-C328-4911-A966-8572790A84A9}" fitToPage="1" hiddenRows="1">
      <selection activeCell="F97" sqref="F97"/>
      <pageMargins left="0" right="0" top="0" bottom="0" header="0" footer="0"/>
      <pageSetup paperSize="9" scale="75" orientation="landscape" r:id="rId11"/>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12"/>
      <headerFooter>
        <oddFooter>&amp;RLast update : &amp;D   &amp;T&amp;L&amp;1#&amp;"Calibri"&amp;10 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13"/>
      <headerFooter>
        <oddFooter>&amp;RLast update : &amp;D   &amp;T&amp;L&amp;1#&amp;"Calibri"&amp;10 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14"/>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15"/>
      <headerFooter>
        <oddFooter>&amp;RLast update : &amp;D   &amp;T&amp;L&amp;1#&amp;"Calibri"&amp;10&amp;K000000Sensitivity: Internal</oddFooter>
      </headerFooter>
    </customSheetView>
    <customSheetView guid="{D8AE3607-C68D-4DD7-8BE1-F63EA4A613B4}"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27" type="noConversion"/>
  <hyperlinks>
    <hyperlink ref="N75" display="sinexp@msca.com.sg" xr:uid="{00000000-0004-0000-1700-000001000000}"/>
    <hyperlink ref="E75" display="mktg-dept@msca.com.sg" xr:uid="{00000000-0004-0000-1700-000002000000}"/>
  </hyperlinks>
  <pageMargins left="0.19685039370078741" right="0.35433070866141736" top="0.74803149606299213" bottom="0.47244094488188981" header="0.31496062992125984" footer="0.31496062992125984"/>
  <pageSetup paperSize="9" scale="71" orientation="landscape" r:id="rId17"/>
  <headerFooter>
    <oddFooter>&amp;L_x000D_&amp;1#&amp;"Calibri"&amp;10&amp;K000000 Sensitivity: Internal&amp;RLast update : &amp;D   &amp;T&amp;</oddFooter>
  </headerFooter>
  <drawing r:id="rId18"/>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M166"/>
  <sheetViews>
    <sheetView zoomScale="90" zoomScaleNormal="90" workbookViewId="0">
      <selection activeCell="C139" sqref="C139"/>
    </sheetView>
  </sheetViews>
  <sheetFormatPr defaultColWidth="9.42578125" defaultRowHeight="12.75"/>
  <cols>
    <col min="1" max="1" width="17.140625" style="1393" customWidth="1"/>
    <col min="2" max="2" width="5.140625" style="295" customWidth="1"/>
    <col min="3" max="3" width="20.5703125" style="121" customWidth="1"/>
    <col min="4" max="4" width="12.5703125" style="121" customWidth="1"/>
    <col min="5" max="8" width="15.42578125" style="121" customWidth="1"/>
    <col min="9" max="11" width="14.42578125" style="121" customWidth="1"/>
    <col min="12" max="12" width="13" style="121" customWidth="1"/>
    <col min="13" max="13" width="18" style="121" customWidth="1"/>
    <col min="14" max="14" width="14.42578125" style="121" bestFit="1" customWidth="1"/>
    <col min="15" max="16384" width="9.42578125" style="121"/>
  </cols>
  <sheetData>
    <row r="2" spans="1:10" s="6" customFormat="1" ht="33">
      <c r="A2" s="382"/>
      <c r="B2" s="290"/>
      <c r="C2" s="453" t="s">
        <v>2307</v>
      </c>
      <c r="D2"/>
      <c r="E2"/>
      <c r="F2"/>
      <c r="G2"/>
      <c r="H2"/>
      <c r="I2"/>
      <c r="J2"/>
    </row>
    <row r="3" spans="1:10" customFormat="1" ht="15.75">
      <c r="A3" s="34"/>
      <c r="B3" s="291"/>
      <c r="C3" s="120"/>
      <c r="D3" s="120"/>
      <c r="E3" s="7"/>
      <c r="F3" s="121"/>
      <c r="G3" s="7"/>
      <c r="H3" s="120"/>
      <c r="I3" s="120"/>
      <c r="J3" s="120"/>
    </row>
    <row r="4" spans="1:10" s="124" customFormat="1" ht="15.75">
      <c r="A4" s="1392"/>
      <c r="B4" s="292"/>
      <c r="C4" s="59"/>
      <c r="D4" s="59"/>
      <c r="E4" s="198" t="s">
        <v>5451</v>
      </c>
      <c r="F4" s="125"/>
      <c r="G4" s="125"/>
      <c r="H4" s="125"/>
      <c r="I4" s="125"/>
      <c r="J4" s="125"/>
    </row>
    <row r="5" spans="1:10" ht="18.600000000000001" customHeight="1">
      <c r="B5" s="293"/>
      <c r="C5" s="126"/>
      <c r="D5" s="126"/>
      <c r="E5" s="126"/>
      <c r="F5" s="126"/>
      <c r="G5" s="126"/>
      <c r="H5" s="126"/>
      <c r="I5" s="127"/>
      <c r="J5" s="126"/>
    </row>
    <row r="6" spans="1:10" s="30" customFormat="1" ht="36" hidden="1">
      <c r="A6" s="1263"/>
      <c r="B6" s="294"/>
      <c r="C6" s="996"/>
      <c r="D6" s="997"/>
      <c r="E6" s="998" t="s">
        <v>4836</v>
      </c>
      <c r="F6" s="998" t="s">
        <v>5452</v>
      </c>
      <c r="G6" s="999" t="s">
        <v>859</v>
      </c>
      <c r="H6" s="999" t="s">
        <v>1133</v>
      </c>
      <c r="I6" s="999" t="s">
        <v>380</v>
      </c>
      <c r="J6" s="139"/>
    </row>
    <row r="7" spans="1:10" s="30" customFormat="1" ht="14.25" hidden="1">
      <c r="A7" s="1263"/>
      <c r="B7" s="294"/>
      <c r="C7" s="1000"/>
      <c r="D7" s="205" t="s">
        <v>5453</v>
      </c>
      <c r="E7" s="1001"/>
      <c r="F7" s="999" t="s">
        <v>3525</v>
      </c>
      <c r="G7" s="999" t="s">
        <v>3651</v>
      </c>
      <c r="H7" s="999" t="s">
        <v>3727</v>
      </c>
      <c r="I7" s="999" t="s">
        <v>4011</v>
      </c>
      <c r="J7" s="139"/>
    </row>
    <row r="8" spans="1:10" s="30" customFormat="1" ht="14.25" hidden="1">
      <c r="A8" s="1263"/>
      <c r="B8" s="294" t="s">
        <v>5454</v>
      </c>
      <c r="C8" s="542" t="s">
        <v>4546</v>
      </c>
      <c r="D8" s="207" t="s">
        <v>4163</v>
      </c>
      <c r="E8" s="544">
        <v>44127</v>
      </c>
      <c r="F8" s="544">
        <f>E8+29</f>
        <v>44156</v>
      </c>
      <c r="G8" s="544">
        <f>E8+32</f>
        <v>44159</v>
      </c>
      <c r="H8" s="544">
        <f>E8+35</f>
        <v>44162</v>
      </c>
      <c r="I8" s="544">
        <f>E8+38</f>
        <v>44165</v>
      </c>
      <c r="J8" s="873" t="s">
        <v>5192</v>
      </c>
    </row>
    <row r="9" spans="1:10" s="30" customFormat="1" ht="14.25" hidden="1">
      <c r="A9" s="1263"/>
      <c r="B9" s="294" t="s">
        <v>5455</v>
      </c>
      <c r="C9" s="542" t="s">
        <v>5456</v>
      </c>
      <c r="D9" s="207" t="s">
        <v>4164</v>
      </c>
      <c r="E9" s="544">
        <v>44135</v>
      </c>
      <c r="F9" s="544">
        <f t="shared" ref="F9:F13" si="0">E9+29</f>
        <v>44164</v>
      </c>
      <c r="G9" s="544">
        <f t="shared" ref="G9:G13" si="1">E9+32</f>
        <v>44167</v>
      </c>
      <c r="H9" s="544">
        <f t="shared" ref="H9:H13" si="2">E9+35</f>
        <v>44170</v>
      </c>
      <c r="I9" s="544">
        <f t="shared" ref="I9:I13" si="3">E9+38</f>
        <v>44173</v>
      </c>
      <c r="J9" s="873" t="s">
        <v>5193</v>
      </c>
    </row>
    <row r="10" spans="1:10" s="30" customFormat="1" ht="14.25" hidden="1">
      <c r="A10" s="1263"/>
      <c r="B10" s="294" t="s">
        <v>5457</v>
      </c>
      <c r="C10" s="217" t="s">
        <v>5458</v>
      </c>
      <c r="D10" s="208" t="s">
        <v>2412</v>
      </c>
      <c r="E10" s="672">
        <v>44146</v>
      </c>
      <c r="F10" s="672">
        <f t="shared" si="0"/>
        <v>44175</v>
      </c>
      <c r="G10" s="672">
        <f t="shared" si="1"/>
        <v>44178</v>
      </c>
      <c r="H10" s="672">
        <f t="shared" si="2"/>
        <v>44181</v>
      </c>
      <c r="I10" s="672">
        <f t="shared" si="3"/>
        <v>44184</v>
      </c>
      <c r="J10" s="873" t="s">
        <v>5194</v>
      </c>
    </row>
    <row r="11" spans="1:10" s="30" customFormat="1" ht="14.25" hidden="1">
      <c r="A11" s="1263"/>
      <c r="B11" s="294" t="s">
        <v>5459</v>
      </c>
      <c r="C11" s="217" t="s">
        <v>5460</v>
      </c>
      <c r="D11" s="208" t="s">
        <v>2416</v>
      </c>
      <c r="E11" s="672">
        <v>44150</v>
      </c>
      <c r="F11" s="672">
        <f t="shared" si="0"/>
        <v>44179</v>
      </c>
      <c r="G11" s="672">
        <f t="shared" si="1"/>
        <v>44182</v>
      </c>
      <c r="H11" s="672">
        <f t="shared" si="2"/>
        <v>44185</v>
      </c>
      <c r="I11" s="672">
        <f t="shared" si="3"/>
        <v>44188</v>
      </c>
      <c r="J11" s="873" t="s">
        <v>5196</v>
      </c>
    </row>
    <row r="12" spans="1:10" s="30" customFormat="1" ht="14.25" hidden="1">
      <c r="A12" s="1263"/>
      <c r="B12" s="294" t="s">
        <v>5461</v>
      </c>
      <c r="C12" s="217" t="s">
        <v>5462</v>
      </c>
      <c r="D12" s="208" t="s">
        <v>2419</v>
      </c>
      <c r="E12" s="672">
        <v>44155</v>
      </c>
      <c r="F12" s="672">
        <f t="shared" si="0"/>
        <v>44184</v>
      </c>
      <c r="G12" s="672">
        <f t="shared" si="1"/>
        <v>44187</v>
      </c>
      <c r="H12" s="672">
        <f t="shared" si="2"/>
        <v>44190</v>
      </c>
      <c r="I12" s="672">
        <f t="shared" si="3"/>
        <v>44193</v>
      </c>
      <c r="J12" s="873" t="s">
        <v>5197</v>
      </c>
    </row>
    <row r="13" spans="1:10" s="30" customFormat="1" ht="14.25" hidden="1">
      <c r="A13" s="1263"/>
      <c r="B13" s="294" t="s">
        <v>5463</v>
      </c>
      <c r="C13" s="217" t="s">
        <v>5065</v>
      </c>
      <c r="D13" s="208" t="s">
        <v>2423</v>
      </c>
      <c r="E13" s="672">
        <v>44162</v>
      </c>
      <c r="F13" s="672">
        <f t="shared" si="0"/>
        <v>44191</v>
      </c>
      <c r="G13" s="672">
        <f t="shared" si="1"/>
        <v>44194</v>
      </c>
      <c r="H13" s="672">
        <f t="shared" si="2"/>
        <v>44197</v>
      </c>
      <c r="I13" s="672">
        <f t="shared" si="3"/>
        <v>44200</v>
      </c>
      <c r="J13" s="873" t="s">
        <v>5198</v>
      </c>
    </row>
    <row r="14" spans="1:10" s="30" customFormat="1" ht="15" hidden="1">
      <c r="A14" s="1263"/>
      <c r="B14" s="294"/>
      <c r="C14" s="26"/>
      <c r="F14" s="53"/>
      <c r="G14" s="54"/>
      <c r="H14" s="54"/>
      <c r="J14" s="873"/>
    </row>
    <row r="15" spans="1:10" s="30" customFormat="1" ht="15" hidden="1">
      <c r="A15" s="1263"/>
      <c r="B15" s="294"/>
      <c r="C15" s="26"/>
      <c r="F15" s="53"/>
      <c r="G15" s="54"/>
      <c r="H15" s="54"/>
      <c r="J15" s="873"/>
    </row>
    <row r="16" spans="1:10" s="30" customFormat="1" ht="36" hidden="1">
      <c r="A16" s="1263"/>
      <c r="B16" s="294"/>
      <c r="C16" s="924" t="s">
        <v>5464</v>
      </c>
      <c r="D16" s="997"/>
      <c r="E16" s="998" t="s">
        <v>4836</v>
      </c>
      <c r="F16" s="998" t="s">
        <v>5452</v>
      </c>
      <c r="G16" s="999" t="s">
        <v>859</v>
      </c>
      <c r="H16" s="999" t="s">
        <v>1133</v>
      </c>
      <c r="I16" s="873"/>
      <c r="J16" s="139"/>
    </row>
    <row r="17" spans="1:11" s="30" customFormat="1" ht="14.25" hidden="1">
      <c r="A17" s="1263"/>
      <c r="B17" s="294"/>
      <c r="C17" s="1000"/>
      <c r="D17" s="205" t="s">
        <v>5453</v>
      </c>
      <c r="E17" s="1001"/>
      <c r="F17" s="999" t="s">
        <v>5465</v>
      </c>
      <c r="G17" s="999" t="s">
        <v>5466</v>
      </c>
      <c r="H17" s="999" t="s">
        <v>5467</v>
      </c>
      <c r="I17" s="873"/>
      <c r="J17" s="139"/>
      <c r="K17" s="366"/>
    </row>
    <row r="18" spans="1:11" s="30" customFormat="1" ht="14.25" hidden="1">
      <c r="A18" s="294" t="s">
        <v>5468</v>
      </c>
      <c r="B18" s="294" t="s">
        <v>4919</v>
      </c>
      <c r="C18" s="542" t="s">
        <v>5469</v>
      </c>
      <c r="D18" s="207" t="s">
        <v>2828</v>
      </c>
      <c r="E18" s="543">
        <v>44843</v>
      </c>
      <c r="F18" s="543">
        <f t="shared" ref="F18" si="4">E18+29</f>
        <v>44872</v>
      </c>
      <c r="G18" s="543">
        <f t="shared" ref="G18" si="5">E18+32</f>
        <v>44875</v>
      </c>
      <c r="H18" s="543">
        <f t="shared" ref="H18" si="6">E18+35</f>
        <v>44878</v>
      </c>
      <c r="I18" s="873" t="s">
        <v>5470</v>
      </c>
      <c r="J18" s="139"/>
      <c r="K18" s="873"/>
    </row>
    <row r="19" spans="1:11" s="30" customFormat="1" ht="14.25" hidden="1">
      <c r="A19" s="294" t="s">
        <v>5471</v>
      </c>
      <c r="B19" s="294" t="s">
        <v>4922</v>
      </c>
      <c r="C19" s="256" t="s">
        <v>4981</v>
      </c>
      <c r="D19" s="207" t="s">
        <v>2726</v>
      </c>
      <c r="E19" s="539">
        <v>44847</v>
      </c>
      <c r="F19" s="539"/>
      <c r="G19" s="539"/>
      <c r="H19" s="539"/>
      <c r="I19" s="873" t="s">
        <v>4844</v>
      </c>
      <c r="J19" s="139"/>
      <c r="K19" s="873" t="s">
        <v>5023</v>
      </c>
    </row>
    <row r="20" spans="1:11" s="30" customFormat="1" ht="14.25" hidden="1">
      <c r="A20" s="294" t="s">
        <v>5472</v>
      </c>
      <c r="B20" s="294" t="s">
        <v>4925</v>
      </c>
      <c r="C20" s="542" t="s">
        <v>5462</v>
      </c>
      <c r="D20" s="207" t="s">
        <v>2728</v>
      </c>
      <c r="E20" s="543">
        <v>44854</v>
      </c>
      <c r="F20" s="543">
        <f t="shared" ref="F20:F21" si="7">E20+29</f>
        <v>44883</v>
      </c>
      <c r="G20" s="543">
        <f t="shared" ref="G20:G21" si="8">E20+32</f>
        <v>44886</v>
      </c>
      <c r="H20" s="543">
        <f t="shared" ref="H20:H21" si="9">E20+35</f>
        <v>44889</v>
      </c>
      <c r="I20" s="873" t="s">
        <v>4845</v>
      </c>
      <c r="J20" s="139"/>
      <c r="K20" s="873"/>
    </row>
    <row r="21" spans="1:11" s="30" customFormat="1" ht="14.25" hidden="1">
      <c r="A21" s="294" t="s">
        <v>5473</v>
      </c>
      <c r="B21" s="294" t="s">
        <v>4927</v>
      </c>
      <c r="C21" s="542" t="s">
        <v>5474</v>
      </c>
      <c r="D21" s="207" t="s">
        <v>2829</v>
      </c>
      <c r="E21" s="543">
        <v>44861</v>
      </c>
      <c r="F21" s="543">
        <f t="shared" si="7"/>
        <v>44890</v>
      </c>
      <c r="G21" s="543">
        <f t="shared" si="8"/>
        <v>44893</v>
      </c>
      <c r="H21" s="543">
        <f t="shared" si="9"/>
        <v>44896</v>
      </c>
      <c r="I21" s="873" t="s">
        <v>4847</v>
      </c>
      <c r="J21" s="139"/>
      <c r="K21" s="873"/>
    </row>
    <row r="22" spans="1:11" s="30" customFormat="1" ht="14.25" hidden="1">
      <c r="A22" s="294" t="s">
        <v>5475</v>
      </c>
      <c r="B22" s="294" t="s">
        <v>4930</v>
      </c>
      <c r="C22" s="362" t="s">
        <v>4981</v>
      </c>
      <c r="D22" s="208" t="s">
        <v>2830</v>
      </c>
      <c r="E22" s="539">
        <v>44868</v>
      </c>
      <c r="F22" s="539"/>
      <c r="G22" s="539"/>
      <c r="H22" s="539"/>
      <c r="I22" s="873" t="s">
        <v>4849</v>
      </c>
      <c r="J22" s="139"/>
      <c r="K22" s="873" t="s">
        <v>5023</v>
      </c>
    </row>
    <row r="23" spans="1:11" s="30" customFormat="1" ht="14.25" hidden="1">
      <c r="A23" s="294" t="s">
        <v>5476</v>
      </c>
      <c r="B23" s="294" t="s">
        <v>4933</v>
      </c>
      <c r="C23" s="217" t="s">
        <v>5477</v>
      </c>
      <c r="D23" s="208" t="s">
        <v>2831</v>
      </c>
      <c r="E23" s="671">
        <v>44875</v>
      </c>
      <c r="F23" s="671">
        <f t="shared" ref="F23:F25" si="10">E23+29</f>
        <v>44904</v>
      </c>
      <c r="G23" s="671">
        <f t="shared" ref="G23:G25" si="11">E23+32</f>
        <v>44907</v>
      </c>
      <c r="H23" s="671">
        <f t="shared" ref="H23:H25" si="12">E23+35</f>
        <v>44910</v>
      </c>
      <c r="I23" s="873" t="s">
        <v>4850</v>
      </c>
      <c r="J23" s="139"/>
      <c r="K23" s="873"/>
    </row>
    <row r="24" spans="1:11" s="30" customFormat="1" ht="14.25" hidden="1">
      <c r="A24" s="294" t="s">
        <v>5478</v>
      </c>
      <c r="B24" s="294" t="s">
        <v>4936</v>
      </c>
      <c r="C24" s="362" t="s">
        <v>4981</v>
      </c>
      <c r="D24" s="208" t="s">
        <v>2738</v>
      </c>
      <c r="E24" s="539">
        <v>44882</v>
      </c>
      <c r="F24" s="539"/>
      <c r="G24" s="539"/>
      <c r="H24" s="539"/>
      <c r="I24" s="873" t="s">
        <v>4852</v>
      </c>
      <c r="J24" s="139"/>
      <c r="K24" s="873" t="s">
        <v>5023</v>
      </c>
    </row>
    <row r="25" spans="1:11" s="30" customFormat="1" ht="14.25" hidden="1">
      <c r="A25" s="294" t="s">
        <v>5479</v>
      </c>
      <c r="B25" s="294" t="s">
        <v>4938</v>
      </c>
      <c r="C25" s="217" t="s">
        <v>4855</v>
      </c>
      <c r="D25" s="208" t="s">
        <v>2832</v>
      </c>
      <c r="E25" s="671">
        <v>44889</v>
      </c>
      <c r="F25" s="671">
        <f t="shared" si="10"/>
        <v>44918</v>
      </c>
      <c r="G25" s="671">
        <f t="shared" si="11"/>
        <v>44921</v>
      </c>
      <c r="H25" s="671">
        <f t="shared" si="12"/>
        <v>44924</v>
      </c>
      <c r="I25" s="873" t="s">
        <v>4854</v>
      </c>
      <c r="J25" s="139"/>
      <c r="K25" s="873"/>
    </row>
    <row r="26" spans="1:11" s="30" customFormat="1" ht="14.25" hidden="1">
      <c r="A26" s="294" t="s">
        <v>5480</v>
      </c>
      <c r="B26" s="294" t="s">
        <v>4940</v>
      </c>
      <c r="C26" s="542" t="s">
        <v>5481</v>
      </c>
      <c r="D26" s="207" t="s">
        <v>2833</v>
      </c>
      <c r="E26" s="543">
        <v>44896</v>
      </c>
      <c r="F26" s="543">
        <f t="shared" ref="F26:F33" si="13">E26+29</f>
        <v>44925</v>
      </c>
      <c r="G26" s="543">
        <f t="shared" ref="G26:G33" si="14">E26+32</f>
        <v>44928</v>
      </c>
      <c r="H26" s="543">
        <f t="shared" ref="H26:H33" si="15">E26+35</f>
        <v>44931</v>
      </c>
      <c r="I26" s="873" t="s">
        <v>5482</v>
      </c>
      <c r="J26" s="139"/>
      <c r="K26" s="873"/>
    </row>
    <row r="27" spans="1:11" s="30" customFormat="1" ht="14.25" hidden="1">
      <c r="A27" s="294" t="s">
        <v>5457</v>
      </c>
      <c r="B27" s="294" t="s">
        <v>4942</v>
      </c>
      <c r="C27" s="542" t="s">
        <v>5099</v>
      </c>
      <c r="D27" s="207" t="s">
        <v>2747</v>
      </c>
      <c r="E27" s="543">
        <v>44903</v>
      </c>
      <c r="F27" s="543">
        <f t="shared" si="13"/>
        <v>44932</v>
      </c>
      <c r="G27" s="543">
        <f t="shared" si="14"/>
        <v>44935</v>
      </c>
      <c r="H27" s="543">
        <f t="shared" si="15"/>
        <v>44938</v>
      </c>
      <c r="I27" s="873" t="s">
        <v>5483</v>
      </c>
      <c r="J27" s="139"/>
      <c r="K27" s="873"/>
    </row>
    <row r="28" spans="1:11" s="30" customFormat="1" ht="14.25" hidden="1">
      <c r="A28" s="294" t="s">
        <v>5484</v>
      </c>
      <c r="B28" s="294" t="s">
        <v>4944</v>
      </c>
      <c r="C28" s="542" t="s">
        <v>5485</v>
      </c>
      <c r="D28" s="207" t="s">
        <v>2749</v>
      </c>
      <c r="E28" s="543">
        <v>44910</v>
      </c>
      <c r="F28" s="543">
        <f t="shared" si="13"/>
        <v>44939</v>
      </c>
      <c r="G28" s="543">
        <f t="shared" si="14"/>
        <v>44942</v>
      </c>
      <c r="H28" s="543">
        <f t="shared" si="15"/>
        <v>44945</v>
      </c>
      <c r="I28" s="873" t="s">
        <v>4860</v>
      </c>
      <c r="J28" s="139"/>
      <c r="K28" s="873"/>
    </row>
    <row r="29" spans="1:11" s="30" customFormat="1" ht="14.25" hidden="1">
      <c r="A29" s="294" t="s">
        <v>5486</v>
      </c>
      <c r="B29" s="294" t="s">
        <v>4946</v>
      </c>
      <c r="C29" s="542" t="s">
        <v>5456</v>
      </c>
      <c r="D29" s="207" t="s">
        <v>2834</v>
      </c>
      <c r="E29" s="543">
        <v>44919</v>
      </c>
      <c r="F29" s="543">
        <f t="shared" si="13"/>
        <v>44948</v>
      </c>
      <c r="G29" s="543">
        <f t="shared" si="14"/>
        <v>44951</v>
      </c>
      <c r="H29" s="543">
        <f t="shared" si="15"/>
        <v>44954</v>
      </c>
      <c r="I29" s="873" t="s">
        <v>4861</v>
      </c>
      <c r="J29" s="139"/>
      <c r="K29" s="873"/>
    </row>
    <row r="30" spans="1:11" s="30" customFormat="1" ht="14.25" hidden="1">
      <c r="A30" s="294" t="s">
        <v>5487</v>
      </c>
      <c r="B30" s="294" t="s">
        <v>4948</v>
      </c>
      <c r="C30" s="542" t="s">
        <v>5458</v>
      </c>
      <c r="D30" s="207" t="s">
        <v>2755</v>
      </c>
      <c r="E30" s="543">
        <v>44924</v>
      </c>
      <c r="F30" s="543">
        <f t="shared" si="13"/>
        <v>44953</v>
      </c>
      <c r="G30" s="543">
        <f t="shared" si="14"/>
        <v>44956</v>
      </c>
      <c r="H30" s="543">
        <f t="shared" si="15"/>
        <v>44959</v>
      </c>
      <c r="I30" s="873" t="s">
        <v>4863</v>
      </c>
      <c r="J30" s="139"/>
      <c r="K30" s="873"/>
    </row>
    <row r="31" spans="1:11" s="30" customFormat="1" ht="14.25" hidden="1">
      <c r="A31" s="294"/>
      <c r="B31" s="294" t="s">
        <v>5488</v>
      </c>
      <c r="C31" s="217" t="s">
        <v>5050</v>
      </c>
      <c r="D31" s="208" t="s">
        <v>2835</v>
      </c>
      <c r="E31" s="671">
        <v>44931</v>
      </c>
      <c r="F31" s="671">
        <f t="shared" si="13"/>
        <v>44960</v>
      </c>
      <c r="G31" s="671">
        <f t="shared" si="14"/>
        <v>44963</v>
      </c>
      <c r="H31" s="671">
        <f t="shared" si="15"/>
        <v>44966</v>
      </c>
      <c r="I31" s="873" t="s">
        <v>4864</v>
      </c>
      <c r="J31" s="139"/>
      <c r="K31" s="873"/>
    </row>
    <row r="32" spans="1:11" s="30" customFormat="1" ht="14.25" hidden="1">
      <c r="A32" s="294"/>
      <c r="B32" s="294" t="s">
        <v>4952</v>
      </c>
      <c r="C32" s="217" t="s">
        <v>5462</v>
      </c>
      <c r="D32" s="208" t="s">
        <v>2836</v>
      </c>
      <c r="E32" s="671">
        <v>44938</v>
      </c>
      <c r="F32" s="671">
        <f t="shared" si="13"/>
        <v>44967</v>
      </c>
      <c r="G32" s="671">
        <f t="shared" si="14"/>
        <v>44970</v>
      </c>
      <c r="H32" s="671">
        <f t="shared" si="15"/>
        <v>44973</v>
      </c>
      <c r="I32" s="873" t="s">
        <v>4866</v>
      </c>
      <c r="J32" s="139"/>
      <c r="K32" s="873"/>
    </row>
    <row r="33" spans="1:9" s="30" customFormat="1" ht="14.25" hidden="1">
      <c r="A33" s="294"/>
      <c r="B33" s="294" t="s">
        <v>4954</v>
      </c>
      <c r="C33" s="217" t="s">
        <v>5474</v>
      </c>
      <c r="D33" s="208" t="s">
        <v>2764</v>
      </c>
      <c r="E33" s="671">
        <v>44945</v>
      </c>
      <c r="F33" s="671">
        <f t="shared" si="13"/>
        <v>44974</v>
      </c>
      <c r="G33" s="671">
        <f t="shared" si="14"/>
        <v>44977</v>
      </c>
      <c r="H33" s="671">
        <f t="shared" si="15"/>
        <v>44980</v>
      </c>
      <c r="I33" s="873" t="s">
        <v>4867</v>
      </c>
    </row>
    <row r="34" spans="1:9" s="30" customFormat="1" ht="14.25" hidden="1">
      <c r="A34" s="294" t="s">
        <v>5489</v>
      </c>
      <c r="B34" s="294" t="s">
        <v>4956</v>
      </c>
      <c r="C34" s="362" t="s">
        <v>2182</v>
      </c>
      <c r="D34" s="208" t="s">
        <v>2837</v>
      </c>
      <c r="E34" s="539">
        <v>44952</v>
      </c>
      <c r="F34" s="539"/>
      <c r="G34" s="1274"/>
      <c r="H34" s="539"/>
      <c r="I34" s="873" t="s">
        <v>4868</v>
      </c>
    </row>
    <row r="35" spans="1:9" s="30" customFormat="1" ht="14.25" hidden="1">
      <c r="A35" s="294" t="s">
        <v>5126</v>
      </c>
      <c r="B35" s="294" t="s">
        <v>4958</v>
      </c>
      <c r="C35" s="256" t="s">
        <v>2182</v>
      </c>
      <c r="D35" s="207" t="s">
        <v>2838</v>
      </c>
      <c r="E35" s="539">
        <v>44959</v>
      </c>
      <c r="F35" s="539"/>
      <c r="G35" s="539"/>
      <c r="H35" s="539"/>
      <c r="I35" s="873" t="s">
        <v>4869</v>
      </c>
    </row>
    <row r="36" spans="1:9" s="30" customFormat="1" ht="14.25" hidden="1">
      <c r="A36" s="294"/>
      <c r="B36" s="294" t="s">
        <v>4960</v>
      </c>
      <c r="C36" s="542" t="s">
        <v>5490</v>
      </c>
      <c r="D36" s="207" t="s">
        <v>2839</v>
      </c>
      <c r="E36" s="543">
        <v>44968</v>
      </c>
      <c r="F36" s="543">
        <f t="shared" ref="F36:F43" si="16">E36+31</f>
        <v>44999</v>
      </c>
      <c r="G36" s="543">
        <f t="shared" ref="G36:G43" si="17">E36+34</f>
        <v>45002</v>
      </c>
      <c r="H36" s="543">
        <f t="shared" ref="H36:H43" si="18">E36+37</f>
        <v>45005</v>
      </c>
      <c r="I36" s="873" t="s">
        <v>4870</v>
      </c>
    </row>
    <row r="37" spans="1:9" s="30" customFormat="1" ht="14.25" hidden="1">
      <c r="A37" s="294" t="s">
        <v>5098</v>
      </c>
      <c r="B37" s="294" t="s">
        <v>4962</v>
      </c>
      <c r="C37" s="256" t="s">
        <v>2182</v>
      </c>
      <c r="D37" s="207" t="s">
        <v>2840</v>
      </c>
      <c r="E37" s="539">
        <v>44973</v>
      </c>
      <c r="F37" s="539"/>
      <c r="G37" s="539"/>
      <c r="H37" s="539"/>
      <c r="I37" s="873" t="s">
        <v>4872</v>
      </c>
    </row>
    <row r="38" spans="1:9" s="30" customFormat="1" ht="14.25" hidden="1">
      <c r="A38" s="294"/>
      <c r="B38" s="294" t="s">
        <v>4965</v>
      </c>
      <c r="C38" s="542" t="s">
        <v>5481</v>
      </c>
      <c r="D38" s="207" t="s">
        <v>2778</v>
      </c>
      <c r="E38" s="543">
        <v>44980</v>
      </c>
      <c r="F38" s="543">
        <f t="shared" si="16"/>
        <v>45011</v>
      </c>
      <c r="G38" s="543">
        <f t="shared" si="17"/>
        <v>45014</v>
      </c>
      <c r="H38" s="543">
        <f t="shared" si="18"/>
        <v>45017</v>
      </c>
      <c r="I38" s="873" t="s">
        <v>4873</v>
      </c>
    </row>
    <row r="39" spans="1:9" s="30" customFormat="1" ht="14.25" hidden="1">
      <c r="A39" s="294"/>
      <c r="B39" s="294" t="s">
        <v>4968</v>
      </c>
      <c r="C39" s="217" t="s">
        <v>5099</v>
      </c>
      <c r="D39" s="208" t="s">
        <v>2780</v>
      </c>
      <c r="E39" s="671">
        <v>44987</v>
      </c>
      <c r="F39" s="671">
        <f t="shared" si="16"/>
        <v>45018</v>
      </c>
      <c r="G39" s="671">
        <f t="shared" si="17"/>
        <v>45021</v>
      </c>
      <c r="H39" s="671">
        <f t="shared" si="18"/>
        <v>45024</v>
      </c>
      <c r="I39" s="873" t="s">
        <v>4874</v>
      </c>
    </row>
    <row r="40" spans="1:9" s="30" customFormat="1" ht="14.25" hidden="1">
      <c r="A40" s="294"/>
      <c r="B40" s="294" t="s">
        <v>4970</v>
      </c>
      <c r="C40" s="217" t="s">
        <v>5485</v>
      </c>
      <c r="D40" s="208" t="s">
        <v>2841</v>
      </c>
      <c r="E40" s="671">
        <v>44994</v>
      </c>
      <c r="F40" s="671">
        <f t="shared" si="16"/>
        <v>45025</v>
      </c>
      <c r="G40" s="671">
        <f t="shared" si="17"/>
        <v>45028</v>
      </c>
      <c r="H40" s="671">
        <f t="shared" si="18"/>
        <v>45031</v>
      </c>
      <c r="I40" s="873" t="s">
        <v>4875</v>
      </c>
    </row>
    <row r="41" spans="1:9" s="30" customFormat="1" ht="14.25" hidden="1">
      <c r="A41" s="294"/>
      <c r="B41" s="294" t="s">
        <v>4972</v>
      </c>
      <c r="C41" s="217" t="s">
        <v>5456</v>
      </c>
      <c r="D41" s="208" t="s">
        <v>2784</v>
      </c>
      <c r="E41" s="671">
        <v>45003</v>
      </c>
      <c r="F41" s="671">
        <f t="shared" si="16"/>
        <v>45034</v>
      </c>
      <c r="G41" s="671">
        <f t="shared" si="17"/>
        <v>45037</v>
      </c>
      <c r="H41" s="671">
        <f t="shared" si="18"/>
        <v>45040</v>
      </c>
      <c r="I41" s="873" t="s">
        <v>4876</v>
      </c>
    </row>
    <row r="42" spans="1:9" s="30" customFormat="1" ht="14.25" hidden="1">
      <c r="A42" s="294"/>
      <c r="B42" s="294" t="s">
        <v>4974</v>
      </c>
      <c r="C42" s="217" t="s">
        <v>5458</v>
      </c>
      <c r="D42" s="208" t="s">
        <v>2842</v>
      </c>
      <c r="E42" s="671">
        <v>45010</v>
      </c>
      <c r="F42" s="671">
        <f t="shared" si="16"/>
        <v>45041</v>
      </c>
      <c r="G42" s="671">
        <f t="shared" si="17"/>
        <v>45044</v>
      </c>
      <c r="H42" s="671">
        <f t="shared" si="18"/>
        <v>45047</v>
      </c>
      <c r="I42" s="873" t="s">
        <v>4878</v>
      </c>
    </row>
    <row r="43" spans="1:9" s="30" customFormat="1" ht="14.25" hidden="1">
      <c r="A43" s="294"/>
      <c r="B43" s="294" t="s">
        <v>4976</v>
      </c>
      <c r="C43" s="217" t="s">
        <v>5050</v>
      </c>
      <c r="D43" s="208" t="s">
        <v>2843</v>
      </c>
      <c r="E43" s="671">
        <v>45015</v>
      </c>
      <c r="F43" s="671">
        <f t="shared" si="16"/>
        <v>45046</v>
      </c>
      <c r="G43" s="671">
        <f t="shared" si="17"/>
        <v>45049</v>
      </c>
      <c r="H43" s="671">
        <f t="shared" si="18"/>
        <v>45052</v>
      </c>
      <c r="I43" s="873" t="s">
        <v>4879</v>
      </c>
    </row>
    <row r="44" spans="1:9" s="30" customFormat="1" ht="14.25" hidden="1">
      <c r="A44" s="294"/>
      <c r="B44" s="294" t="s">
        <v>4978</v>
      </c>
      <c r="C44" s="542" t="s">
        <v>5462</v>
      </c>
      <c r="D44" s="207" t="s">
        <v>2844</v>
      </c>
      <c r="E44" s="543">
        <v>45022</v>
      </c>
      <c r="F44" s="543">
        <f>E44+31</f>
        <v>45053</v>
      </c>
      <c r="G44" s="543">
        <f>E44+34</f>
        <v>45056</v>
      </c>
      <c r="H44" s="543">
        <f>E44+37</f>
        <v>45059</v>
      </c>
      <c r="I44" s="873" t="s">
        <v>4880</v>
      </c>
    </row>
    <row r="45" spans="1:9" s="30" customFormat="1" ht="14.25" hidden="1">
      <c r="A45" s="294"/>
      <c r="B45" s="294" t="s">
        <v>4980</v>
      </c>
      <c r="C45" s="542" t="s">
        <v>5474</v>
      </c>
      <c r="D45" s="207" t="s">
        <v>2845</v>
      </c>
      <c r="E45" s="543">
        <v>45029</v>
      </c>
      <c r="F45" s="543">
        <f>E45+31</f>
        <v>45060</v>
      </c>
      <c r="G45" s="543">
        <f>E45+34</f>
        <v>45063</v>
      </c>
      <c r="H45" s="543">
        <f>E45+37</f>
        <v>45066</v>
      </c>
      <c r="I45" s="873" t="s">
        <v>4881</v>
      </c>
    </row>
    <row r="46" spans="1:9" s="30" customFormat="1" ht="14.25" hidden="1">
      <c r="A46" s="294"/>
      <c r="B46" s="294" t="s">
        <v>4983</v>
      </c>
      <c r="C46" s="542" t="s">
        <v>5491</v>
      </c>
      <c r="D46" s="207" t="s">
        <v>2846</v>
      </c>
      <c r="E46" s="543">
        <v>45036</v>
      </c>
      <c r="F46" s="543">
        <f>E46+31</f>
        <v>45067</v>
      </c>
      <c r="G46" s="543">
        <f>E46+34</f>
        <v>45070</v>
      </c>
      <c r="H46" s="543">
        <f>E46+37</f>
        <v>45073</v>
      </c>
      <c r="I46" s="873" t="s">
        <v>4883</v>
      </c>
    </row>
    <row r="47" spans="1:9" s="30" customFormat="1" ht="14.25" hidden="1">
      <c r="A47" s="294" t="s">
        <v>5492</v>
      </c>
      <c r="B47" s="294" t="s">
        <v>4986</v>
      </c>
      <c r="C47" s="542" t="s">
        <v>5493</v>
      </c>
      <c r="D47" s="207" t="s">
        <v>2848</v>
      </c>
      <c r="E47" s="543">
        <v>45043</v>
      </c>
      <c r="F47" s="543">
        <f>E47+31</f>
        <v>45074</v>
      </c>
      <c r="G47" s="543">
        <f>E47+34</f>
        <v>45077</v>
      </c>
      <c r="H47" s="543">
        <f>E47+37</f>
        <v>45080</v>
      </c>
      <c r="I47" s="873" t="s">
        <v>4884</v>
      </c>
    </row>
    <row r="48" spans="1:9" s="30" customFormat="1" ht="14.25" hidden="1">
      <c r="A48" s="294" t="s">
        <v>5494</v>
      </c>
      <c r="B48" s="294" t="s">
        <v>4989</v>
      </c>
      <c r="C48" s="1206" t="s">
        <v>2182</v>
      </c>
      <c r="D48" s="208" t="s">
        <v>2850</v>
      </c>
      <c r="E48" s="671">
        <v>45050</v>
      </c>
      <c r="F48" s="539"/>
      <c r="G48" s="539"/>
      <c r="H48" s="539"/>
      <c r="I48" s="873" t="s">
        <v>4885</v>
      </c>
    </row>
    <row r="49" spans="1:12" s="30" customFormat="1" ht="14.25" hidden="1">
      <c r="A49" s="294" t="s">
        <v>5495</v>
      </c>
      <c r="B49" s="294" t="s">
        <v>4992</v>
      </c>
      <c r="C49" s="217" t="s">
        <v>5496</v>
      </c>
      <c r="D49" s="208" t="s">
        <v>2852</v>
      </c>
      <c r="E49" s="671">
        <v>45057</v>
      </c>
      <c r="F49" s="671">
        <f t="shared" ref="F49:F51" si="19">E49+31</f>
        <v>45088</v>
      </c>
      <c r="G49" s="671">
        <f t="shared" ref="G49:G51" si="20">E49+34</f>
        <v>45091</v>
      </c>
      <c r="H49" s="671">
        <f t="shared" ref="H49:H51" si="21">E49+37</f>
        <v>45094</v>
      </c>
      <c r="I49" s="873" t="s">
        <v>4886</v>
      </c>
      <c r="J49" s="139"/>
      <c r="K49" s="873"/>
      <c r="L49" s="366"/>
    </row>
    <row r="50" spans="1:12" s="30" customFormat="1" ht="14.25" hidden="1">
      <c r="A50" s="294"/>
      <c r="B50" s="294" t="s">
        <v>4995</v>
      </c>
      <c r="C50" s="217" t="s">
        <v>5481</v>
      </c>
      <c r="D50" s="208" t="s">
        <v>2854</v>
      </c>
      <c r="E50" s="671">
        <v>45064</v>
      </c>
      <c r="F50" s="671">
        <f t="shared" si="19"/>
        <v>45095</v>
      </c>
      <c r="G50" s="671">
        <f t="shared" si="20"/>
        <v>45098</v>
      </c>
      <c r="H50" s="671">
        <f t="shared" si="21"/>
        <v>45101</v>
      </c>
      <c r="I50" s="873" t="s">
        <v>4887</v>
      </c>
      <c r="J50" s="139"/>
      <c r="K50" s="873"/>
      <c r="L50" s="366"/>
    </row>
    <row r="51" spans="1:12" s="30" customFormat="1" ht="14.25" hidden="1">
      <c r="A51" s="294"/>
      <c r="B51" s="294" t="s">
        <v>4998</v>
      </c>
      <c r="C51" s="217" t="s">
        <v>5099</v>
      </c>
      <c r="D51" s="208" t="s">
        <v>2036</v>
      </c>
      <c r="E51" s="671">
        <v>45071</v>
      </c>
      <c r="F51" s="671">
        <f t="shared" si="19"/>
        <v>45102</v>
      </c>
      <c r="G51" s="671">
        <f t="shared" si="20"/>
        <v>45105</v>
      </c>
      <c r="H51" s="671">
        <f t="shared" si="21"/>
        <v>45108</v>
      </c>
      <c r="I51" s="873" t="s">
        <v>4888</v>
      </c>
      <c r="J51" s="139"/>
      <c r="K51" s="873"/>
      <c r="L51" s="366"/>
    </row>
    <row r="52" spans="1:12" s="30" customFormat="1" ht="15" hidden="1">
      <c r="A52" s="294"/>
      <c r="B52" s="294"/>
      <c r="C52" s="1551"/>
      <c r="D52" s="566"/>
      <c r="F52" s="53"/>
      <c r="G52" s="54"/>
      <c r="H52" s="54"/>
      <c r="J52" s="139"/>
      <c r="K52" s="873"/>
      <c r="L52" s="366"/>
    </row>
    <row r="53" spans="1:12" s="30" customFormat="1" ht="36" hidden="1">
      <c r="A53" s="294"/>
      <c r="B53" s="294"/>
      <c r="C53" s="924" t="s">
        <v>5464</v>
      </c>
      <c r="D53" s="997"/>
      <c r="E53" s="998" t="s">
        <v>4836</v>
      </c>
      <c r="F53" s="998" t="s">
        <v>1092</v>
      </c>
      <c r="G53" s="998" t="s">
        <v>5452</v>
      </c>
      <c r="H53" s="999" t="s">
        <v>859</v>
      </c>
      <c r="I53" s="999" t="s">
        <v>1133</v>
      </c>
      <c r="J53" s="873"/>
      <c r="K53" s="139"/>
      <c r="L53" s="366"/>
    </row>
    <row r="54" spans="1:12" s="30" customFormat="1" ht="14.25" hidden="1">
      <c r="A54" s="294"/>
      <c r="B54" s="294"/>
      <c r="C54" s="1000"/>
      <c r="D54" s="205" t="s">
        <v>5453</v>
      </c>
      <c r="E54" s="1001"/>
      <c r="F54" s="999" t="s">
        <v>5497</v>
      </c>
      <c r="G54" s="999" t="s">
        <v>5465</v>
      </c>
      <c r="H54" s="999" t="s">
        <v>5466</v>
      </c>
      <c r="I54" s="999" t="s">
        <v>5467</v>
      </c>
      <c r="J54" s="873"/>
      <c r="K54" s="139"/>
      <c r="L54" s="366"/>
    </row>
    <row r="55" spans="1:12" s="30" customFormat="1" ht="14.25" hidden="1">
      <c r="A55" s="294"/>
      <c r="B55" s="294" t="s">
        <v>5001</v>
      </c>
      <c r="C55" s="542" t="s">
        <v>5485</v>
      </c>
      <c r="D55" s="207" t="s">
        <v>2040</v>
      </c>
      <c r="E55" s="543">
        <v>45079</v>
      </c>
      <c r="F55" s="543">
        <f t="shared" ref="F55:F62" si="22">E55+11</f>
        <v>45090</v>
      </c>
      <c r="G55" s="543">
        <f t="shared" ref="G55:G62" si="23">E55+31</f>
        <v>45110</v>
      </c>
      <c r="H55" s="543">
        <f t="shared" ref="H55:H62" si="24">E55+34</f>
        <v>45113</v>
      </c>
      <c r="I55" s="543">
        <f t="shared" ref="I55:I62" si="25">E55+37</f>
        <v>45116</v>
      </c>
      <c r="J55" s="873" t="s">
        <v>4894</v>
      </c>
      <c r="K55" s="139"/>
      <c r="L55" s="366"/>
    </row>
    <row r="56" spans="1:12" s="30" customFormat="1" ht="14.25" hidden="1">
      <c r="A56" s="294"/>
      <c r="B56" s="294" t="s">
        <v>5004</v>
      </c>
      <c r="C56" s="542" t="s">
        <v>5456</v>
      </c>
      <c r="D56" s="207" t="s">
        <v>2044</v>
      </c>
      <c r="E56" s="543">
        <v>45086</v>
      </c>
      <c r="F56" s="543">
        <f t="shared" si="22"/>
        <v>45097</v>
      </c>
      <c r="G56" s="543">
        <f t="shared" si="23"/>
        <v>45117</v>
      </c>
      <c r="H56" s="543">
        <f t="shared" si="24"/>
        <v>45120</v>
      </c>
      <c r="I56" s="543">
        <f t="shared" si="25"/>
        <v>45123</v>
      </c>
      <c r="J56" s="873" t="s">
        <v>4612</v>
      </c>
      <c r="K56" s="139"/>
      <c r="L56" s="366"/>
    </row>
    <row r="57" spans="1:12" s="30" customFormat="1" ht="14.25" hidden="1">
      <c r="A57" s="294"/>
      <c r="B57" s="294" t="s">
        <v>5007</v>
      </c>
      <c r="C57" s="542" t="s">
        <v>5458</v>
      </c>
      <c r="D57" s="207" t="s">
        <v>2055</v>
      </c>
      <c r="E57" s="543">
        <v>45092</v>
      </c>
      <c r="F57" s="543">
        <f t="shared" si="22"/>
        <v>45103</v>
      </c>
      <c r="G57" s="543">
        <f t="shared" si="23"/>
        <v>45123</v>
      </c>
      <c r="H57" s="543">
        <f t="shared" si="24"/>
        <v>45126</v>
      </c>
      <c r="I57" s="543">
        <f t="shared" si="25"/>
        <v>45129</v>
      </c>
      <c r="J57" s="873" t="s">
        <v>5078</v>
      </c>
      <c r="K57" s="139"/>
      <c r="L57" s="366"/>
    </row>
    <row r="58" spans="1:12" s="30" customFormat="1" ht="14.25" hidden="1">
      <c r="A58" s="294"/>
      <c r="B58" s="294" t="s">
        <v>5010</v>
      </c>
      <c r="C58" s="542" t="s">
        <v>5050</v>
      </c>
      <c r="D58" s="207" t="s">
        <v>2059</v>
      </c>
      <c r="E58" s="543">
        <v>45099</v>
      </c>
      <c r="F58" s="543">
        <f t="shared" si="22"/>
        <v>45110</v>
      </c>
      <c r="G58" s="543">
        <f t="shared" si="23"/>
        <v>45130</v>
      </c>
      <c r="H58" s="543">
        <f t="shared" si="24"/>
        <v>45133</v>
      </c>
      <c r="I58" s="543">
        <f t="shared" si="25"/>
        <v>45136</v>
      </c>
      <c r="J58" s="873" t="s">
        <v>5498</v>
      </c>
      <c r="K58" s="139"/>
      <c r="L58" s="366"/>
    </row>
    <row r="59" spans="1:12" s="30" customFormat="1" ht="14.25" hidden="1">
      <c r="A59" s="294"/>
      <c r="B59" s="294" t="s">
        <v>5013</v>
      </c>
      <c r="C59" s="542" t="s">
        <v>5462</v>
      </c>
      <c r="D59" s="207" t="s">
        <v>2064</v>
      </c>
      <c r="E59" s="543">
        <v>45109</v>
      </c>
      <c r="F59" s="543">
        <f t="shared" si="22"/>
        <v>45120</v>
      </c>
      <c r="G59" s="543">
        <f t="shared" si="23"/>
        <v>45140</v>
      </c>
      <c r="H59" s="543">
        <f t="shared" si="24"/>
        <v>45143</v>
      </c>
      <c r="I59" s="543">
        <f t="shared" si="25"/>
        <v>45146</v>
      </c>
      <c r="J59" s="873" t="s">
        <v>4896</v>
      </c>
      <c r="K59" s="139"/>
      <c r="L59" s="366"/>
    </row>
    <row r="60" spans="1:12" s="30" customFormat="1" ht="14.25" hidden="1">
      <c r="A60" s="294"/>
      <c r="B60" s="294" t="s">
        <v>5016</v>
      </c>
      <c r="C60" s="217" t="s">
        <v>5474</v>
      </c>
      <c r="D60" s="208" t="s">
        <v>2067</v>
      </c>
      <c r="E60" s="671">
        <v>45113</v>
      </c>
      <c r="F60" s="671">
        <f t="shared" si="22"/>
        <v>45124</v>
      </c>
      <c r="G60" s="671">
        <f t="shared" si="23"/>
        <v>45144</v>
      </c>
      <c r="H60" s="671">
        <f t="shared" si="24"/>
        <v>45147</v>
      </c>
      <c r="I60" s="671">
        <f t="shared" si="25"/>
        <v>45150</v>
      </c>
      <c r="J60" s="873" t="s">
        <v>4897</v>
      </c>
      <c r="K60" s="139"/>
      <c r="L60" s="366"/>
    </row>
    <row r="61" spans="1:12" s="30" customFormat="1" ht="14.25" hidden="1">
      <c r="A61" s="294"/>
      <c r="B61" s="294" t="s">
        <v>5020</v>
      </c>
      <c r="C61" s="217" t="s">
        <v>5491</v>
      </c>
      <c r="D61" s="208" t="s">
        <v>2069</v>
      </c>
      <c r="E61" s="671">
        <v>45120</v>
      </c>
      <c r="F61" s="671">
        <f t="shared" si="22"/>
        <v>45131</v>
      </c>
      <c r="G61" s="671">
        <f t="shared" si="23"/>
        <v>45151</v>
      </c>
      <c r="H61" s="671">
        <f t="shared" si="24"/>
        <v>45154</v>
      </c>
      <c r="I61" s="671">
        <f t="shared" si="25"/>
        <v>45157</v>
      </c>
      <c r="J61" s="873" t="s">
        <v>4898</v>
      </c>
      <c r="K61" s="139"/>
      <c r="L61" s="366"/>
    </row>
    <row r="62" spans="1:12" s="30" customFormat="1" ht="14.25" hidden="1">
      <c r="A62" s="294"/>
      <c r="B62" s="294" t="s">
        <v>5024</v>
      </c>
      <c r="C62" s="217" t="s">
        <v>5493</v>
      </c>
      <c r="D62" s="208" t="s">
        <v>2074</v>
      </c>
      <c r="E62" s="671">
        <v>45129</v>
      </c>
      <c r="F62" s="671">
        <f t="shared" si="22"/>
        <v>45140</v>
      </c>
      <c r="G62" s="671">
        <f t="shared" si="23"/>
        <v>45160</v>
      </c>
      <c r="H62" s="671">
        <f t="shared" si="24"/>
        <v>45163</v>
      </c>
      <c r="I62" s="671">
        <f t="shared" si="25"/>
        <v>45166</v>
      </c>
      <c r="J62" s="873" t="s">
        <v>4899</v>
      </c>
      <c r="K62" s="139"/>
      <c r="L62" s="366"/>
    </row>
    <row r="63" spans="1:12" s="30" customFormat="1" ht="15.75" hidden="1" thickBot="1">
      <c r="A63" s="294"/>
      <c r="B63" s="294"/>
      <c r="C63" s="1551"/>
      <c r="D63" s="566"/>
      <c r="F63" s="53"/>
      <c r="G63" s="54"/>
      <c r="H63" s="54"/>
      <c r="J63" s="873"/>
      <c r="K63" s="139"/>
      <c r="L63" s="366"/>
    </row>
    <row r="64" spans="1:12" s="30" customFormat="1" ht="23.25" hidden="1" thickBot="1">
      <c r="A64" s="294"/>
      <c r="B64" s="294"/>
      <c r="C64" s="640"/>
      <c r="D64" s="390"/>
      <c r="E64" s="311" t="s">
        <v>2015</v>
      </c>
      <c r="F64" s="1317" t="s">
        <v>5499</v>
      </c>
      <c r="G64" s="311" t="s">
        <v>2017</v>
      </c>
      <c r="H64" s="311" t="s">
        <v>2018</v>
      </c>
      <c r="I64" s="311" t="s">
        <v>5214</v>
      </c>
      <c r="J64" s="2080" t="s">
        <v>5215</v>
      </c>
      <c r="K64" s="1317" t="s">
        <v>859</v>
      </c>
      <c r="L64" s="999" t="s">
        <v>1133</v>
      </c>
    </row>
    <row r="65" spans="1:12" s="30" customFormat="1" ht="15.75" hidden="1" thickTop="1" thickBot="1">
      <c r="A65" s="294"/>
      <c r="B65" s="294"/>
      <c r="C65" s="409"/>
      <c r="D65" s="410"/>
      <c r="E65" s="2081"/>
      <c r="F65" s="2082"/>
      <c r="G65" s="2081"/>
      <c r="H65" s="2081"/>
      <c r="I65" s="2083"/>
      <c r="J65" s="2084" t="s">
        <v>5500</v>
      </c>
      <c r="K65" s="1850" t="s">
        <v>5501</v>
      </c>
      <c r="L65" s="1850" t="s">
        <v>5502</v>
      </c>
    </row>
    <row r="66" spans="1:12" s="30" customFormat="1" ht="15" hidden="1" thickTop="1">
      <c r="A66" s="294"/>
      <c r="B66" s="294" t="s">
        <v>5027</v>
      </c>
      <c r="C66" s="1318" t="s">
        <v>5496</v>
      </c>
      <c r="D66" s="1319" t="s">
        <v>2074</v>
      </c>
      <c r="E66" s="1505">
        <v>45132</v>
      </c>
      <c r="F66" s="1505">
        <v>45133</v>
      </c>
      <c r="G66" s="1766" t="s">
        <v>5503</v>
      </c>
      <c r="H66" s="1321" t="s">
        <v>5504</v>
      </c>
      <c r="I66" s="1322">
        <v>45135</v>
      </c>
      <c r="J66" s="1365">
        <f>I66+29</f>
        <v>45164</v>
      </c>
      <c r="K66" s="1319">
        <f>I66+33</f>
        <v>45168</v>
      </c>
      <c r="L66" s="1323">
        <f>I66+37</f>
        <v>45172</v>
      </c>
    </row>
    <row r="67" spans="1:12" s="30" customFormat="1" ht="15" hidden="1" thickBot="1">
      <c r="A67" s="294"/>
      <c r="B67" s="294"/>
      <c r="C67" s="1584"/>
      <c r="D67" s="277"/>
      <c r="E67" s="277"/>
      <c r="F67" s="1324"/>
      <c r="G67" s="1449"/>
      <c r="H67" s="1325"/>
      <c r="I67" s="1326"/>
      <c r="J67" s="1324"/>
      <c r="K67" s="1324"/>
      <c r="L67" s="2078"/>
    </row>
    <row r="68" spans="1:12" s="30" customFormat="1" ht="15.75" hidden="1" thickTop="1">
      <c r="A68" s="294"/>
      <c r="B68" s="294"/>
      <c r="C68" s="1551"/>
      <c r="D68" s="566"/>
      <c r="F68" s="53"/>
      <c r="G68" s="54"/>
      <c r="H68" s="54"/>
      <c r="J68" s="873"/>
      <c r="K68" s="139"/>
      <c r="L68" s="366"/>
    </row>
    <row r="69" spans="1:12" s="30" customFormat="1" ht="15" hidden="1">
      <c r="A69" s="294"/>
      <c r="B69" s="294"/>
      <c r="C69" s="1551"/>
      <c r="D69" s="566"/>
      <c r="F69" s="53"/>
      <c r="G69" s="54"/>
      <c r="H69" s="54"/>
      <c r="J69" s="873"/>
      <c r="K69" s="139"/>
      <c r="L69" s="366"/>
    </row>
    <row r="70" spans="1:12" s="30" customFormat="1" ht="36" hidden="1">
      <c r="A70" s="294"/>
      <c r="B70" s="294"/>
      <c r="C70" s="924" t="s">
        <v>5505</v>
      </c>
      <c r="D70" s="997"/>
      <c r="E70" s="998" t="s">
        <v>4836</v>
      </c>
      <c r="F70" s="998" t="s">
        <v>1092</v>
      </c>
      <c r="G70" s="998" t="s">
        <v>5452</v>
      </c>
      <c r="H70" s="999" t="s">
        <v>859</v>
      </c>
      <c r="I70" s="999" t="s">
        <v>1133</v>
      </c>
      <c r="J70" s="873"/>
      <c r="K70" s="139"/>
      <c r="L70" s="366"/>
    </row>
    <row r="71" spans="1:12" s="30" customFormat="1" ht="14.25" hidden="1">
      <c r="A71" s="294"/>
      <c r="B71" s="294"/>
      <c r="C71" s="1000"/>
      <c r="D71" s="205" t="s">
        <v>3925</v>
      </c>
      <c r="E71" s="1001"/>
      <c r="F71" s="999" t="s">
        <v>5497</v>
      </c>
      <c r="G71" s="999" t="s">
        <v>5465</v>
      </c>
      <c r="H71" s="999" t="s">
        <v>5466</v>
      </c>
      <c r="I71" s="999" t="s">
        <v>5467</v>
      </c>
      <c r="J71" s="873"/>
      <c r="K71" s="139"/>
      <c r="L71" s="366"/>
    </row>
    <row r="72" spans="1:12" s="30" customFormat="1" ht="14.25" hidden="1">
      <c r="A72" s="294" t="s">
        <v>5506</v>
      </c>
      <c r="B72" s="294" t="s">
        <v>5030</v>
      </c>
      <c r="C72" s="542" t="s">
        <v>5481</v>
      </c>
      <c r="D72" s="207" t="s">
        <v>2077</v>
      </c>
      <c r="E72" s="543">
        <v>45140</v>
      </c>
      <c r="F72" s="543">
        <f>E72+11</f>
        <v>45151</v>
      </c>
      <c r="G72" s="543">
        <f>E72+31</f>
        <v>45171</v>
      </c>
      <c r="H72" s="543">
        <f>E72+34</f>
        <v>45174</v>
      </c>
      <c r="I72" s="543">
        <f>E72+37</f>
        <v>45177</v>
      </c>
      <c r="J72" s="873" t="s">
        <v>5032</v>
      </c>
      <c r="K72" s="139"/>
      <c r="L72" s="366"/>
    </row>
    <row r="73" spans="1:12" s="30" customFormat="1" ht="15" hidden="1">
      <c r="A73" s="294"/>
      <c r="B73" s="294"/>
      <c r="C73" s="1551"/>
      <c r="D73" s="566"/>
      <c r="F73" s="53"/>
      <c r="G73" s="54"/>
      <c r="H73" s="54"/>
      <c r="J73" s="873"/>
      <c r="K73" s="139"/>
      <c r="L73" s="366"/>
    </row>
    <row r="74" spans="1:12" s="30" customFormat="1" ht="36">
      <c r="A74" s="294"/>
      <c r="B74" s="294"/>
      <c r="C74" s="924" t="s">
        <v>5505</v>
      </c>
      <c r="D74" s="997"/>
      <c r="E74" s="998" t="s">
        <v>4836</v>
      </c>
      <c r="F74" s="998" t="s">
        <v>5452</v>
      </c>
      <c r="G74" s="999" t="s">
        <v>859</v>
      </c>
      <c r="H74" s="999" t="s">
        <v>1133</v>
      </c>
      <c r="J74" s="2483" t="s">
        <v>5507</v>
      </c>
      <c r="K74" s="139"/>
      <c r="L74" s="366"/>
    </row>
    <row r="75" spans="1:12" s="30" customFormat="1" ht="14.25">
      <c r="A75" s="294"/>
      <c r="B75" s="294"/>
      <c r="C75" s="1000"/>
      <c r="D75" s="205" t="s">
        <v>3925</v>
      </c>
      <c r="E75" s="1001"/>
      <c r="F75" s="999" t="s">
        <v>4769</v>
      </c>
      <c r="G75" s="999" t="s">
        <v>4814</v>
      </c>
      <c r="H75" s="999" t="s">
        <v>5508</v>
      </c>
      <c r="J75" s="873"/>
      <c r="K75" s="139"/>
      <c r="L75" s="366"/>
    </row>
    <row r="76" spans="1:12" s="30" customFormat="1" ht="14.25" hidden="1">
      <c r="A76" s="294" t="s">
        <v>5509</v>
      </c>
      <c r="B76" s="294" t="s">
        <v>5033</v>
      </c>
      <c r="C76" s="542" t="s">
        <v>5099</v>
      </c>
      <c r="D76" s="207" t="s">
        <v>2082</v>
      </c>
      <c r="E76" s="543">
        <v>45147</v>
      </c>
      <c r="F76" s="543">
        <f t="shared" ref="F76:F82" si="26">E76+31</f>
        <v>45178</v>
      </c>
      <c r="G76" s="543">
        <f t="shared" ref="G76:G82" si="27">E76+34</f>
        <v>45181</v>
      </c>
      <c r="H76" s="543">
        <f t="shared" ref="H76:H82" si="28">E76+37</f>
        <v>45184</v>
      </c>
      <c r="J76" s="873" t="s">
        <v>5035</v>
      </c>
      <c r="K76" s="139"/>
      <c r="L76" s="366"/>
    </row>
    <row r="77" spans="1:12" s="30" customFormat="1" ht="14.25" hidden="1">
      <c r="A77" s="294" t="s">
        <v>5510</v>
      </c>
      <c r="B77" s="294" t="s">
        <v>5037</v>
      </c>
      <c r="C77" s="542" t="s">
        <v>5485</v>
      </c>
      <c r="D77" s="207" t="s">
        <v>2087</v>
      </c>
      <c r="E77" s="543">
        <v>45154</v>
      </c>
      <c r="F77" s="543">
        <f t="shared" si="26"/>
        <v>45185</v>
      </c>
      <c r="G77" s="543">
        <f t="shared" si="27"/>
        <v>45188</v>
      </c>
      <c r="H77" s="543">
        <f t="shared" si="28"/>
        <v>45191</v>
      </c>
      <c r="J77" s="873" t="s">
        <v>5038</v>
      </c>
      <c r="K77" s="139"/>
      <c r="L77" s="366"/>
    </row>
    <row r="78" spans="1:12" s="30" customFormat="1" ht="14.25" hidden="1">
      <c r="A78" s="294" t="s">
        <v>5511</v>
      </c>
      <c r="B78" s="294" t="s">
        <v>5040</v>
      </c>
      <c r="C78" s="542" t="s">
        <v>5456</v>
      </c>
      <c r="D78" s="207" t="s">
        <v>2091</v>
      </c>
      <c r="E78" s="543">
        <v>45161</v>
      </c>
      <c r="F78" s="543">
        <f t="shared" si="26"/>
        <v>45192</v>
      </c>
      <c r="G78" s="543">
        <f t="shared" si="27"/>
        <v>45195</v>
      </c>
      <c r="H78" s="543">
        <f t="shared" si="28"/>
        <v>45198</v>
      </c>
      <c r="J78" s="873" t="s">
        <v>5041</v>
      </c>
      <c r="K78" s="139"/>
      <c r="L78" s="366"/>
    </row>
    <row r="79" spans="1:12" s="30" customFormat="1" ht="14.25" hidden="1">
      <c r="A79" s="294" t="s">
        <v>5457</v>
      </c>
      <c r="B79" s="294" t="s">
        <v>5042</v>
      </c>
      <c r="C79" s="542" t="s">
        <v>5512</v>
      </c>
      <c r="D79" s="207" t="s">
        <v>2093</v>
      </c>
      <c r="E79" s="543">
        <v>45168</v>
      </c>
      <c r="F79" s="543">
        <f t="shared" si="26"/>
        <v>45199</v>
      </c>
      <c r="G79" s="543">
        <f t="shared" si="27"/>
        <v>45202</v>
      </c>
      <c r="H79" s="543">
        <f t="shared" si="28"/>
        <v>45205</v>
      </c>
      <c r="J79" s="873" t="s">
        <v>5043</v>
      </c>
      <c r="K79" s="139"/>
      <c r="L79" s="366"/>
    </row>
    <row r="80" spans="1:12" s="30" customFormat="1" ht="14.25" hidden="1">
      <c r="A80" s="294"/>
      <c r="B80" s="294" t="s">
        <v>5044</v>
      </c>
      <c r="C80" s="217" t="s">
        <v>5458</v>
      </c>
      <c r="D80" s="208" t="s">
        <v>2098</v>
      </c>
      <c r="E80" s="671">
        <v>45175</v>
      </c>
      <c r="F80" s="671">
        <f t="shared" si="26"/>
        <v>45206</v>
      </c>
      <c r="G80" s="671">
        <f t="shared" si="27"/>
        <v>45209</v>
      </c>
      <c r="H80" s="671">
        <f t="shared" si="28"/>
        <v>45212</v>
      </c>
      <c r="J80" s="873" t="s">
        <v>5045</v>
      </c>
      <c r="K80" s="139"/>
      <c r="L80" s="366"/>
    </row>
    <row r="81" spans="1:12" s="30" customFormat="1" ht="14.25" hidden="1">
      <c r="A81" s="294"/>
      <c r="B81" s="294" t="s">
        <v>5046</v>
      </c>
      <c r="C81" s="217" t="s">
        <v>5050</v>
      </c>
      <c r="D81" s="208" t="s">
        <v>2102</v>
      </c>
      <c r="E81" s="671">
        <v>45182</v>
      </c>
      <c r="F81" s="671">
        <f t="shared" si="26"/>
        <v>45213</v>
      </c>
      <c r="G81" s="671">
        <f t="shared" si="27"/>
        <v>45216</v>
      </c>
      <c r="H81" s="671">
        <f t="shared" si="28"/>
        <v>45219</v>
      </c>
      <c r="J81" s="873" t="s">
        <v>5047</v>
      </c>
      <c r="K81" s="139"/>
      <c r="L81" s="366"/>
    </row>
    <row r="82" spans="1:12" s="30" customFormat="1" ht="14.25" hidden="1">
      <c r="A82" s="294"/>
      <c r="B82" s="294" t="s">
        <v>5049</v>
      </c>
      <c r="C82" s="217" t="s">
        <v>5462</v>
      </c>
      <c r="D82" s="208" t="s">
        <v>2105</v>
      </c>
      <c r="E82" s="671">
        <v>45189</v>
      </c>
      <c r="F82" s="671">
        <f t="shared" si="26"/>
        <v>45220</v>
      </c>
      <c r="G82" s="671">
        <f t="shared" si="27"/>
        <v>45223</v>
      </c>
      <c r="H82" s="671">
        <f t="shared" si="28"/>
        <v>45226</v>
      </c>
      <c r="J82" s="873" t="s">
        <v>5051</v>
      </c>
      <c r="K82" s="139"/>
      <c r="L82" s="366"/>
    </row>
    <row r="83" spans="1:12" s="30" customFormat="1" ht="14.25" hidden="1">
      <c r="A83" s="294" t="s">
        <v>5513</v>
      </c>
      <c r="B83" s="294" t="s">
        <v>4917</v>
      </c>
      <c r="C83" s="217" t="s">
        <v>5514</v>
      </c>
      <c r="D83" s="208" t="s">
        <v>2107</v>
      </c>
      <c r="E83" s="671">
        <v>45196</v>
      </c>
      <c r="F83" s="671">
        <f t="shared" ref="F83" si="29">E83+31</f>
        <v>45227</v>
      </c>
      <c r="G83" s="671">
        <f t="shared" ref="G83" si="30">E83+34</f>
        <v>45230</v>
      </c>
      <c r="H83" s="671">
        <f t="shared" ref="H83" si="31">E83+37</f>
        <v>45233</v>
      </c>
      <c r="J83" s="873" t="s">
        <v>5052</v>
      </c>
      <c r="K83" s="139"/>
      <c r="L83" s="366"/>
    </row>
    <row r="84" spans="1:12" s="30" customFormat="1" ht="14.25" hidden="1">
      <c r="A84" s="294" t="s">
        <v>5515</v>
      </c>
      <c r="B84" s="294" t="s">
        <v>4919</v>
      </c>
      <c r="C84" s="256" t="s">
        <v>2182</v>
      </c>
      <c r="D84" s="207" t="s">
        <v>2111</v>
      </c>
      <c r="E84" s="539">
        <v>45203</v>
      </c>
      <c r="F84" s="539"/>
      <c r="G84" s="539"/>
      <c r="H84" s="539"/>
      <c r="J84" s="873" t="s">
        <v>5054</v>
      </c>
      <c r="K84" s="139"/>
      <c r="L84" s="366"/>
    </row>
    <row r="85" spans="1:12" s="30" customFormat="1" ht="14.25" hidden="1">
      <c r="A85" s="294"/>
      <c r="B85" s="294" t="s">
        <v>4922</v>
      </c>
      <c r="C85" s="542" t="s">
        <v>5493</v>
      </c>
      <c r="D85" s="207" t="s">
        <v>2115</v>
      </c>
      <c r="E85" s="543">
        <v>45210</v>
      </c>
      <c r="F85" s="543">
        <f t="shared" ref="F85:F89" si="32">E85+31</f>
        <v>45241</v>
      </c>
      <c r="G85" s="543">
        <f t="shared" ref="G85:G89" si="33">E85+34</f>
        <v>45244</v>
      </c>
      <c r="H85" s="543">
        <f t="shared" ref="H85:H89" si="34">E85+37</f>
        <v>45247</v>
      </c>
      <c r="J85" s="873" t="s">
        <v>5055</v>
      </c>
      <c r="K85" s="139"/>
      <c r="L85" s="366"/>
    </row>
    <row r="86" spans="1:12" s="30" customFormat="1" ht="14.25" hidden="1">
      <c r="A86" s="294"/>
      <c r="B86" s="294" t="s">
        <v>4925</v>
      </c>
      <c r="C86" s="542" t="s">
        <v>5481</v>
      </c>
      <c r="D86" s="207" t="s">
        <v>2118</v>
      </c>
      <c r="E86" s="543">
        <v>45217</v>
      </c>
      <c r="F86" s="543">
        <f t="shared" si="32"/>
        <v>45248</v>
      </c>
      <c r="G86" s="543">
        <f t="shared" si="33"/>
        <v>45251</v>
      </c>
      <c r="H86" s="543">
        <f t="shared" si="34"/>
        <v>45254</v>
      </c>
      <c r="J86" s="873" t="s">
        <v>5056</v>
      </c>
      <c r="K86" s="139"/>
      <c r="L86" s="366"/>
    </row>
    <row r="87" spans="1:12" s="30" customFormat="1" ht="14.25" hidden="1">
      <c r="A87" s="294" t="s">
        <v>5169</v>
      </c>
      <c r="B87" s="294" t="s">
        <v>4927</v>
      </c>
      <c r="C87" s="542" t="s">
        <v>4855</v>
      </c>
      <c r="D87" s="207" t="s">
        <v>2120</v>
      </c>
      <c r="E87" s="543">
        <v>45224</v>
      </c>
      <c r="F87" s="543">
        <f t="shared" si="32"/>
        <v>45255</v>
      </c>
      <c r="G87" s="543">
        <f t="shared" si="33"/>
        <v>45258</v>
      </c>
      <c r="H87" s="543">
        <f t="shared" si="34"/>
        <v>45261</v>
      </c>
      <c r="J87" s="873" t="s">
        <v>5057</v>
      </c>
      <c r="K87" s="139"/>
      <c r="L87" s="366"/>
    </row>
    <row r="88" spans="1:12" s="30" customFormat="1" ht="14.25" hidden="1">
      <c r="A88" s="294"/>
      <c r="B88" s="294" t="s">
        <v>4930</v>
      </c>
      <c r="C88" s="217" t="s">
        <v>5485</v>
      </c>
      <c r="D88" s="208" t="s">
        <v>2121</v>
      </c>
      <c r="E88" s="671">
        <v>45231</v>
      </c>
      <c r="F88" s="671">
        <f t="shared" si="32"/>
        <v>45262</v>
      </c>
      <c r="G88" s="671">
        <f t="shared" si="33"/>
        <v>45265</v>
      </c>
      <c r="H88" s="671">
        <f t="shared" si="34"/>
        <v>45268</v>
      </c>
      <c r="J88" s="873" t="s">
        <v>5060</v>
      </c>
      <c r="K88" s="139"/>
      <c r="L88" s="366"/>
    </row>
    <row r="89" spans="1:12" s="30" customFormat="1" ht="14.25" hidden="1">
      <c r="A89" s="294" t="s">
        <v>5516</v>
      </c>
      <c r="B89" s="294" t="s">
        <v>4933</v>
      </c>
      <c r="C89" s="217" t="s">
        <v>5332</v>
      </c>
      <c r="D89" s="208" t="s">
        <v>2124</v>
      </c>
      <c r="E89" s="671">
        <v>45238</v>
      </c>
      <c r="F89" s="671">
        <f t="shared" si="32"/>
        <v>45269</v>
      </c>
      <c r="G89" s="671">
        <f t="shared" si="33"/>
        <v>45272</v>
      </c>
      <c r="H89" s="671">
        <f t="shared" si="34"/>
        <v>45275</v>
      </c>
      <c r="J89" s="873" t="s">
        <v>5063</v>
      </c>
      <c r="K89" s="139"/>
      <c r="L89" s="366"/>
    </row>
    <row r="90" spans="1:12" s="30" customFormat="1" ht="14.25" hidden="1">
      <c r="A90" s="294"/>
      <c r="B90" s="294" t="s">
        <v>4936</v>
      </c>
      <c r="C90" s="217" t="s">
        <v>5456</v>
      </c>
      <c r="D90" s="208" t="s">
        <v>2127</v>
      </c>
      <c r="E90" s="671">
        <v>45245</v>
      </c>
      <c r="F90" s="671">
        <f t="shared" ref="F90" si="35">E90+31</f>
        <v>45276</v>
      </c>
      <c r="G90" s="671">
        <f t="shared" ref="G90" si="36">E90+34</f>
        <v>45279</v>
      </c>
      <c r="H90" s="671">
        <f t="shared" ref="H90" si="37">E90+37</f>
        <v>45282</v>
      </c>
      <c r="J90" s="873" t="s">
        <v>5066</v>
      </c>
      <c r="K90" s="139"/>
      <c r="L90" s="366"/>
    </row>
    <row r="91" spans="1:12" s="30" customFormat="1" ht="14.25" hidden="1">
      <c r="A91" s="294"/>
      <c r="B91" s="294" t="s">
        <v>4938</v>
      </c>
      <c r="C91" s="217" t="s">
        <v>5512</v>
      </c>
      <c r="D91" s="208" t="s">
        <v>2132</v>
      </c>
      <c r="E91" s="671">
        <v>45252</v>
      </c>
      <c r="F91" s="671">
        <f>E91+31</f>
        <v>45283</v>
      </c>
      <c r="G91" s="671">
        <f>E91+34</f>
        <v>45286</v>
      </c>
      <c r="H91" s="671">
        <f>E91+37</f>
        <v>45289</v>
      </c>
      <c r="J91" s="873" t="s">
        <v>5067</v>
      </c>
      <c r="K91" s="139"/>
      <c r="L91" s="366"/>
    </row>
    <row r="92" spans="1:12" s="30" customFormat="1" ht="14.25" hidden="1">
      <c r="A92" s="294"/>
      <c r="B92" s="294" t="s">
        <v>4940</v>
      </c>
      <c r="C92" s="217" t="s">
        <v>5458</v>
      </c>
      <c r="D92" s="208" t="s">
        <v>2133</v>
      </c>
      <c r="E92" s="671">
        <v>45259</v>
      </c>
      <c r="F92" s="671">
        <f>E92+31</f>
        <v>45290</v>
      </c>
      <c r="G92" s="671">
        <f>E92+34</f>
        <v>45293</v>
      </c>
      <c r="H92" s="671">
        <f>E92+37</f>
        <v>45296</v>
      </c>
      <c r="J92" s="873" t="s">
        <v>5070</v>
      </c>
      <c r="K92" s="139"/>
      <c r="L92" s="366"/>
    </row>
    <row r="93" spans="1:12" s="30" customFormat="1" ht="14.25" hidden="1">
      <c r="A93" s="294"/>
      <c r="B93" s="294" t="s">
        <v>4942</v>
      </c>
      <c r="C93" s="542" t="s">
        <v>5050</v>
      </c>
      <c r="D93" s="207" t="s">
        <v>2137</v>
      </c>
      <c r="E93" s="543">
        <v>45266</v>
      </c>
      <c r="F93" s="543">
        <f>E93+31</f>
        <v>45297</v>
      </c>
      <c r="G93" s="543">
        <f>E93+34</f>
        <v>45300</v>
      </c>
      <c r="H93" s="543">
        <f>E93+37</f>
        <v>45303</v>
      </c>
      <c r="J93" s="873" t="s">
        <v>5517</v>
      </c>
      <c r="K93" s="139"/>
      <c r="L93" s="2269" t="s">
        <v>5111</v>
      </c>
    </row>
    <row r="94" spans="1:12" s="30" customFormat="1" ht="14.25" hidden="1">
      <c r="A94" s="294"/>
      <c r="B94" s="294" t="s">
        <v>4944</v>
      </c>
      <c r="C94" s="542" t="s">
        <v>5462</v>
      </c>
      <c r="D94" s="207" t="s">
        <v>2142</v>
      </c>
      <c r="E94" s="543">
        <v>45273</v>
      </c>
      <c r="F94" s="543">
        <f>E94+31</f>
        <v>45304</v>
      </c>
      <c r="G94" s="543">
        <f>E94+34</f>
        <v>45307</v>
      </c>
      <c r="H94" s="543">
        <f>E94+37</f>
        <v>45310</v>
      </c>
      <c r="J94" s="873" t="s">
        <v>5518</v>
      </c>
      <c r="K94" s="139"/>
      <c r="L94" s="366"/>
    </row>
    <row r="95" spans="1:12" s="30" customFormat="1" ht="14.25" hidden="1">
      <c r="A95" s="294"/>
      <c r="B95" s="294" t="s">
        <v>4946</v>
      </c>
      <c r="C95" s="542" t="s">
        <v>5514</v>
      </c>
      <c r="D95" s="207" t="s">
        <v>2143</v>
      </c>
      <c r="E95" s="543">
        <v>45280</v>
      </c>
      <c r="F95" s="543">
        <f t="shared" ref="F95:F97" si="38">E95+31</f>
        <v>45311</v>
      </c>
      <c r="G95" s="543">
        <f t="shared" ref="G95:G97" si="39">E95+34</f>
        <v>45314</v>
      </c>
      <c r="H95" s="543">
        <f t="shared" ref="H95:H97" si="40">E95+37</f>
        <v>45317</v>
      </c>
      <c r="J95" s="873" t="s">
        <v>5519</v>
      </c>
      <c r="K95" s="139"/>
      <c r="L95" s="366"/>
    </row>
    <row r="96" spans="1:12" s="30" customFormat="1" ht="14.25" hidden="1">
      <c r="A96" s="294" t="s">
        <v>5520</v>
      </c>
      <c r="B96" s="294" t="s">
        <v>4948</v>
      </c>
      <c r="C96" s="542" t="s">
        <v>5521</v>
      </c>
      <c r="D96" s="207" t="s">
        <v>2146</v>
      </c>
      <c r="E96" s="543">
        <v>45287</v>
      </c>
      <c r="F96" s="543">
        <f>E96+31</f>
        <v>45318</v>
      </c>
      <c r="G96" s="543">
        <f>E96+34</f>
        <v>45321</v>
      </c>
      <c r="H96" s="543">
        <f>E96+37</f>
        <v>45324</v>
      </c>
      <c r="J96" s="873" t="s">
        <v>5522</v>
      </c>
      <c r="K96" s="139"/>
      <c r="L96" s="366"/>
    </row>
    <row r="97" spans="1:12" s="30" customFormat="1" ht="14.25" hidden="1">
      <c r="A97" s="294"/>
      <c r="B97" s="294" t="s">
        <v>5115</v>
      </c>
      <c r="C97" s="217" t="s">
        <v>5493</v>
      </c>
      <c r="D97" s="208" t="s">
        <v>2148</v>
      </c>
      <c r="E97" s="671">
        <v>45294</v>
      </c>
      <c r="F97" s="671">
        <f t="shared" si="38"/>
        <v>45325</v>
      </c>
      <c r="G97" s="671">
        <f t="shared" si="39"/>
        <v>45328</v>
      </c>
      <c r="H97" s="671">
        <f t="shared" si="40"/>
        <v>45331</v>
      </c>
      <c r="J97" s="873" t="s">
        <v>5523</v>
      </c>
      <c r="K97" s="139"/>
      <c r="L97" s="366"/>
    </row>
    <row r="98" spans="1:12" s="30" customFormat="1" ht="14.25" hidden="1">
      <c r="A98" s="294" t="s">
        <v>5509</v>
      </c>
      <c r="B98" s="294" t="s">
        <v>4952</v>
      </c>
      <c r="C98" s="217" t="s">
        <v>4855</v>
      </c>
      <c r="D98" s="208" t="s">
        <v>2152</v>
      </c>
      <c r="E98" s="671">
        <v>45305</v>
      </c>
      <c r="F98" s="671">
        <f t="shared" ref="F98:F101" si="41">E98+31</f>
        <v>45336</v>
      </c>
      <c r="G98" s="671">
        <f t="shared" ref="G98:G101" si="42">E98+34</f>
        <v>45339</v>
      </c>
      <c r="H98" s="671">
        <f t="shared" ref="H98:H101" si="43">E98+37</f>
        <v>45342</v>
      </c>
      <c r="J98" s="873" t="s">
        <v>5524</v>
      </c>
      <c r="K98" s="139"/>
      <c r="L98" s="2266" t="s">
        <v>5525</v>
      </c>
    </row>
    <row r="99" spans="1:12" s="30" customFormat="1" ht="14.25" hidden="1">
      <c r="A99" s="294" t="s">
        <v>5098</v>
      </c>
      <c r="B99" s="294" t="s">
        <v>4954</v>
      </c>
      <c r="C99" s="217" t="s">
        <v>5485</v>
      </c>
      <c r="D99" s="208" t="s">
        <v>2154</v>
      </c>
      <c r="E99" s="671">
        <v>45306</v>
      </c>
      <c r="F99" s="671">
        <f t="shared" si="41"/>
        <v>45337</v>
      </c>
      <c r="G99" s="671">
        <f t="shared" si="42"/>
        <v>45340</v>
      </c>
      <c r="H99" s="671">
        <f t="shared" si="43"/>
        <v>45343</v>
      </c>
      <c r="J99" s="873" t="s">
        <v>5526</v>
      </c>
      <c r="K99" s="139"/>
      <c r="L99" s="366"/>
    </row>
    <row r="100" spans="1:12" s="30" customFormat="1" ht="14.25" hidden="1">
      <c r="A100" s="294" t="s">
        <v>5527</v>
      </c>
      <c r="B100" s="294" t="s">
        <v>4956</v>
      </c>
      <c r="C100" s="217" t="s">
        <v>5481</v>
      </c>
      <c r="D100" s="208" t="s">
        <v>2156</v>
      </c>
      <c r="E100" s="671">
        <v>45317</v>
      </c>
      <c r="F100" s="671">
        <f t="shared" si="41"/>
        <v>45348</v>
      </c>
      <c r="G100" s="671">
        <f t="shared" si="42"/>
        <v>45351</v>
      </c>
      <c r="H100" s="671">
        <f t="shared" si="43"/>
        <v>45354</v>
      </c>
      <c r="J100" s="873" t="s">
        <v>5528</v>
      </c>
      <c r="K100" s="139"/>
      <c r="L100" s="366"/>
    </row>
    <row r="101" spans="1:12" s="30" customFormat="1" ht="14.25" hidden="1">
      <c r="A101" s="294"/>
      <c r="B101" s="294" t="s">
        <v>4958</v>
      </c>
      <c r="C101" s="217" t="s">
        <v>5332</v>
      </c>
      <c r="D101" s="208" t="s">
        <v>2158</v>
      </c>
      <c r="E101" s="671">
        <v>45322</v>
      </c>
      <c r="F101" s="671">
        <f t="shared" si="41"/>
        <v>45353</v>
      </c>
      <c r="G101" s="671">
        <f t="shared" si="42"/>
        <v>45356</v>
      </c>
      <c r="H101" s="671">
        <f t="shared" si="43"/>
        <v>45359</v>
      </c>
      <c r="J101" s="873" t="s">
        <v>5529</v>
      </c>
      <c r="K101" s="139"/>
      <c r="L101" s="366"/>
    </row>
    <row r="102" spans="1:12" s="30" customFormat="1" ht="14.25" hidden="1">
      <c r="A102" s="294"/>
      <c r="B102" s="294" t="s">
        <v>4960</v>
      </c>
      <c r="C102" s="542" t="s">
        <v>5456</v>
      </c>
      <c r="D102" s="207" t="s">
        <v>2160</v>
      </c>
      <c r="E102" s="543">
        <v>45329</v>
      </c>
      <c r="F102" s="543">
        <f t="shared" ref="F102:F103" si="44">E102+31</f>
        <v>45360</v>
      </c>
      <c r="G102" s="543">
        <f t="shared" ref="G102:G103" si="45">E102+34</f>
        <v>45363</v>
      </c>
      <c r="H102" s="543">
        <f t="shared" ref="H102:H103" si="46">E102+37</f>
        <v>45366</v>
      </c>
      <c r="J102" s="873" t="s">
        <v>5530</v>
      </c>
      <c r="K102" s="139"/>
      <c r="L102" s="366"/>
    </row>
    <row r="103" spans="1:12" s="30" customFormat="1" ht="14.25" hidden="1">
      <c r="A103" s="294"/>
      <c r="B103" s="294" t="s">
        <v>4962</v>
      </c>
      <c r="C103" s="542" t="s">
        <v>5512</v>
      </c>
      <c r="D103" s="207" t="s">
        <v>2163</v>
      </c>
      <c r="E103" s="543">
        <v>45336</v>
      </c>
      <c r="F103" s="543">
        <f t="shared" si="44"/>
        <v>45367</v>
      </c>
      <c r="G103" s="543">
        <f t="shared" si="45"/>
        <v>45370</v>
      </c>
      <c r="H103" s="543">
        <f t="shared" si="46"/>
        <v>45373</v>
      </c>
      <c r="J103" s="873" t="s">
        <v>5531</v>
      </c>
      <c r="K103" s="139"/>
      <c r="L103" s="366"/>
    </row>
    <row r="104" spans="1:12" s="30" customFormat="1" ht="14.25" hidden="1">
      <c r="A104" s="294"/>
      <c r="B104" s="294" t="s">
        <v>4965</v>
      </c>
      <c r="C104" s="542" t="s">
        <v>5458</v>
      </c>
      <c r="D104" s="207" t="s">
        <v>2167</v>
      </c>
      <c r="E104" s="543">
        <v>45343</v>
      </c>
      <c r="F104" s="543">
        <f t="shared" ref="F104:F109" si="47">E104+31</f>
        <v>45374</v>
      </c>
      <c r="G104" s="543">
        <f t="shared" ref="G104:G109" si="48">E104+34</f>
        <v>45377</v>
      </c>
      <c r="H104" s="543">
        <f t="shared" ref="H104:H109" si="49">E104+37</f>
        <v>45380</v>
      </c>
      <c r="J104" s="873" t="s">
        <v>5532</v>
      </c>
      <c r="K104" s="139"/>
      <c r="L104" s="366" t="s">
        <v>5533</v>
      </c>
    </row>
    <row r="105" spans="1:12" s="30" customFormat="1" ht="14.25" hidden="1">
      <c r="A105" s="294"/>
      <c r="B105" s="294" t="s">
        <v>4968</v>
      </c>
      <c r="C105" s="542" t="s">
        <v>5050</v>
      </c>
      <c r="D105" s="207" t="s">
        <v>2170</v>
      </c>
      <c r="E105" s="543">
        <v>45350</v>
      </c>
      <c r="F105" s="543">
        <f t="shared" si="47"/>
        <v>45381</v>
      </c>
      <c r="G105" s="543">
        <f t="shared" si="48"/>
        <v>45384</v>
      </c>
      <c r="H105" s="543">
        <f t="shared" si="49"/>
        <v>45387</v>
      </c>
      <c r="J105" s="873" t="s">
        <v>5534</v>
      </c>
      <c r="K105" s="139"/>
      <c r="L105" s="366"/>
    </row>
    <row r="106" spans="1:12" s="30" customFormat="1" ht="14.25" hidden="1">
      <c r="A106" s="294" t="s">
        <v>5463</v>
      </c>
      <c r="B106" s="294" t="s">
        <v>4970</v>
      </c>
      <c r="C106" s="217" t="s">
        <v>5535</v>
      </c>
      <c r="D106" s="208" t="s">
        <v>2173</v>
      </c>
      <c r="E106" s="671">
        <v>45357</v>
      </c>
      <c r="F106" s="671">
        <f t="shared" si="47"/>
        <v>45388</v>
      </c>
      <c r="G106" s="671">
        <f t="shared" si="48"/>
        <v>45391</v>
      </c>
      <c r="H106" s="671">
        <f t="shared" si="49"/>
        <v>45394</v>
      </c>
      <c r="J106" s="873" t="s">
        <v>5536</v>
      </c>
      <c r="K106" s="139"/>
      <c r="L106" s="366"/>
    </row>
    <row r="107" spans="1:12" s="30" customFormat="1" ht="14.25" hidden="1">
      <c r="A107" s="294"/>
      <c r="B107" s="294" t="s">
        <v>4972</v>
      </c>
      <c r="C107" s="217" t="s">
        <v>5514</v>
      </c>
      <c r="D107" s="208" t="s">
        <v>2176</v>
      </c>
      <c r="E107" s="671">
        <v>45364</v>
      </c>
      <c r="F107" s="671">
        <f t="shared" si="47"/>
        <v>45395</v>
      </c>
      <c r="G107" s="671">
        <f t="shared" si="48"/>
        <v>45398</v>
      </c>
      <c r="H107" s="671">
        <f t="shared" si="49"/>
        <v>45401</v>
      </c>
      <c r="J107" s="2482">
        <v>45364</v>
      </c>
      <c r="K107" s="139"/>
      <c r="L107" s="366"/>
    </row>
    <row r="108" spans="1:12" s="30" customFormat="1" ht="14.25" hidden="1">
      <c r="A108" s="294"/>
      <c r="B108" s="294" t="s">
        <v>4974</v>
      </c>
      <c r="C108" s="217" t="s">
        <v>5521</v>
      </c>
      <c r="D108" s="208" t="s">
        <v>2178</v>
      </c>
      <c r="E108" s="671">
        <v>45371</v>
      </c>
      <c r="F108" s="671">
        <f t="shared" si="47"/>
        <v>45402</v>
      </c>
      <c r="G108" s="671">
        <f t="shared" si="48"/>
        <v>45405</v>
      </c>
      <c r="H108" s="671">
        <f t="shared" si="49"/>
        <v>45408</v>
      </c>
      <c r="J108" s="2482">
        <v>45371</v>
      </c>
      <c r="K108" s="139"/>
      <c r="L108" s="366"/>
    </row>
    <row r="109" spans="1:12" s="30" customFormat="1" ht="14.25" hidden="1">
      <c r="A109" s="294"/>
      <c r="B109" s="294" t="s">
        <v>4976</v>
      </c>
      <c r="C109" s="217" t="s">
        <v>5493</v>
      </c>
      <c r="D109" s="208" t="s">
        <v>2179</v>
      </c>
      <c r="E109" s="671">
        <v>45378</v>
      </c>
      <c r="F109" s="671">
        <f t="shared" si="47"/>
        <v>45409</v>
      </c>
      <c r="G109" s="671">
        <f t="shared" si="48"/>
        <v>45412</v>
      </c>
      <c r="H109" s="671">
        <f t="shared" si="49"/>
        <v>45415</v>
      </c>
      <c r="J109" s="2482">
        <v>45378</v>
      </c>
      <c r="K109" s="139"/>
      <c r="L109" s="366"/>
    </row>
    <row r="110" spans="1:12" s="30" customFormat="1" ht="14.25" hidden="1">
      <c r="A110" s="294"/>
      <c r="B110" s="294" t="s">
        <v>4978</v>
      </c>
      <c r="C110" s="542" t="s">
        <v>4855</v>
      </c>
      <c r="D110" s="207" t="s">
        <v>2181</v>
      </c>
      <c r="E110" s="543">
        <v>45385</v>
      </c>
      <c r="F110" s="543">
        <f>E110+31</f>
        <v>45416</v>
      </c>
      <c r="G110" s="543">
        <f>E110+34</f>
        <v>45419</v>
      </c>
      <c r="H110" s="543">
        <f>E110+37</f>
        <v>45422</v>
      </c>
      <c r="J110" s="2482">
        <v>45385</v>
      </c>
      <c r="K110" s="139"/>
      <c r="L110" s="366"/>
    </row>
    <row r="111" spans="1:12" s="30" customFormat="1" ht="14.25" hidden="1">
      <c r="A111" s="294" t="s">
        <v>5527</v>
      </c>
      <c r="B111" s="294" t="s">
        <v>4980</v>
      </c>
      <c r="C111" s="542" t="s">
        <v>5537</v>
      </c>
      <c r="D111" s="207" t="s">
        <v>2184</v>
      </c>
      <c r="E111" s="543">
        <v>45392</v>
      </c>
      <c r="F111" s="543">
        <f>E111+31</f>
        <v>45423</v>
      </c>
      <c r="G111" s="543">
        <f>E111+34</f>
        <v>45426</v>
      </c>
      <c r="H111" s="543">
        <f>E111+37</f>
        <v>45429</v>
      </c>
      <c r="J111" s="2482">
        <v>45392</v>
      </c>
      <c r="K111" s="139"/>
      <c r="L111" s="366"/>
    </row>
    <row r="112" spans="1:12" s="30" customFormat="1" ht="14.25" hidden="1">
      <c r="A112" s="294"/>
      <c r="B112" s="294" t="s">
        <v>4983</v>
      </c>
      <c r="C112" s="542" t="s">
        <v>5481</v>
      </c>
      <c r="D112" s="207" t="s">
        <v>2191</v>
      </c>
      <c r="E112" s="543">
        <v>45399</v>
      </c>
      <c r="F112" s="543">
        <f>E112+31</f>
        <v>45430</v>
      </c>
      <c r="G112" s="543">
        <f>E112+34</f>
        <v>45433</v>
      </c>
      <c r="H112" s="543">
        <f>E112+37</f>
        <v>45436</v>
      </c>
      <c r="J112" s="2482">
        <v>45399</v>
      </c>
      <c r="K112" s="139"/>
      <c r="L112" s="366"/>
    </row>
    <row r="113" spans="1:10" s="30" customFormat="1" ht="14.25" hidden="1">
      <c r="A113" s="294"/>
      <c r="B113" s="294" t="s">
        <v>4986</v>
      </c>
      <c r="C113" s="542" t="s">
        <v>5332</v>
      </c>
      <c r="D113" s="207" t="s">
        <v>2193</v>
      </c>
      <c r="E113" s="543">
        <v>45406</v>
      </c>
      <c r="F113" s="543">
        <f>E113+31</f>
        <v>45437</v>
      </c>
      <c r="G113" s="543">
        <f>E113+34</f>
        <v>45440</v>
      </c>
      <c r="H113" s="543">
        <f>E113+37</f>
        <v>45443</v>
      </c>
      <c r="J113" s="2482">
        <v>45406</v>
      </c>
    </row>
    <row r="114" spans="1:10" s="30" customFormat="1" ht="14.25" hidden="1">
      <c r="A114" s="294" t="s">
        <v>5538</v>
      </c>
      <c r="B114" s="294" t="s">
        <v>4989</v>
      </c>
      <c r="C114" s="217" t="s">
        <v>4859</v>
      </c>
      <c r="D114" s="208" t="s">
        <v>2195</v>
      </c>
      <c r="E114" s="671">
        <v>45417</v>
      </c>
      <c r="F114" s="671">
        <f t="shared" ref="F114:F117" si="50">E114+31</f>
        <v>45448</v>
      </c>
      <c r="G114" s="671">
        <f t="shared" ref="G114:G116" si="51">E114+34</f>
        <v>45451</v>
      </c>
      <c r="H114" s="671">
        <f t="shared" ref="H114:H116" si="52">E114+37</f>
        <v>45454</v>
      </c>
      <c r="J114" s="2482">
        <v>45413</v>
      </c>
    </row>
    <row r="115" spans="1:10" s="30" customFormat="1" ht="14.25" hidden="1">
      <c r="A115" s="294"/>
      <c r="B115" s="294" t="s">
        <v>4992</v>
      </c>
      <c r="C115" s="217" t="s">
        <v>5512</v>
      </c>
      <c r="D115" s="208" t="s">
        <v>2198</v>
      </c>
      <c r="E115" s="671">
        <v>45422</v>
      </c>
      <c r="F115" s="671">
        <f t="shared" si="50"/>
        <v>45453</v>
      </c>
      <c r="G115" s="671">
        <f t="shared" si="51"/>
        <v>45456</v>
      </c>
      <c r="H115" s="671">
        <f t="shared" si="52"/>
        <v>45459</v>
      </c>
      <c r="J115" s="2482">
        <v>45420</v>
      </c>
    </row>
    <row r="116" spans="1:10" s="30" customFormat="1" ht="14.25" hidden="1">
      <c r="A116" s="294"/>
      <c r="B116" s="294" t="s">
        <v>4995</v>
      </c>
      <c r="C116" s="217" t="s">
        <v>5458</v>
      </c>
      <c r="D116" s="208" t="s">
        <v>2205</v>
      </c>
      <c r="E116" s="671">
        <v>45433</v>
      </c>
      <c r="F116" s="671">
        <f t="shared" si="50"/>
        <v>45464</v>
      </c>
      <c r="G116" s="671">
        <f t="shared" si="51"/>
        <v>45467</v>
      </c>
      <c r="H116" s="671">
        <f t="shared" si="52"/>
        <v>45470</v>
      </c>
      <c r="J116" s="2482">
        <v>45427</v>
      </c>
    </row>
    <row r="117" spans="1:10" s="30" customFormat="1" ht="14.25" hidden="1">
      <c r="A117" s="294" t="s">
        <v>5181</v>
      </c>
      <c r="B117" s="294" t="s">
        <v>4998</v>
      </c>
      <c r="C117" s="217" t="s">
        <v>5539</v>
      </c>
      <c r="D117" s="208" t="s">
        <v>2208</v>
      </c>
      <c r="E117" s="671">
        <v>45440</v>
      </c>
      <c r="F117" s="671">
        <f t="shared" si="50"/>
        <v>45471</v>
      </c>
      <c r="G117" s="671">
        <f t="shared" ref="G117" si="53">E117+34</f>
        <v>45474</v>
      </c>
      <c r="H117" s="671">
        <f t="shared" ref="H117" si="54">E117+37</f>
        <v>45477</v>
      </c>
      <c r="J117" s="2482">
        <v>45434</v>
      </c>
    </row>
    <row r="118" spans="1:10" s="30" customFormat="1" ht="14.25" hidden="1">
      <c r="A118" s="294"/>
      <c r="B118" s="294" t="s">
        <v>5001</v>
      </c>
      <c r="C118" s="217" t="s">
        <v>5535</v>
      </c>
      <c r="D118" s="208" t="s">
        <v>2211</v>
      </c>
      <c r="E118" s="671">
        <v>45447</v>
      </c>
      <c r="F118" s="671">
        <f t="shared" ref="F118:F119" si="55">E118+31</f>
        <v>45478</v>
      </c>
      <c r="G118" s="671">
        <f t="shared" ref="G118" si="56">E118+34</f>
        <v>45481</v>
      </c>
      <c r="H118" s="671">
        <f t="shared" ref="H118" si="57">E118+37</f>
        <v>45484</v>
      </c>
      <c r="J118" s="2482">
        <v>45441</v>
      </c>
    </row>
    <row r="119" spans="1:10" s="30" customFormat="1" ht="14.25" hidden="1">
      <c r="A119" s="294"/>
      <c r="B119" s="294" t="s">
        <v>5004</v>
      </c>
      <c r="C119" s="542" t="s">
        <v>5514</v>
      </c>
      <c r="D119" s="207" t="s">
        <v>2213</v>
      </c>
      <c r="E119" s="543">
        <v>45452</v>
      </c>
      <c r="F119" s="543">
        <f t="shared" si="55"/>
        <v>45483</v>
      </c>
      <c r="G119" s="543">
        <f t="shared" ref="G119:G127" si="58">E119+41</f>
        <v>45493</v>
      </c>
      <c r="H119" s="543">
        <f t="shared" ref="H119:H127" si="59">E119+44</f>
        <v>45496</v>
      </c>
      <c r="J119" s="2482">
        <v>45448</v>
      </c>
    </row>
    <row r="120" spans="1:10" s="30" customFormat="1" ht="14.25" hidden="1">
      <c r="A120" s="294"/>
      <c r="B120" s="294" t="s">
        <v>5007</v>
      </c>
      <c r="C120" s="542" t="s">
        <v>5521</v>
      </c>
      <c r="D120" s="207" t="s">
        <v>2217</v>
      </c>
      <c r="E120" s="543">
        <v>45455</v>
      </c>
      <c r="F120" s="543">
        <f>E120+37</f>
        <v>45492</v>
      </c>
      <c r="G120" s="543">
        <f t="shared" si="58"/>
        <v>45496</v>
      </c>
      <c r="H120" s="543">
        <f t="shared" si="59"/>
        <v>45499</v>
      </c>
      <c r="J120" s="2482">
        <v>45455</v>
      </c>
    </row>
    <row r="121" spans="1:10" s="30" customFormat="1" ht="14.25" hidden="1">
      <c r="A121" s="294"/>
      <c r="B121" s="294" t="s">
        <v>5010</v>
      </c>
      <c r="C121" s="542" t="s">
        <v>5493</v>
      </c>
      <c r="D121" s="207" t="s">
        <v>2219</v>
      </c>
      <c r="E121" s="543">
        <v>45462</v>
      </c>
      <c r="F121" s="543">
        <f>E121+38</f>
        <v>45500</v>
      </c>
      <c r="G121" s="543">
        <f t="shared" si="58"/>
        <v>45503</v>
      </c>
      <c r="H121" s="543">
        <f t="shared" si="59"/>
        <v>45506</v>
      </c>
      <c r="J121" s="2482">
        <v>45462</v>
      </c>
    </row>
    <row r="122" spans="1:10" s="30" customFormat="1" ht="14.25" hidden="1">
      <c r="A122" s="294"/>
      <c r="B122" s="294" t="s">
        <v>5013</v>
      </c>
      <c r="C122" s="542" t="s">
        <v>4855</v>
      </c>
      <c r="D122" s="207" t="s">
        <v>2224</v>
      </c>
      <c r="E122" s="543">
        <v>45469</v>
      </c>
      <c r="F122" s="543">
        <f t="shared" ref="F122:F127" si="60">E122+37</f>
        <v>45506</v>
      </c>
      <c r="G122" s="543">
        <f t="shared" si="58"/>
        <v>45510</v>
      </c>
      <c r="H122" s="543">
        <f t="shared" si="59"/>
        <v>45513</v>
      </c>
      <c r="J122" s="2482">
        <v>45469</v>
      </c>
    </row>
    <row r="123" spans="1:10" s="30" customFormat="1" ht="14.25" hidden="1">
      <c r="A123" s="294"/>
      <c r="B123" s="294" t="s">
        <v>5016</v>
      </c>
      <c r="C123" s="1206" t="s">
        <v>2182</v>
      </c>
      <c r="D123" s="208" t="s">
        <v>2227</v>
      </c>
      <c r="E123" s="539">
        <v>45476</v>
      </c>
      <c r="F123" s="539"/>
      <c r="G123" s="539"/>
      <c r="H123" s="539"/>
      <c r="J123" s="2482">
        <v>45476</v>
      </c>
    </row>
    <row r="124" spans="1:10" s="30" customFormat="1" ht="14.25" hidden="1">
      <c r="A124" s="294"/>
      <c r="B124" s="294" t="s">
        <v>5020</v>
      </c>
      <c r="C124" s="217" t="s">
        <v>5481</v>
      </c>
      <c r="D124" s="208" t="s">
        <v>2230</v>
      </c>
      <c r="E124" s="671">
        <v>45483</v>
      </c>
      <c r="F124" s="671">
        <f t="shared" si="60"/>
        <v>45520</v>
      </c>
      <c r="G124" s="671">
        <f t="shared" si="58"/>
        <v>45524</v>
      </c>
      <c r="H124" s="671">
        <f t="shared" si="59"/>
        <v>45527</v>
      </c>
      <c r="J124" s="2482">
        <f t="shared" ref="J124" si="61">J123+7</f>
        <v>45483</v>
      </c>
    </row>
    <row r="125" spans="1:10" s="30" customFormat="1" ht="14.25" hidden="1">
      <c r="A125" s="294"/>
      <c r="B125" s="294" t="s">
        <v>5024</v>
      </c>
      <c r="C125" s="217" t="s">
        <v>5332</v>
      </c>
      <c r="D125" s="208" t="s">
        <v>2232</v>
      </c>
      <c r="E125" s="671">
        <v>45490</v>
      </c>
      <c r="F125" s="671">
        <f t="shared" si="60"/>
        <v>45527</v>
      </c>
      <c r="G125" s="671">
        <f t="shared" si="58"/>
        <v>45531</v>
      </c>
      <c r="H125" s="671">
        <f t="shared" si="59"/>
        <v>45534</v>
      </c>
      <c r="J125" s="2482">
        <f>J124+7</f>
        <v>45490</v>
      </c>
    </row>
    <row r="126" spans="1:10" s="30" customFormat="1" ht="14.25" hidden="1">
      <c r="A126" s="294" t="s">
        <v>4907</v>
      </c>
      <c r="B126" s="294" t="s">
        <v>5027</v>
      </c>
      <c r="C126" s="1206" t="s">
        <v>2182</v>
      </c>
      <c r="D126" s="208" t="s">
        <v>2235</v>
      </c>
      <c r="E126" s="539">
        <v>45497</v>
      </c>
      <c r="F126" s="539"/>
      <c r="G126" s="539"/>
      <c r="H126" s="539"/>
      <c r="J126" s="2482">
        <f>J125+7</f>
        <v>45497</v>
      </c>
    </row>
    <row r="127" spans="1:10" s="30" customFormat="1" ht="14.25" hidden="1">
      <c r="A127" s="294" t="s">
        <v>5540</v>
      </c>
      <c r="B127" s="294" t="s">
        <v>5030</v>
      </c>
      <c r="C127" s="217" t="s">
        <v>4859</v>
      </c>
      <c r="D127" s="208" t="s">
        <v>2241</v>
      </c>
      <c r="E127" s="671">
        <v>45507</v>
      </c>
      <c r="F127" s="671">
        <f t="shared" si="60"/>
        <v>45544</v>
      </c>
      <c r="G127" s="671">
        <f t="shared" si="58"/>
        <v>45548</v>
      </c>
      <c r="H127" s="671">
        <f t="shared" si="59"/>
        <v>45551</v>
      </c>
      <c r="J127" s="2482">
        <v>45504</v>
      </c>
    </row>
    <row r="128" spans="1:10" s="30" customFormat="1" ht="14.25" hidden="1">
      <c r="A128" s="294" t="s">
        <v>5541</v>
      </c>
      <c r="B128" s="294" t="s">
        <v>5033</v>
      </c>
      <c r="C128" s="542" t="s">
        <v>5512</v>
      </c>
      <c r="D128" s="207" t="s">
        <v>2244</v>
      </c>
      <c r="E128" s="543">
        <v>45512</v>
      </c>
      <c r="F128" s="543">
        <f t="shared" ref="F128:F131" si="62">E128+37</f>
        <v>45549</v>
      </c>
      <c r="G128" s="543">
        <f t="shared" ref="G128:G131" si="63">E128+41</f>
        <v>45553</v>
      </c>
      <c r="H128" s="3162">
        <f t="shared" ref="H128:H131" si="64">E128+44</f>
        <v>45556</v>
      </c>
      <c r="J128" s="2482">
        <v>45511</v>
      </c>
    </row>
    <row r="129" spans="1:10" s="30" customFormat="1" ht="14.25" hidden="1">
      <c r="A129" s="294" t="s">
        <v>5542</v>
      </c>
      <c r="B129" s="294" t="s">
        <v>5037</v>
      </c>
      <c r="C129" s="542" t="s">
        <v>5458</v>
      </c>
      <c r="D129" s="207" t="s">
        <v>2246</v>
      </c>
      <c r="E129" s="543">
        <v>45524</v>
      </c>
      <c r="F129" s="543">
        <f t="shared" si="62"/>
        <v>45561</v>
      </c>
      <c r="G129" s="543">
        <f t="shared" si="63"/>
        <v>45565</v>
      </c>
      <c r="H129" s="3162">
        <f t="shared" si="64"/>
        <v>45568</v>
      </c>
      <c r="J129" s="2482">
        <f>J128+7</f>
        <v>45518</v>
      </c>
    </row>
    <row r="130" spans="1:10" s="30" customFormat="1" ht="14.25" hidden="1">
      <c r="A130" s="294" t="s">
        <v>5543</v>
      </c>
      <c r="B130" s="294" t="s">
        <v>5040</v>
      </c>
      <c r="C130" s="542" t="s">
        <v>5539</v>
      </c>
      <c r="D130" s="207" t="s">
        <v>2250</v>
      </c>
      <c r="E130" s="543">
        <v>45528</v>
      </c>
      <c r="F130" s="543">
        <f t="shared" si="62"/>
        <v>45565</v>
      </c>
      <c r="G130" s="543">
        <f t="shared" si="63"/>
        <v>45569</v>
      </c>
      <c r="H130" s="543">
        <f t="shared" si="64"/>
        <v>45572</v>
      </c>
      <c r="J130" s="2482">
        <f>J129+7</f>
        <v>45525</v>
      </c>
    </row>
    <row r="131" spans="1:10" s="30" customFormat="1" ht="14.25" hidden="1">
      <c r="A131" s="294" t="s">
        <v>5544</v>
      </c>
      <c r="B131" s="294" t="s">
        <v>5042</v>
      </c>
      <c r="C131" s="542" t="s">
        <v>5535</v>
      </c>
      <c r="D131" s="207" t="s">
        <v>2253</v>
      </c>
      <c r="E131" s="543">
        <v>45532</v>
      </c>
      <c r="F131" s="543">
        <f t="shared" si="62"/>
        <v>45569</v>
      </c>
      <c r="G131" s="543">
        <f t="shared" si="63"/>
        <v>45573</v>
      </c>
      <c r="H131" s="543">
        <f t="shared" si="64"/>
        <v>45576</v>
      </c>
      <c r="J131" s="2482">
        <f>J130+7</f>
        <v>45532</v>
      </c>
    </row>
    <row r="132" spans="1:10" s="30" customFormat="1" ht="14.25" hidden="1">
      <c r="A132" s="294"/>
      <c r="B132" s="294" t="s">
        <v>5044</v>
      </c>
      <c r="C132" s="217" t="s">
        <v>5514</v>
      </c>
      <c r="D132" s="208" t="s">
        <v>2255</v>
      </c>
      <c r="E132" s="671">
        <v>45539</v>
      </c>
      <c r="F132" s="671">
        <f>E132+44</f>
        <v>45583</v>
      </c>
      <c r="G132" s="671">
        <f>E132+48</f>
        <v>45587</v>
      </c>
      <c r="H132" s="671">
        <f>E132+51</f>
        <v>45590</v>
      </c>
      <c r="J132" s="2482">
        <v>45539</v>
      </c>
    </row>
    <row r="133" spans="1:10" s="30" customFormat="1" ht="14.25" hidden="1">
      <c r="A133" s="294"/>
      <c r="B133" s="294" t="s">
        <v>5046</v>
      </c>
      <c r="C133" s="217" t="s">
        <v>5521</v>
      </c>
      <c r="D133" s="208" t="s">
        <v>2257</v>
      </c>
      <c r="E133" s="671">
        <v>45545</v>
      </c>
      <c r="F133" s="671">
        <f>E133+44</f>
        <v>45589</v>
      </c>
      <c r="G133" s="671">
        <f>E133+48</f>
        <v>45593</v>
      </c>
      <c r="H133" s="671">
        <f>E133+51</f>
        <v>45596</v>
      </c>
      <c r="J133" s="2482">
        <v>45546</v>
      </c>
    </row>
    <row r="134" spans="1:10" s="30" customFormat="1" ht="14.25" hidden="1">
      <c r="A134" s="294"/>
      <c r="B134" s="294" t="s">
        <v>5049</v>
      </c>
      <c r="C134" s="217" t="s">
        <v>5493</v>
      </c>
      <c r="D134" s="208" t="s">
        <v>2261</v>
      </c>
      <c r="E134" s="671">
        <v>45553</v>
      </c>
      <c r="F134" s="671">
        <f>E134+44</f>
        <v>45597</v>
      </c>
      <c r="G134" s="671">
        <f>E134+48</f>
        <v>45601</v>
      </c>
      <c r="H134" s="671">
        <f>E134+51</f>
        <v>45604</v>
      </c>
      <c r="J134" s="2482">
        <v>45553</v>
      </c>
    </row>
    <row r="135" spans="1:10" s="30" customFormat="1" ht="14.25">
      <c r="A135" s="294" t="s">
        <v>5098</v>
      </c>
      <c r="B135" s="294" t="s">
        <v>4917</v>
      </c>
      <c r="C135" s="362" t="s">
        <v>2182</v>
      </c>
      <c r="D135" s="208" t="s">
        <v>2265</v>
      </c>
      <c r="E135" s="539">
        <v>45560</v>
      </c>
      <c r="F135" s="539"/>
      <c r="G135" s="539"/>
      <c r="H135" s="539"/>
      <c r="J135" s="2482">
        <v>45560</v>
      </c>
    </row>
    <row r="136" spans="1:10" s="30" customFormat="1" ht="14.25">
      <c r="A136" s="294"/>
      <c r="B136" s="294" t="s">
        <v>4919</v>
      </c>
      <c r="C136" s="542" t="s">
        <v>4855</v>
      </c>
      <c r="D136" s="207" t="s">
        <v>2269</v>
      </c>
      <c r="E136" s="543">
        <v>45567</v>
      </c>
      <c r="F136" s="543">
        <f>E136+44</f>
        <v>45611</v>
      </c>
      <c r="G136" s="543">
        <f>E136+48</f>
        <v>45615</v>
      </c>
      <c r="H136" s="543">
        <f>E136+51</f>
        <v>45618</v>
      </c>
      <c r="J136" s="2482">
        <v>45567</v>
      </c>
    </row>
    <row r="137" spans="1:10" s="30" customFormat="1" ht="14.25">
      <c r="A137" s="294"/>
      <c r="B137" s="294" t="s">
        <v>4922</v>
      </c>
      <c r="C137" s="542" t="s">
        <v>5481</v>
      </c>
      <c r="D137" s="207" t="s">
        <v>2274</v>
      </c>
      <c r="E137" s="543">
        <v>45574</v>
      </c>
      <c r="F137" s="543">
        <f>E137+44</f>
        <v>45618</v>
      </c>
      <c r="G137" s="543">
        <f>E137+48</f>
        <v>45622</v>
      </c>
      <c r="H137" s="543">
        <f>E137+51</f>
        <v>45625</v>
      </c>
      <c r="J137" s="2482">
        <v>45574</v>
      </c>
    </row>
    <row r="138" spans="1:10" s="30" customFormat="1" ht="14.25">
      <c r="A138" s="294" t="s">
        <v>5545</v>
      </c>
      <c r="B138" s="294" t="s">
        <v>4925</v>
      </c>
      <c r="C138" s="256" t="s">
        <v>2182</v>
      </c>
      <c r="D138" s="207" t="s">
        <v>2277</v>
      </c>
      <c r="E138" s="539">
        <v>45581</v>
      </c>
      <c r="F138" s="539"/>
      <c r="G138" s="539"/>
      <c r="H138" s="539"/>
      <c r="J138" s="2482">
        <v>45581</v>
      </c>
    </row>
    <row r="139" spans="1:10" s="30" customFormat="1" ht="14.25">
      <c r="A139" s="294"/>
      <c r="B139" s="294" t="s">
        <v>4927</v>
      </c>
      <c r="C139" s="542" t="s">
        <v>4853</v>
      </c>
      <c r="D139" s="207" t="s">
        <v>2280</v>
      </c>
      <c r="E139" s="543">
        <v>45588</v>
      </c>
      <c r="F139" s="543">
        <f t="shared" ref="F139:F148" si="65">E139+44</f>
        <v>45632</v>
      </c>
      <c r="G139" s="543">
        <f t="shared" ref="G139:G148" si="66">E139+48</f>
        <v>45636</v>
      </c>
      <c r="H139" s="543">
        <f t="shared" ref="H139:H148" si="67">E139+51</f>
        <v>45639</v>
      </c>
      <c r="J139" s="2482">
        <v>45588</v>
      </c>
    </row>
    <row r="140" spans="1:10" s="30" customFormat="1" ht="14.25">
      <c r="A140" s="294"/>
      <c r="B140" s="294" t="s">
        <v>4930</v>
      </c>
      <c r="C140" s="542" t="s">
        <v>4859</v>
      </c>
      <c r="D140" s="207" t="s">
        <v>2284</v>
      </c>
      <c r="E140" s="543">
        <v>45595</v>
      </c>
      <c r="F140" s="543">
        <f t="shared" si="65"/>
        <v>45639</v>
      </c>
      <c r="G140" s="543">
        <f t="shared" si="66"/>
        <v>45643</v>
      </c>
      <c r="H140" s="543">
        <f t="shared" si="67"/>
        <v>45646</v>
      </c>
      <c r="J140" s="2482">
        <v>45595</v>
      </c>
    </row>
    <row r="141" spans="1:10" s="30" customFormat="1" ht="14.25">
      <c r="A141" s="294"/>
      <c r="B141" s="294" t="s">
        <v>4933</v>
      </c>
      <c r="C141" s="217" t="s">
        <v>5512</v>
      </c>
      <c r="D141" s="208" t="s">
        <v>2286</v>
      </c>
      <c r="E141" s="671">
        <v>45602</v>
      </c>
      <c r="F141" s="671">
        <f t="shared" si="65"/>
        <v>45646</v>
      </c>
      <c r="G141" s="671">
        <f t="shared" si="66"/>
        <v>45650</v>
      </c>
      <c r="H141" s="671">
        <f t="shared" si="67"/>
        <v>45653</v>
      </c>
      <c r="J141" s="2482">
        <v>45602</v>
      </c>
    </row>
    <row r="142" spans="1:10" s="30" customFormat="1" ht="14.25">
      <c r="A142" s="294" t="s">
        <v>5545</v>
      </c>
      <c r="B142" s="294" t="s">
        <v>4936</v>
      </c>
      <c r="C142" s="217" t="s">
        <v>5065</v>
      </c>
      <c r="D142" s="208" t="s">
        <v>2289</v>
      </c>
      <c r="E142" s="671">
        <v>45609</v>
      </c>
      <c r="F142" s="671">
        <f t="shared" si="65"/>
        <v>45653</v>
      </c>
      <c r="G142" s="671">
        <f t="shared" si="66"/>
        <v>45657</v>
      </c>
      <c r="H142" s="671">
        <f t="shared" si="67"/>
        <v>45660</v>
      </c>
      <c r="J142" s="2482">
        <v>45609</v>
      </c>
    </row>
    <row r="143" spans="1:10" s="30" customFormat="1" ht="14.25">
      <c r="A143" s="294" t="s">
        <v>5546</v>
      </c>
      <c r="B143" s="294" t="s">
        <v>4938</v>
      </c>
      <c r="C143" s="362" t="s">
        <v>3295</v>
      </c>
      <c r="D143" s="208" t="s">
        <v>2292</v>
      </c>
      <c r="E143" s="671">
        <f>E142+7</f>
        <v>45616</v>
      </c>
      <c r="F143" s="671">
        <f t="shared" si="65"/>
        <v>45660</v>
      </c>
      <c r="G143" s="671">
        <f t="shared" si="66"/>
        <v>45664</v>
      </c>
      <c r="H143" s="671">
        <f t="shared" si="67"/>
        <v>45667</v>
      </c>
      <c r="J143" s="2482">
        <v>45616</v>
      </c>
    </row>
    <row r="144" spans="1:10" s="30" customFormat="1" ht="14.25">
      <c r="A144" s="294"/>
      <c r="B144" s="294" t="s">
        <v>4940</v>
      </c>
      <c r="C144" s="217" t="s">
        <v>5535</v>
      </c>
      <c r="D144" s="208" t="s">
        <v>2294</v>
      </c>
      <c r="E144" s="671">
        <v>45623</v>
      </c>
      <c r="F144" s="671">
        <f t="shared" si="65"/>
        <v>45667</v>
      </c>
      <c r="G144" s="671">
        <f t="shared" si="66"/>
        <v>45671</v>
      </c>
      <c r="H144" s="671">
        <f t="shared" si="67"/>
        <v>45674</v>
      </c>
      <c r="J144" s="2482">
        <v>45623</v>
      </c>
    </row>
    <row r="145" spans="1:13" s="30" customFormat="1" ht="14.25">
      <c r="A145" s="294"/>
      <c r="B145" s="294" t="s">
        <v>4942</v>
      </c>
      <c r="C145" s="542" t="s">
        <v>5514</v>
      </c>
      <c r="D145" s="207" t="s">
        <v>2296</v>
      </c>
      <c r="E145" s="543">
        <v>45630</v>
      </c>
      <c r="F145" s="543">
        <f t="shared" si="65"/>
        <v>45674</v>
      </c>
      <c r="G145" s="543">
        <f t="shared" si="66"/>
        <v>45678</v>
      </c>
      <c r="H145" s="543">
        <f t="shared" si="67"/>
        <v>45681</v>
      </c>
      <c r="J145" s="2482">
        <v>45630</v>
      </c>
    </row>
    <row r="146" spans="1:13" s="30" customFormat="1" ht="14.25">
      <c r="A146" s="294"/>
      <c r="B146" s="294" t="s">
        <v>4944</v>
      </c>
      <c r="C146" s="542" t="s">
        <v>5521</v>
      </c>
      <c r="D146" s="207" t="s">
        <v>2298</v>
      </c>
      <c r="E146" s="543">
        <v>45637</v>
      </c>
      <c r="F146" s="543">
        <f t="shared" si="65"/>
        <v>45681</v>
      </c>
      <c r="G146" s="543">
        <f t="shared" si="66"/>
        <v>45685</v>
      </c>
      <c r="H146" s="543">
        <f t="shared" si="67"/>
        <v>45688</v>
      </c>
      <c r="J146" s="2482">
        <v>45637</v>
      </c>
    </row>
    <row r="147" spans="1:13" s="30" customFormat="1" ht="14.25">
      <c r="A147" s="294"/>
      <c r="B147" s="294" t="s">
        <v>4946</v>
      </c>
      <c r="C147" s="542" t="s">
        <v>5493</v>
      </c>
      <c r="D147" s="207" t="s">
        <v>2300</v>
      </c>
      <c r="E147" s="543">
        <v>45644</v>
      </c>
      <c r="F147" s="543">
        <f t="shared" si="65"/>
        <v>45688</v>
      </c>
      <c r="G147" s="543">
        <f t="shared" si="66"/>
        <v>45692</v>
      </c>
      <c r="H147" s="543">
        <f t="shared" si="67"/>
        <v>45695</v>
      </c>
      <c r="J147" s="2482">
        <v>45644</v>
      </c>
    </row>
    <row r="148" spans="1:13" s="30" customFormat="1" ht="14.25">
      <c r="A148" s="294"/>
      <c r="B148" s="294" t="s">
        <v>4948</v>
      </c>
      <c r="C148" s="256" t="s">
        <v>3295</v>
      </c>
      <c r="D148" s="207" t="s">
        <v>2302</v>
      </c>
      <c r="E148" s="543">
        <f>E147+7</f>
        <v>45651</v>
      </c>
      <c r="F148" s="543">
        <f t="shared" si="65"/>
        <v>45695</v>
      </c>
      <c r="G148" s="543">
        <f t="shared" si="66"/>
        <v>45699</v>
      </c>
      <c r="H148" s="543">
        <f t="shared" si="67"/>
        <v>45702</v>
      </c>
      <c r="J148" s="2482">
        <f>J147+7</f>
        <v>45651</v>
      </c>
    </row>
    <row r="149" spans="1:13" s="29" customFormat="1" ht="15">
      <c r="A149" s="1394"/>
      <c r="B149" s="290"/>
      <c r="C149" s="26" t="s">
        <v>2303</v>
      </c>
      <c r="D149" s="30"/>
      <c r="E149" s="30"/>
      <c r="F149" s="53"/>
      <c r="G149" s="54"/>
      <c r="H149" s="54"/>
      <c r="I149" s="30"/>
      <c r="J149" s="30"/>
    </row>
    <row r="151" spans="1:13" s="29" customFormat="1" ht="15">
      <c r="C151" s="52" t="s">
        <v>1920</v>
      </c>
      <c r="D151" s="30"/>
      <c r="E151" s="30"/>
      <c r="F151" s="53"/>
      <c r="G151" s="54" t="s">
        <v>1958</v>
      </c>
      <c r="H151" s="54"/>
      <c r="I151" s="30"/>
      <c r="J151" s="30"/>
      <c r="K151" s="54" t="s">
        <v>1982</v>
      </c>
      <c r="L151" s="54"/>
      <c r="M151" s="54"/>
    </row>
    <row r="152" spans="1:13" s="29" customFormat="1" ht="14.25">
      <c r="C152" s="31" t="s">
        <v>1921</v>
      </c>
      <c r="D152" s="27"/>
      <c r="E152" s="32" t="s">
        <v>2305</v>
      </c>
      <c r="F152" s="23"/>
      <c r="G152" s="27" t="s">
        <v>2306</v>
      </c>
      <c r="H152" s="27"/>
      <c r="I152" s="32" t="s">
        <v>1960</v>
      </c>
      <c r="J152" s="27"/>
      <c r="K152" s="27" t="s">
        <v>1984</v>
      </c>
      <c r="L152" s="27"/>
      <c r="M152" s="33" t="s">
        <v>1985</v>
      </c>
    </row>
    <row r="153" spans="1:13" s="29" customFormat="1" ht="14.25">
      <c r="C153" s="31"/>
      <c r="D153" s="27"/>
      <c r="E153" s="32"/>
      <c r="F153" s="23"/>
      <c r="G153" s="27"/>
      <c r="H153" s="27"/>
      <c r="I153" s="32"/>
      <c r="J153" s="27"/>
      <c r="K153" s="27"/>
      <c r="L153" s="27"/>
      <c r="M153" s="33"/>
    </row>
    <row r="154" spans="1:13" customFormat="1">
      <c r="C154" s="34" t="str">
        <f>HOME!A$600</f>
        <v>ZANT CHONG</v>
      </c>
      <c r="D154" s="34" t="str">
        <f>HOME!B$600</f>
        <v>6011 2429</v>
      </c>
      <c r="E154" s="24" t="str">
        <f>HOME!C$600</f>
        <v>zant.chong@msc.com</v>
      </c>
      <c r="G154" s="34" t="str">
        <f>HOME!A$617</f>
        <v>ROBERT CHIA</v>
      </c>
      <c r="H154" s="34" t="str">
        <f>HOME!B$617</f>
        <v>6011 0564</v>
      </c>
      <c r="I154" s="24" t="str">
        <f>HOME!C$617</f>
        <v>robert.chia@msc.com</v>
      </c>
      <c r="K154" s="34" t="str">
        <f>HOME!A$632</f>
        <v>RAYNAR ANG</v>
      </c>
      <c r="L154" s="34" t="str">
        <f>HOME!B$632</f>
        <v>6011 2358</v>
      </c>
      <c r="M154" s="24" t="str">
        <f>HOME!C$632</f>
        <v>raynar.ang@msc.com</v>
      </c>
    </row>
    <row r="155" spans="1:13" customFormat="1">
      <c r="C155" s="34" t="str">
        <f>HOME!A$601</f>
        <v>PHOEBE HUANG</v>
      </c>
      <c r="D155" s="34" t="str">
        <f>HOME!B$601</f>
        <v>6011 0562</v>
      </c>
      <c r="E155" s="24" t="str">
        <f>HOME!C$601</f>
        <v>phoebe.huang@msc.com</v>
      </c>
      <c r="G155" s="34" t="str">
        <f>HOME!A$618</f>
        <v>S. Y. LIEW</v>
      </c>
      <c r="H155" s="34" t="str">
        <f>HOME!B$618</f>
        <v>6011 2348</v>
      </c>
      <c r="I155" s="24" t="str">
        <f>HOME!C$618</f>
        <v>seoyi.liew@msc.com</v>
      </c>
      <c r="K155" s="34" t="str">
        <f>HOME!A$633</f>
        <v>KAI SIANG</v>
      </c>
      <c r="L155" s="34" t="str">
        <f>HOME!B$633</f>
        <v>6011 2356</v>
      </c>
      <c r="M155" s="24" t="str">
        <f>HOME!C$633</f>
        <v>kaisiang.lim@msc.com</v>
      </c>
    </row>
    <row r="156" spans="1:13" customFormat="1">
      <c r="C156" s="34" t="str">
        <f>HOME!A$602</f>
        <v>SHERWIN LIM</v>
      </c>
      <c r="D156" s="34" t="str">
        <f>HOME!B$602</f>
        <v>6011 2395</v>
      </c>
      <c r="E156" s="24" t="str">
        <f>HOME!C$602</f>
        <v>sherwin.lim@msc.com</v>
      </c>
      <c r="G156" s="34" t="str">
        <f>HOME!A$619</f>
        <v>SHARON KOH</v>
      </c>
      <c r="H156" s="34" t="str">
        <f>HOME!B$619</f>
        <v>6011 2349</v>
      </c>
      <c r="I156" s="24" t="str">
        <f>HOME!C$619</f>
        <v>sharon.koh@msc.com</v>
      </c>
      <c r="K156" s="34" t="str">
        <f>HOME!A$634</f>
        <v>DEWI</v>
      </c>
      <c r="L156" s="34" t="str">
        <f>HOME!B$634</f>
        <v>6011 2354</v>
      </c>
      <c r="M156" s="24" t="str">
        <f>HOME!C$634</f>
        <v>dewi.ratnah@msc.com</v>
      </c>
    </row>
    <row r="157" spans="1:13" customFormat="1">
      <c r="C157" s="34" t="str">
        <f>HOME!A$603</f>
        <v>NATALIE LEW</v>
      </c>
      <c r="D157" s="34" t="str">
        <f>HOME!B$603</f>
        <v>6011 2399</v>
      </c>
      <c r="E157" s="24" t="str">
        <f>HOME!C$603</f>
        <v>natalie.lew@msc.com</v>
      </c>
      <c r="G157" s="34" t="str">
        <f>HOME!A$620</f>
        <v>ANGELIA LAU</v>
      </c>
      <c r="H157" s="34" t="str">
        <f>HOME!B$620</f>
        <v>6011 2346</v>
      </c>
      <c r="I157" s="24" t="str">
        <f>HOME!C$620</f>
        <v>angelia.lau@msc.com</v>
      </c>
      <c r="K157" s="34" t="str">
        <f>HOME!A$635</f>
        <v>YU TING</v>
      </c>
      <c r="L157" s="34" t="str">
        <f>HOME!B$635</f>
        <v>6011 2359</v>
      </c>
      <c r="M157" s="24" t="str">
        <f>HOME!C$635</f>
        <v>yuting.luo@msc.com</v>
      </c>
    </row>
    <row r="158" spans="1:13" customFormat="1">
      <c r="C158" s="34" t="str">
        <f>HOME!A$604</f>
        <v xml:space="preserve">LIM LEE HLI </v>
      </c>
      <c r="D158" s="34" t="str">
        <f>HOME!B$604</f>
        <v>6011 2352</v>
      </c>
      <c r="E158" s="24" t="str">
        <f>HOME!C$604</f>
        <v>leehli.lim@msc.com</v>
      </c>
      <c r="G158" s="34" t="str">
        <f>HOME!A$621</f>
        <v>NOOR AFNINDAH</v>
      </c>
      <c r="H158" s="34" t="str">
        <f>HOME!B$621</f>
        <v>6011 2347</v>
      </c>
      <c r="I158" s="24" t="str">
        <f>HOME!C$621</f>
        <v>noor.afnindah@msc.com</v>
      </c>
      <c r="K158" s="34" t="str">
        <f>HOME!A$636</f>
        <v>-</v>
      </c>
      <c r="L158" s="34" t="str">
        <f>HOME!B$636</f>
        <v>6011 0567</v>
      </c>
      <c r="M158" s="24" t="str">
        <f>HOME!C$636</f>
        <v>-</v>
      </c>
    </row>
    <row r="159" spans="1:13" customFormat="1">
      <c r="C159" s="34" t="str">
        <f>HOME!A$605</f>
        <v>LIM AI PHEN</v>
      </c>
      <c r="D159" s="34" t="str">
        <f>HOME!B$605</f>
        <v>6011 9646</v>
      </c>
      <c r="E159" s="24" t="str">
        <f>HOME!C$605</f>
        <v>aiphen.lim@msc.com</v>
      </c>
      <c r="G159" s="34" t="str">
        <f>HOME!A$622</f>
        <v>NG CHING WEI</v>
      </c>
      <c r="H159" s="34" t="str">
        <f>HOME!B$622</f>
        <v>6011 2404</v>
      </c>
      <c r="I159" s="24" t="str">
        <f>HOME!C$622</f>
        <v>chingwei.ng@msc.com</v>
      </c>
      <c r="K159" s="34" t="str">
        <f>HOME!A$637</f>
        <v>SHAN SHAN</v>
      </c>
      <c r="L159" s="34" t="str">
        <f>HOME!B$637</f>
        <v>6011 2353</v>
      </c>
      <c r="M159" s="24" t="str">
        <f>HOME!C$637</f>
        <v>shanshan.chin@msc.com</v>
      </c>
    </row>
    <row r="160" spans="1:13" customFormat="1">
      <c r="C160" s="34" t="str">
        <f>HOME!A$606</f>
        <v>DARIUS ONG</v>
      </c>
      <c r="D160" s="34" t="str">
        <f>HOME!B$606</f>
        <v>6011 2396</v>
      </c>
      <c r="E160" s="24" t="str">
        <f>HOME!C$606</f>
        <v>darius.ong@msc.com</v>
      </c>
      <c r="G160" s="34">
        <f>HOME!A$623</f>
        <v>0</v>
      </c>
      <c r="H160" s="34">
        <f>HOME!B$623</f>
        <v>0</v>
      </c>
      <c r="I160" s="24">
        <f>HOME!C$623</f>
        <v>0</v>
      </c>
      <c r="K160" s="34" t="str">
        <f>HOME!A$638</f>
        <v>EUNICE</v>
      </c>
      <c r="L160" s="34" t="str">
        <f>HOME!B$638</f>
        <v>6011 2355</v>
      </c>
      <c r="M160" s="24" t="str">
        <f>HOME!C$638</f>
        <v>eunice.chan@msc.com</v>
      </c>
    </row>
    <row r="161" spans="1:13" customFormat="1">
      <c r="C161" s="34" t="str">
        <f>HOME!A$607</f>
        <v>LAWRENCE ANG (CROSS-TRADE)</v>
      </c>
      <c r="D161" s="34" t="str">
        <f>HOME!B$607</f>
        <v>6011 2400</v>
      </c>
      <c r="E161" s="24" t="str">
        <f>HOME!C$607</f>
        <v>lawrence.ang@msc.com</v>
      </c>
      <c r="G161" s="34" t="str">
        <f>HOME!A$624</f>
        <v>.</v>
      </c>
      <c r="H161" s="34" t="str">
        <f>HOME!B$624</f>
        <v>.</v>
      </c>
      <c r="I161" s="24" t="str">
        <f>HOME!C$624</f>
        <v>.</v>
      </c>
      <c r="K161" s="34" t="str">
        <f>HOME!A$639</f>
        <v>HAZEL</v>
      </c>
      <c r="L161" s="34" t="str">
        <f>HOME!B$639</f>
        <v>6011 2435</v>
      </c>
      <c r="M161" s="24" t="str">
        <f>HOME!C$639</f>
        <v>hazel.toh@msc.com</v>
      </c>
    </row>
    <row r="162" spans="1:13" customFormat="1">
      <c r="C162" s="34" t="str">
        <f>HOME!A608</f>
        <v>ASHTON YAN</v>
      </c>
      <c r="D162" s="34" t="str">
        <f>HOME!B608</f>
        <v>6011 2398</v>
      </c>
      <c r="E162" s="24" t="str">
        <f>HOME!C608</f>
        <v>ashton.yan@msc.com</v>
      </c>
      <c r="H162" s="11"/>
      <c r="I162" s="33"/>
      <c r="K162" s="34"/>
      <c r="L162" s="34"/>
    </row>
    <row r="163" spans="1:13" ht="14.25">
      <c r="A163" s="121"/>
      <c r="B163" s="121"/>
      <c r="C163" s="34" t="str">
        <f>HOME!A609</f>
        <v>JUN YUAN (IMP)</v>
      </c>
      <c r="D163" s="34" t="str">
        <f>HOME!B609</f>
        <v>6011 2402</v>
      </c>
      <c r="E163" s="24" t="str">
        <f>HOME!C609</f>
        <v>junyuan.kwa@msc.com</v>
      </c>
      <c r="F163" s="29"/>
      <c r="G163" s="29"/>
      <c r="H163" s="59"/>
      <c r="I163" s="57"/>
      <c r="J163" s="29"/>
      <c r="K163" s="29"/>
      <c r="L163" s="29"/>
      <c r="M163" s="29"/>
    </row>
    <row r="164" spans="1:13" ht="14.25">
      <c r="A164" s="121"/>
      <c r="B164" s="121"/>
      <c r="C164" s="34" t="str">
        <f>HOME!A610</f>
        <v>KARTHI</v>
      </c>
      <c r="D164" s="34" t="str">
        <f>HOME!B610</f>
        <v>6011 2397</v>
      </c>
      <c r="E164" s="24" t="str">
        <f>HOME!C610</f>
        <v>karthigayan.velu@msc.com</v>
      </c>
      <c r="F164" s="29"/>
      <c r="G164" s="29"/>
      <c r="H164" s="59"/>
      <c r="I164" s="59"/>
      <c r="J164" s="57"/>
      <c r="K164" s="29"/>
      <c r="L164" s="29"/>
      <c r="M164" s="29"/>
    </row>
    <row r="165" spans="1:13">
      <c r="A165" s="121"/>
      <c r="B165" s="121"/>
      <c r="C165" s="34">
        <f>HOME!A611</f>
        <v>0</v>
      </c>
      <c r="D165" s="34">
        <f>HOME!B611</f>
        <v>0</v>
      </c>
      <c r="E165" s="24">
        <f>HOME!C611</f>
        <v>0</v>
      </c>
    </row>
    <row r="166" spans="1:13">
      <c r="A166" s="121"/>
      <c r="B166" s="121"/>
      <c r="C166" s="34" t="str">
        <f>HOME!A612</f>
        <v xml:space="preserve">MAIN LINE  </v>
      </c>
      <c r="D166" s="34" t="str">
        <f>HOME!B612</f>
        <v>6011 2424</v>
      </c>
      <c r="E166" s="24">
        <f>HOME!C612</f>
        <v>0</v>
      </c>
    </row>
  </sheetData>
  <customSheetViews>
    <customSheetView guid="{25211047-2AA7-431D-8637-AA6183637E8E}" hiddenRows="1">
      <pageMargins left="0" right="0" top="0" bottom="0" header="0" footer="0"/>
      <pageSetup paperSize="9" scale="69" orientation="landscape" r:id="rId1"/>
      <headerFooter>
        <oddFooter>&amp;L&amp;1#&amp;"Calibri"&amp;10&amp;K000000Sensitivity: Internal</oddFooter>
      </headerFooter>
    </customSheetView>
    <customSheetView guid="{B0B43395-6E32-4DB3-A2D8-DD2362C77F4F}" hiddenRows="1">
      <pageMargins left="0" right="0" top="0" bottom="0" header="0" footer="0"/>
      <pageSetup paperSize="9" scale="69" orientation="landscape" r:id="rId2"/>
      <headerFooter>
        <oddFooter>&amp;L&amp;1#&amp;"Calibri"&amp;10&amp;K000000Sensitivity: Internal</oddFooter>
      </headerFooter>
    </customSheetView>
    <customSheetView guid="{82E65AA3-5988-4ED4-A56D-19D1BA591355}" hiddenRows="1">
      <pageMargins left="0" right="0" top="0" bottom="0" header="0" footer="0"/>
      <pageSetup paperSize="9" scale="69" orientation="landscape" r:id="rId3"/>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4"/>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5"/>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6"/>
      <headerFooter>
        <oddFooter>&amp;L&amp;1#&amp;"Calibri"&amp;10 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7"/>
      <headerFooter>
        <oddFooter>&amp;L&amp;1#&amp;"Calibri"&amp;10 Sensitivity: Internal</oddFooter>
      </headerFooter>
    </customSheetView>
    <customSheetView guid="{C9B667F6-80E0-402E-8E37-77C446D41929}" hiddenRows="1">
      <selection activeCell="A22" sqref="A22:XFD29"/>
      <pageMargins left="0" right="0" top="0" bottom="0" header="0" footer="0"/>
      <pageSetup paperSize="9" scale="69" orientation="landscape" r:id="rId8"/>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9"/>
      <headerFooter>
        <oddFooter>&amp;L&amp;1#&amp;"Calibri"&amp;10&amp;K000000Sensitivity: Internal</oddFooter>
      </headerFooter>
    </customSheetView>
    <customSheetView guid="{D8AE3607-C68D-4DD7-8BE1-F63EA4A613B4}" hiddenRows="1">
      <pageMargins left="0" right="0" top="0" bottom="0" header="0" footer="0"/>
      <pageSetup paperSize="9" scale="69" orientation="landscape" r:id="rId10"/>
      <headerFooter>
        <oddFooter>&amp;L&amp;1#&amp;"Calibri"&amp;10&amp;K000000Sensitivity: Internal</oddFooter>
      </headerFooter>
    </customSheetView>
  </customSheetViews>
  <phoneticPr fontId="27" type="noConversion"/>
  <pageMargins left="0.7" right="0.7" top="0.75" bottom="0.75" header="0.3" footer="0.3"/>
  <pageSetup paperSize="9" scale="69" orientation="landscape" r:id="rId11"/>
  <headerFooter>
    <oddFooter>&amp;L_x000D_&amp;1#&amp;"Calibri"&amp;10&amp;K000000 Sensitivity: Internal</oddFooter>
  </headerFooter>
  <drawing r:id="rId1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46"/>
  <sheetViews>
    <sheetView zoomScale="90" zoomScaleNormal="90" workbookViewId="0"/>
  </sheetViews>
  <sheetFormatPr defaultColWidth="9.42578125" defaultRowHeight="12.75"/>
  <cols>
    <col min="1" max="1" width="18.5703125" style="1483" customWidth="1"/>
    <col min="2" max="2" width="4.5703125" style="3213" customWidth="1"/>
    <col min="3" max="3" width="27.85546875" style="121" customWidth="1"/>
    <col min="4" max="4" width="12.5703125" style="121" customWidth="1"/>
    <col min="5" max="5" width="14.42578125" style="121" customWidth="1"/>
    <col min="6" max="11" width="16.7109375" style="121" customWidth="1"/>
    <col min="12" max="13" width="15.28515625" style="121" customWidth="1"/>
    <col min="14" max="14" width="14.42578125" style="121" bestFit="1" customWidth="1"/>
    <col min="15" max="16384" width="9.42578125" style="121"/>
  </cols>
  <sheetData>
    <row r="2" spans="1:14" s="6" customFormat="1" ht="33">
      <c r="B2" s="3210"/>
      <c r="C2" s="453" t="s">
        <v>2307</v>
      </c>
      <c r="D2"/>
      <c r="E2"/>
      <c r="F2"/>
      <c r="G2"/>
      <c r="H2"/>
      <c r="I2"/>
      <c r="J2"/>
      <c r="K2"/>
      <c r="L2" s="119"/>
    </row>
    <row r="3" spans="1:14" customFormat="1" ht="15.75">
      <c r="B3" s="3211"/>
      <c r="C3" s="120"/>
      <c r="D3" s="120"/>
      <c r="E3" s="7"/>
      <c r="F3" s="121"/>
      <c r="G3" s="7"/>
      <c r="H3" s="120"/>
      <c r="I3" s="120"/>
      <c r="J3" s="120"/>
      <c r="K3" s="122"/>
      <c r="L3" s="122"/>
    </row>
    <row r="4" spans="1:14" s="124" customFormat="1" ht="15.75">
      <c r="B4" s="292"/>
      <c r="C4" s="59"/>
      <c r="D4" s="59"/>
      <c r="E4" s="198" t="s">
        <v>5547</v>
      </c>
      <c r="F4" s="125"/>
      <c r="G4" s="125"/>
      <c r="H4" s="125"/>
      <c r="I4" s="125"/>
      <c r="J4" s="125"/>
      <c r="K4" s="125"/>
      <c r="L4" s="1389"/>
    </row>
    <row r="5" spans="1:14" customFormat="1" ht="15.75">
      <c r="B5" s="3211"/>
      <c r="C5" s="120"/>
      <c r="D5" s="120"/>
      <c r="E5" s="7"/>
      <c r="F5" s="7"/>
      <c r="G5" s="7"/>
      <c r="H5" s="7"/>
      <c r="I5" s="7"/>
      <c r="J5" s="120"/>
      <c r="K5" s="122"/>
      <c r="L5" s="122"/>
    </row>
    <row r="6" spans="1:14" s="29" customFormat="1" ht="15">
      <c r="A6" s="965"/>
      <c r="B6" s="3210"/>
      <c r="C6" s="26"/>
      <c r="D6" s="30"/>
      <c r="E6" s="30"/>
      <c r="F6" s="53"/>
      <c r="G6" s="54"/>
      <c r="H6" s="54"/>
      <c r="I6" s="30"/>
      <c r="J6" s="30"/>
      <c r="K6" s="121"/>
      <c r="L6" s="121"/>
      <c r="M6" s="121"/>
    </row>
    <row r="7" spans="1:14" s="29" customFormat="1" ht="48" hidden="1">
      <c r="A7" s="965"/>
      <c r="B7" s="3210"/>
      <c r="C7" s="924" t="s">
        <v>5464</v>
      </c>
      <c r="D7" s="203"/>
      <c r="E7" s="367" t="s">
        <v>4836</v>
      </c>
      <c r="F7" s="367" t="s">
        <v>5548</v>
      </c>
      <c r="G7" s="367" t="s">
        <v>1133</v>
      </c>
      <c r="H7" s="367" t="s">
        <v>264</v>
      </c>
      <c r="I7" s="367" t="s">
        <v>120</v>
      </c>
      <c r="J7" s="367" t="s">
        <v>5549</v>
      </c>
      <c r="L7" s="3550" t="s">
        <v>2030</v>
      </c>
      <c r="M7" s="3551" t="s">
        <v>5337</v>
      </c>
    </row>
    <row r="8" spans="1:14" s="29" customFormat="1" ht="18.75" hidden="1" customHeight="1">
      <c r="A8" s="965"/>
      <c r="B8" s="3210" t="s">
        <v>5550</v>
      </c>
      <c r="C8" s="203"/>
      <c r="D8" s="205" t="s">
        <v>5453</v>
      </c>
      <c r="E8" s="206"/>
      <c r="F8" s="204" t="s">
        <v>3580</v>
      </c>
      <c r="G8" s="204" t="s">
        <v>3527</v>
      </c>
      <c r="H8" s="204" t="s">
        <v>4011</v>
      </c>
      <c r="I8" s="204" t="s">
        <v>4786</v>
      </c>
      <c r="J8" s="204" t="s">
        <v>5551</v>
      </c>
      <c r="L8" s="932"/>
      <c r="M8" s="932"/>
    </row>
    <row r="9" spans="1:14" s="29" customFormat="1" ht="14.25" hidden="1">
      <c r="A9" s="965" t="s">
        <v>5552</v>
      </c>
      <c r="B9" s="3210">
        <f>WEEKNUM(L9)</f>
        <v>32</v>
      </c>
      <c r="C9" s="542" t="s">
        <v>5553</v>
      </c>
      <c r="D9" s="207" t="s">
        <v>5554</v>
      </c>
      <c r="E9" s="544">
        <v>45513</v>
      </c>
      <c r="F9" s="543">
        <f t="shared" ref="F9:F13" si="0">E9+34</f>
        <v>45547</v>
      </c>
      <c r="G9" s="543">
        <f t="shared" ref="G9:G13" si="1">E9+36</f>
        <v>45549</v>
      </c>
      <c r="H9" s="544">
        <f t="shared" ref="H9:H13" si="2">E9+38</f>
        <v>45551</v>
      </c>
      <c r="I9" s="544">
        <f t="shared" ref="I9:I13" si="3">E9+41</f>
        <v>45554</v>
      </c>
      <c r="J9" s="544">
        <f t="shared" ref="J9:J13" si="4">E9+43</f>
        <v>45556</v>
      </c>
      <c r="L9" s="446">
        <v>45512</v>
      </c>
      <c r="M9" s="446">
        <f t="shared" ref="M9:M13" si="5">L9+1</f>
        <v>45513</v>
      </c>
    </row>
    <row r="10" spans="1:14" s="29" customFormat="1" ht="14.25" hidden="1">
      <c r="A10" s="965" t="s">
        <v>5555</v>
      </c>
      <c r="B10" s="3210">
        <f>WEEKNUM(L10)</f>
        <v>33</v>
      </c>
      <c r="C10" s="542" t="s">
        <v>5556</v>
      </c>
      <c r="D10" s="207" t="s">
        <v>5557</v>
      </c>
      <c r="E10" s="544">
        <v>45519</v>
      </c>
      <c r="F10" s="543">
        <f t="shared" si="0"/>
        <v>45553</v>
      </c>
      <c r="G10" s="543">
        <f t="shared" si="1"/>
        <v>45555</v>
      </c>
      <c r="H10" s="544">
        <f t="shared" si="2"/>
        <v>45557</v>
      </c>
      <c r="I10" s="544">
        <f t="shared" si="3"/>
        <v>45560</v>
      </c>
      <c r="J10" s="544">
        <f t="shared" si="4"/>
        <v>45562</v>
      </c>
      <c r="L10" s="446">
        <v>45519</v>
      </c>
      <c r="M10" s="446">
        <f t="shared" si="5"/>
        <v>45520</v>
      </c>
    </row>
    <row r="11" spans="1:14" s="29" customFormat="1" ht="14.25" hidden="1">
      <c r="A11" s="965" t="s">
        <v>5558</v>
      </c>
      <c r="B11" s="3210">
        <f>WEEKNUM(L11)</f>
        <v>34</v>
      </c>
      <c r="C11" s="940" t="s">
        <v>5559</v>
      </c>
      <c r="D11" s="207" t="s">
        <v>5560</v>
      </c>
      <c r="E11" s="544">
        <v>45526</v>
      </c>
      <c r="F11" s="543">
        <f t="shared" si="0"/>
        <v>45560</v>
      </c>
      <c r="G11" s="543">
        <f t="shared" si="1"/>
        <v>45562</v>
      </c>
      <c r="H11" s="544">
        <f t="shared" si="2"/>
        <v>45564</v>
      </c>
      <c r="I11" s="544">
        <f t="shared" si="3"/>
        <v>45567</v>
      </c>
      <c r="J11" s="544">
        <f t="shared" si="4"/>
        <v>45569</v>
      </c>
      <c r="L11" s="446">
        <v>45526</v>
      </c>
      <c r="M11" s="446">
        <f t="shared" si="5"/>
        <v>45527</v>
      </c>
    </row>
    <row r="12" spans="1:14" s="29" customFormat="1" ht="14.25" hidden="1">
      <c r="A12" s="965" t="s">
        <v>5561</v>
      </c>
      <c r="B12" s="3210">
        <f>WEEKNUM(L12)</f>
        <v>35</v>
      </c>
      <c r="C12" s="542" t="s">
        <v>636</v>
      </c>
      <c r="D12" s="207" t="s">
        <v>5562</v>
      </c>
      <c r="E12" s="544">
        <v>45536</v>
      </c>
      <c r="F12" s="543">
        <f t="shared" si="0"/>
        <v>45570</v>
      </c>
      <c r="G12" s="543">
        <f t="shared" si="1"/>
        <v>45572</v>
      </c>
      <c r="H12" s="544">
        <f t="shared" si="2"/>
        <v>45574</v>
      </c>
      <c r="I12" s="544">
        <f t="shared" si="3"/>
        <v>45577</v>
      </c>
      <c r="J12" s="544">
        <f t="shared" si="4"/>
        <v>45579</v>
      </c>
      <c r="L12" s="446">
        <v>45533</v>
      </c>
      <c r="M12" s="446">
        <f t="shared" si="5"/>
        <v>45534</v>
      </c>
    </row>
    <row r="13" spans="1:14" s="29" customFormat="1" ht="14.25" hidden="1">
      <c r="A13" s="965"/>
      <c r="B13" s="3210">
        <f>WEEKNUM(L13)</f>
        <v>36</v>
      </c>
      <c r="C13" s="217" t="s">
        <v>2150</v>
      </c>
      <c r="D13" s="208" t="s">
        <v>5563</v>
      </c>
      <c r="E13" s="672">
        <v>45541</v>
      </c>
      <c r="F13" s="671">
        <f t="shared" si="0"/>
        <v>45575</v>
      </c>
      <c r="G13" s="671">
        <f t="shared" si="1"/>
        <v>45577</v>
      </c>
      <c r="H13" s="672">
        <f t="shared" si="2"/>
        <v>45579</v>
      </c>
      <c r="I13" s="540">
        <f t="shared" si="3"/>
        <v>45582</v>
      </c>
      <c r="J13" s="672">
        <f t="shared" si="4"/>
        <v>45584</v>
      </c>
      <c r="L13" s="446">
        <v>45540</v>
      </c>
      <c r="M13" s="446">
        <f t="shared" si="5"/>
        <v>45541</v>
      </c>
    </row>
    <row r="14" spans="1:14" s="29" customFormat="1" ht="15" hidden="1">
      <c r="A14" s="965"/>
      <c r="B14" s="3210"/>
      <c r="C14" s="26"/>
      <c r="D14" s="30"/>
      <c r="E14" s="30"/>
      <c r="F14" s="53"/>
      <c r="G14" s="54"/>
      <c r="H14" s="54"/>
      <c r="I14" s="30"/>
      <c r="J14" s="30"/>
      <c r="K14" s="121"/>
      <c r="L14" s="3552"/>
      <c r="M14" s="1493"/>
    </row>
    <row r="15" spans="1:14" s="29" customFormat="1" ht="15" hidden="1">
      <c r="A15" s="965"/>
      <c r="B15" s="3210"/>
      <c r="C15" s="26"/>
      <c r="D15" s="30"/>
      <c r="E15" s="30"/>
      <c r="F15" s="53"/>
      <c r="G15" s="54"/>
      <c r="H15" s="54"/>
      <c r="I15" s="30"/>
      <c r="J15" s="30"/>
      <c r="K15" s="121"/>
      <c r="L15" s="3552"/>
      <c r="M15" s="1493"/>
    </row>
    <row r="16" spans="1:14" s="29" customFormat="1" ht="48">
      <c r="A16" s="965"/>
      <c r="B16" s="3210"/>
      <c r="C16" s="924" t="s">
        <v>5464</v>
      </c>
      <c r="D16" s="203"/>
      <c r="E16" s="367" t="s">
        <v>4836</v>
      </c>
      <c r="F16" s="367" t="s">
        <v>259</v>
      </c>
      <c r="G16" s="367" t="s">
        <v>5564</v>
      </c>
      <c r="H16" s="367" t="s">
        <v>1133</v>
      </c>
      <c r="I16" s="367" t="s">
        <v>264</v>
      </c>
      <c r="J16" s="367" t="s">
        <v>120</v>
      </c>
      <c r="K16" s="367" t="s">
        <v>5549</v>
      </c>
      <c r="L16" s="3550" t="s">
        <v>2030</v>
      </c>
      <c r="M16" s="3551" t="s">
        <v>5337</v>
      </c>
      <c r="N16" s="1493"/>
    </row>
    <row r="17" spans="1:14" s="29" customFormat="1" ht="17.25" customHeight="1">
      <c r="A17" s="965"/>
      <c r="B17" s="3210"/>
      <c r="C17" s="203"/>
      <c r="D17" s="205" t="s">
        <v>5453</v>
      </c>
      <c r="E17" s="206"/>
      <c r="F17" s="204" t="s">
        <v>3527</v>
      </c>
      <c r="G17" s="204" t="s">
        <v>3792</v>
      </c>
      <c r="H17" s="204" t="s">
        <v>4527</v>
      </c>
      <c r="I17" s="204" t="s">
        <v>4769</v>
      </c>
      <c r="J17" s="204" t="s">
        <v>4012</v>
      </c>
      <c r="K17" s="204" t="s">
        <v>4529</v>
      </c>
      <c r="L17" s="446"/>
      <c r="M17" s="446"/>
      <c r="N17" s="1493"/>
    </row>
    <row r="18" spans="1:14" s="29" customFormat="1" ht="14.25">
      <c r="A18" s="965" t="s">
        <v>5565</v>
      </c>
      <c r="B18" s="3210">
        <f t="shared" ref="B18:B26" si="6">WEEKNUM(L18)</f>
        <v>37</v>
      </c>
      <c r="C18" s="362" t="s">
        <v>4910</v>
      </c>
      <c r="D18" s="208" t="s">
        <v>5566</v>
      </c>
      <c r="E18" s="540">
        <v>45547</v>
      </c>
      <c r="F18" s="539">
        <f t="shared" ref="F18:F26" si="7">E18+36</f>
        <v>45583</v>
      </c>
      <c r="G18" s="539">
        <f t="shared" ref="G18:G26" si="8">E18+40</f>
        <v>45587</v>
      </c>
      <c r="H18" s="539">
        <f t="shared" ref="H18:H26" si="9">E18+42</f>
        <v>45589</v>
      </c>
      <c r="I18" s="540">
        <f t="shared" ref="I18:I26" si="10">E18+44</f>
        <v>45591</v>
      </c>
      <c r="J18" s="540">
        <f t="shared" ref="J18:J26" si="11">E18+47</f>
        <v>45594</v>
      </c>
      <c r="K18" s="540">
        <f t="shared" ref="K18:K26" si="12">E18+49</f>
        <v>45596</v>
      </c>
      <c r="L18" s="446">
        <v>45547</v>
      </c>
      <c r="M18" s="446">
        <f>L18+1</f>
        <v>45548</v>
      </c>
      <c r="N18" s="1493"/>
    </row>
    <row r="19" spans="1:14" s="29" customFormat="1" ht="14.25">
      <c r="A19" s="965" t="s">
        <v>5567</v>
      </c>
      <c r="B19" s="3210">
        <f t="shared" si="6"/>
        <v>38</v>
      </c>
      <c r="C19" s="362" t="s">
        <v>2182</v>
      </c>
      <c r="D19" s="208" t="s">
        <v>5568</v>
      </c>
      <c r="E19" s="540">
        <v>45554</v>
      </c>
      <c r="F19" s="539"/>
      <c r="G19" s="539"/>
      <c r="H19" s="539"/>
      <c r="I19" s="540"/>
      <c r="J19" s="540"/>
      <c r="K19" s="540"/>
      <c r="L19" s="446">
        <v>45554</v>
      </c>
      <c r="M19" s="446">
        <f>L19+1</f>
        <v>45555</v>
      </c>
      <c r="N19" s="1493"/>
    </row>
    <row r="20" spans="1:14" s="29" customFormat="1" ht="14.25">
      <c r="A20" s="965" t="s">
        <v>5569</v>
      </c>
      <c r="B20" s="3210">
        <f t="shared" si="6"/>
        <v>39</v>
      </c>
      <c r="C20" s="362" t="s">
        <v>2182</v>
      </c>
      <c r="D20" s="208" t="s">
        <v>5570</v>
      </c>
      <c r="E20" s="540">
        <v>45563</v>
      </c>
      <c r="F20" s="539"/>
      <c r="G20" s="539"/>
      <c r="H20" s="539"/>
      <c r="I20" s="540"/>
      <c r="J20" s="540"/>
      <c r="K20" s="540"/>
      <c r="L20" s="446">
        <v>45561</v>
      </c>
      <c r="M20" s="446">
        <f t="shared" ref="M20:M25" si="13">L20+1</f>
        <v>45562</v>
      </c>
      <c r="N20" s="1493"/>
    </row>
    <row r="21" spans="1:14" s="29" customFormat="1" ht="14.25">
      <c r="A21" s="965" t="s">
        <v>5571</v>
      </c>
      <c r="B21" s="3210">
        <f t="shared" si="6"/>
        <v>40</v>
      </c>
      <c r="C21" s="256" t="s">
        <v>2182</v>
      </c>
      <c r="D21" s="207" t="s">
        <v>5572</v>
      </c>
      <c r="E21" s="540">
        <v>45568</v>
      </c>
      <c r="F21" s="539"/>
      <c r="G21" s="539"/>
      <c r="H21" s="539"/>
      <c r="I21" s="540"/>
      <c r="J21" s="540"/>
      <c r="K21" s="540"/>
      <c r="L21" s="446">
        <v>45568</v>
      </c>
      <c r="M21" s="446">
        <f t="shared" si="13"/>
        <v>45569</v>
      </c>
      <c r="N21" s="1493"/>
    </row>
    <row r="22" spans="1:14" s="29" customFormat="1" ht="14.25">
      <c r="A22" s="965" t="s">
        <v>5573</v>
      </c>
      <c r="B22" s="3210">
        <f t="shared" si="6"/>
        <v>41</v>
      </c>
      <c r="C22" s="256" t="s">
        <v>2182</v>
      </c>
      <c r="D22" s="207" t="s">
        <v>5574</v>
      </c>
      <c r="E22" s="540">
        <v>45575</v>
      </c>
      <c r="F22" s="539"/>
      <c r="G22" s="539"/>
      <c r="H22" s="539"/>
      <c r="I22" s="540"/>
      <c r="J22" s="540"/>
      <c r="K22" s="540"/>
      <c r="L22" s="446">
        <v>45575</v>
      </c>
      <c r="M22" s="446">
        <f t="shared" si="13"/>
        <v>45576</v>
      </c>
      <c r="N22" s="1493"/>
    </row>
    <row r="23" spans="1:14" s="29" customFormat="1" ht="14.25">
      <c r="A23" s="965" t="s">
        <v>5575</v>
      </c>
      <c r="B23" s="3210">
        <f t="shared" si="6"/>
        <v>42</v>
      </c>
      <c r="C23" s="256" t="s">
        <v>2182</v>
      </c>
      <c r="D23" s="207" t="s">
        <v>5576</v>
      </c>
      <c r="E23" s="540">
        <v>45582</v>
      </c>
      <c r="F23" s="539"/>
      <c r="G23" s="539"/>
      <c r="H23" s="539"/>
      <c r="I23" s="540"/>
      <c r="J23" s="540"/>
      <c r="K23" s="540"/>
      <c r="L23" s="446">
        <v>45582</v>
      </c>
      <c r="M23" s="446">
        <f t="shared" si="13"/>
        <v>45583</v>
      </c>
      <c r="N23" s="1493"/>
    </row>
    <row r="24" spans="1:14" s="29" customFormat="1" ht="14.25">
      <c r="A24" s="965" t="s">
        <v>5577</v>
      </c>
      <c r="B24" s="3210">
        <f t="shared" si="6"/>
        <v>43</v>
      </c>
      <c r="C24" s="256" t="s">
        <v>2182</v>
      </c>
      <c r="D24" s="207" t="s">
        <v>5578</v>
      </c>
      <c r="E24" s="540">
        <v>45589</v>
      </c>
      <c r="F24" s="539"/>
      <c r="G24" s="539"/>
      <c r="H24" s="539"/>
      <c r="I24" s="540"/>
      <c r="J24" s="540"/>
      <c r="K24" s="540"/>
      <c r="L24" s="446">
        <v>45589</v>
      </c>
      <c r="M24" s="446">
        <f t="shared" si="13"/>
        <v>45590</v>
      </c>
      <c r="N24" s="1493"/>
    </row>
    <row r="25" spans="1:14" s="29" customFormat="1" ht="14.25">
      <c r="A25" s="965" t="s">
        <v>5579</v>
      </c>
      <c r="B25" s="3210">
        <f t="shared" si="6"/>
        <v>44</v>
      </c>
      <c r="C25" s="542" t="s">
        <v>4598</v>
      </c>
      <c r="D25" s="207" t="s">
        <v>5580</v>
      </c>
      <c r="E25" s="544">
        <v>45596</v>
      </c>
      <c r="F25" s="543">
        <f t="shared" si="7"/>
        <v>45632</v>
      </c>
      <c r="G25" s="543">
        <f t="shared" si="8"/>
        <v>45636</v>
      </c>
      <c r="H25" s="543">
        <f t="shared" si="9"/>
        <v>45638</v>
      </c>
      <c r="I25" s="544">
        <f t="shared" si="10"/>
        <v>45640</v>
      </c>
      <c r="J25" s="544">
        <f t="shared" si="11"/>
        <v>45643</v>
      </c>
      <c r="K25" s="544">
        <f t="shared" si="12"/>
        <v>45645</v>
      </c>
      <c r="L25" s="446">
        <v>45596</v>
      </c>
      <c r="M25" s="446">
        <f t="shared" si="13"/>
        <v>45597</v>
      </c>
      <c r="N25" s="1493"/>
    </row>
    <row r="26" spans="1:14" s="29" customFormat="1" ht="14.25">
      <c r="A26" s="965" t="s">
        <v>5581</v>
      </c>
      <c r="B26" s="3210">
        <f t="shared" si="6"/>
        <v>45</v>
      </c>
      <c r="C26" s="217" t="s">
        <v>5582</v>
      </c>
      <c r="D26" s="208" t="s">
        <v>5583</v>
      </c>
      <c r="E26" s="672">
        <v>45603</v>
      </c>
      <c r="F26" s="671">
        <f t="shared" si="7"/>
        <v>45639</v>
      </c>
      <c r="G26" s="671">
        <f t="shared" si="8"/>
        <v>45643</v>
      </c>
      <c r="H26" s="671">
        <f t="shared" si="9"/>
        <v>45645</v>
      </c>
      <c r="I26" s="672">
        <f t="shared" si="10"/>
        <v>45647</v>
      </c>
      <c r="J26" s="672">
        <f t="shared" si="11"/>
        <v>45650</v>
      </c>
      <c r="K26" s="672">
        <f t="shared" si="12"/>
        <v>45652</v>
      </c>
      <c r="L26" s="446">
        <v>45603</v>
      </c>
      <c r="M26" s="446">
        <f>L26+1</f>
        <v>45604</v>
      </c>
      <c r="N26" s="1493"/>
    </row>
    <row r="27" spans="1:14" s="29" customFormat="1" ht="14.25">
      <c r="A27" s="965" t="s">
        <v>5584</v>
      </c>
      <c r="B27" s="3210">
        <f>WEEKNUM(L27)</f>
        <v>46</v>
      </c>
      <c r="C27" s="217" t="s">
        <v>5585</v>
      </c>
      <c r="D27" s="208" t="s">
        <v>5586</v>
      </c>
      <c r="E27" s="672">
        <v>45610</v>
      </c>
      <c r="F27" s="671">
        <f>E27+36</f>
        <v>45646</v>
      </c>
      <c r="G27" s="671">
        <f>E27+40</f>
        <v>45650</v>
      </c>
      <c r="H27" s="671">
        <f>E27+42</f>
        <v>45652</v>
      </c>
      <c r="I27" s="672">
        <f>E27+44</f>
        <v>45654</v>
      </c>
      <c r="J27" s="672">
        <f>E27+47</f>
        <v>45657</v>
      </c>
      <c r="K27" s="672">
        <f>E27+49</f>
        <v>45659</v>
      </c>
      <c r="L27" s="446">
        <v>45610</v>
      </c>
      <c r="M27" s="446">
        <f>L27+1</f>
        <v>45611</v>
      </c>
      <c r="N27" s="1493"/>
    </row>
    <row r="28" spans="1:14" s="29" customFormat="1" ht="14.25">
      <c r="A28" s="965"/>
      <c r="B28" s="3210">
        <f>WEEKNUM(L28)</f>
        <v>47</v>
      </c>
      <c r="C28" s="217" t="s">
        <v>5587</v>
      </c>
      <c r="D28" s="208" t="s">
        <v>5588</v>
      </c>
      <c r="E28" s="672">
        <v>45617</v>
      </c>
      <c r="F28" s="671">
        <f>E28+36</f>
        <v>45653</v>
      </c>
      <c r="G28" s="671">
        <f>E28+40</f>
        <v>45657</v>
      </c>
      <c r="H28" s="671">
        <f>E28+42</f>
        <v>45659</v>
      </c>
      <c r="I28" s="672">
        <f>E28+44</f>
        <v>45661</v>
      </c>
      <c r="J28" s="672">
        <f>E28+47</f>
        <v>45664</v>
      </c>
      <c r="K28" s="672">
        <f>E28+49</f>
        <v>45666</v>
      </c>
      <c r="L28" s="446">
        <v>45617</v>
      </c>
      <c r="M28" s="446">
        <f>L28+1</f>
        <v>45618</v>
      </c>
      <c r="N28" s="1493"/>
    </row>
    <row r="29" spans="1:14" s="29" customFormat="1" ht="14.25">
      <c r="A29" s="965"/>
      <c r="B29" s="3210">
        <f>WEEKNUM(L29)</f>
        <v>48</v>
      </c>
      <c r="C29" s="217" t="s">
        <v>5268</v>
      </c>
      <c r="D29" s="208" t="s">
        <v>5589</v>
      </c>
      <c r="E29" s="672">
        <v>45624</v>
      </c>
      <c r="F29" s="671">
        <f>E29+36</f>
        <v>45660</v>
      </c>
      <c r="G29" s="671">
        <f>E29+40</f>
        <v>45664</v>
      </c>
      <c r="H29" s="671">
        <f>E29+42</f>
        <v>45666</v>
      </c>
      <c r="I29" s="672">
        <f>E29+44</f>
        <v>45668</v>
      </c>
      <c r="J29" s="672">
        <f>E29+47</f>
        <v>45671</v>
      </c>
      <c r="K29" s="672">
        <f>E29+49</f>
        <v>45673</v>
      </c>
      <c r="L29" s="446">
        <f>L28+7</f>
        <v>45624</v>
      </c>
      <c r="M29" s="446">
        <f>L29+1</f>
        <v>45625</v>
      </c>
      <c r="N29" s="1493"/>
    </row>
    <row r="30" spans="1:14" s="29" customFormat="1" ht="15">
      <c r="B30" s="59"/>
      <c r="C30" s="26" t="s">
        <v>2303</v>
      </c>
      <c r="D30" s="30"/>
      <c r="E30" s="30"/>
      <c r="F30" s="53"/>
      <c r="G30" s="54"/>
      <c r="H30" s="54"/>
      <c r="I30" s="30"/>
      <c r="J30" s="30"/>
      <c r="K30" s="3214"/>
      <c r="L30" s="3214"/>
      <c r="M30" s="54"/>
    </row>
    <row r="31" spans="1:14" s="29" customFormat="1" ht="15">
      <c r="B31" s="59"/>
      <c r="C31" s="26"/>
      <c r="D31" s="30"/>
      <c r="E31" s="30"/>
      <c r="F31" s="53"/>
      <c r="G31" s="54"/>
      <c r="H31" s="54"/>
      <c r="I31" s="30"/>
      <c r="J31" s="30"/>
      <c r="K31" s="54"/>
      <c r="L31" s="54"/>
      <c r="M31" s="54"/>
    </row>
    <row r="32" spans="1:14" s="29" customFormat="1" ht="15">
      <c r="B32" s="59"/>
      <c r="C32" s="1443"/>
      <c r="D32" s="1444"/>
      <c r="E32" s="1444"/>
      <c r="F32" s="1444"/>
      <c r="G32" s="1445"/>
      <c r="H32" s="1446"/>
      <c r="I32" s="1444"/>
      <c r="J32" s="1444"/>
      <c r="K32" s="54"/>
      <c r="L32" s="54"/>
      <c r="M32" s="54"/>
    </row>
    <row r="33" spans="2:13" s="29" customFormat="1" ht="15">
      <c r="B33" s="59"/>
      <c r="C33" s="52" t="s">
        <v>1920</v>
      </c>
      <c r="D33" s="30"/>
      <c r="E33" s="30"/>
      <c r="F33" s="53"/>
      <c r="G33" s="54" t="s">
        <v>1958</v>
      </c>
      <c r="H33" s="54"/>
      <c r="I33" s="30"/>
      <c r="J33" s="30"/>
      <c r="K33" s="54" t="s">
        <v>1982</v>
      </c>
      <c r="L33" s="54"/>
      <c r="M33" s="54"/>
    </row>
    <row r="34" spans="2:13" s="29" customFormat="1" ht="14.25">
      <c r="B34" s="59"/>
      <c r="C34" s="31" t="s">
        <v>1921</v>
      </c>
      <c r="D34" s="27"/>
      <c r="E34" s="1410" t="s">
        <v>2305</v>
      </c>
      <c r="F34" s="23"/>
      <c r="G34" s="27" t="s">
        <v>2306</v>
      </c>
      <c r="H34" s="27"/>
      <c r="I34" s="1410" t="s">
        <v>1960</v>
      </c>
      <c r="J34" s="27"/>
      <c r="K34" s="27" t="s">
        <v>1984</v>
      </c>
      <c r="L34" s="27"/>
      <c r="M34" s="33" t="s">
        <v>1985</v>
      </c>
    </row>
    <row r="35" spans="2:13" s="29" customFormat="1" ht="14.25">
      <c r="B35" s="59"/>
      <c r="C35" s="31"/>
      <c r="D35" s="27"/>
      <c r="E35" s="1410"/>
      <c r="F35" s="23"/>
      <c r="G35" s="27"/>
      <c r="H35" s="27"/>
      <c r="I35" s="1410"/>
      <c r="J35" s="27"/>
      <c r="K35" s="27"/>
      <c r="L35" s="27"/>
      <c r="M35" s="33"/>
    </row>
    <row r="36" spans="2:13" s="29" customFormat="1" ht="14.25">
      <c r="B36" s="59"/>
      <c r="C36" s="80" t="str">
        <f>HOME!A$600</f>
        <v>ZANT CHONG</v>
      </c>
      <c r="D36" s="80" t="str">
        <f>HOME!B$600</f>
        <v>6011 2429</v>
      </c>
      <c r="E36" s="65" t="str">
        <f>HOME!C$600</f>
        <v>zant.chong@msc.com</v>
      </c>
      <c r="F36" s="61"/>
      <c r="G36" s="80" t="str">
        <f>HOME!A$617</f>
        <v>ROBERT CHIA</v>
      </c>
      <c r="H36" s="80" t="str">
        <f>HOME!B$617</f>
        <v>6011 0564</v>
      </c>
      <c r="I36" s="65" t="str">
        <f>HOME!C$617</f>
        <v>robert.chia@msc.com</v>
      </c>
      <c r="J36" s="61"/>
      <c r="K36" s="80" t="str">
        <f>HOME!A$632</f>
        <v>RAYNAR ANG</v>
      </c>
      <c r="L36" s="80" t="str">
        <f>HOME!B$632</f>
        <v>6011 2358</v>
      </c>
      <c r="M36" s="65" t="str">
        <f>HOME!C$632</f>
        <v>raynar.ang@msc.com</v>
      </c>
    </row>
    <row r="37" spans="2:13">
      <c r="B37" s="3212"/>
      <c r="C37" s="80" t="str">
        <f>HOME!A$601</f>
        <v>PHOEBE HUANG</v>
      </c>
      <c r="D37" s="80" t="str">
        <f>HOME!B$601</f>
        <v>6011 0562</v>
      </c>
      <c r="E37" s="65" t="str">
        <f>HOME!C$601</f>
        <v>phoebe.huang@msc.com</v>
      </c>
      <c r="F37" s="61"/>
      <c r="G37" s="80" t="str">
        <f>HOME!A$618</f>
        <v>S. Y. LIEW</v>
      </c>
      <c r="H37" s="80" t="str">
        <f>HOME!B$618</f>
        <v>6011 2348</v>
      </c>
      <c r="I37" s="65" t="str">
        <f>HOME!C$618</f>
        <v>seoyi.liew@msc.com</v>
      </c>
      <c r="J37" s="61"/>
      <c r="K37" s="80" t="str">
        <f>HOME!A$634</f>
        <v>DEWI</v>
      </c>
      <c r="L37" s="80" t="str">
        <f>HOME!B$634</f>
        <v>6011 2354</v>
      </c>
      <c r="M37" s="65" t="str">
        <f>HOME!C$634</f>
        <v>dewi.ratnah@msc.com</v>
      </c>
    </row>
    <row r="38" spans="2:13">
      <c r="B38" s="3212"/>
      <c r="C38" s="80" t="str">
        <f>HOME!A$602</f>
        <v>SHERWIN LIM</v>
      </c>
      <c r="D38" s="80" t="str">
        <f>HOME!B$602</f>
        <v>6011 2395</v>
      </c>
      <c r="E38" s="65" t="str">
        <f>HOME!C$602</f>
        <v>sherwin.lim@msc.com</v>
      </c>
      <c r="F38" s="61"/>
      <c r="G38" s="80" t="str">
        <f>HOME!A$65</f>
        <v>JADE</v>
      </c>
      <c r="H38" s="80" t="str">
        <f>HOME!B$619</f>
        <v>6011 2349</v>
      </c>
      <c r="I38" s="65" t="str">
        <f>HOME!C$619</f>
        <v>sharon.koh@msc.com</v>
      </c>
      <c r="J38" s="61"/>
      <c r="K38" s="80" t="str">
        <f>HOME!A$637</f>
        <v>SHAN SHAN</v>
      </c>
      <c r="L38" s="80" t="str">
        <f>HOME!B$637</f>
        <v>6011 2353</v>
      </c>
      <c r="M38" s="65" t="str">
        <f>HOME!C$637</f>
        <v>shanshan.chin@msc.com</v>
      </c>
    </row>
    <row r="39" spans="2:13">
      <c r="B39" s="3212"/>
      <c r="C39" s="80" t="str">
        <f>HOME!A$603</f>
        <v>NATALIE LEW</v>
      </c>
      <c r="D39" s="80" t="str">
        <f>HOME!B$603</f>
        <v>6011 2399</v>
      </c>
      <c r="E39" s="65" t="str">
        <f>HOME!C$603</f>
        <v>natalie.lew@msc.com</v>
      </c>
      <c r="F39" s="61"/>
      <c r="G39" s="80" t="str">
        <f>HOME!A$620</f>
        <v>ANGELIA LAU</v>
      </c>
      <c r="H39" s="80" t="str">
        <f>HOME!B$620</f>
        <v>6011 2346</v>
      </c>
      <c r="I39" s="65" t="str">
        <f>HOME!C$620</f>
        <v>angelia.lau@msc.com</v>
      </c>
      <c r="J39" s="61"/>
      <c r="K39" s="80" t="str">
        <f>HOME!A$638</f>
        <v>EUNICE</v>
      </c>
      <c r="L39" s="80" t="str">
        <f>HOME!B$638</f>
        <v>6011 2355</v>
      </c>
      <c r="M39" s="65" t="str">
        <f>HOME!C$638</f>
        <v>eunice.chan@msc.com</v>
      </c>
    </row>
    <row r="40" spans="2:13">
      <c r="B40" s="3212"/>
      <c r="C40" s="80" t="str">
        <f>HOME!A$604</f>
        <v xml:space="preserve">LIM LEE HLI </v>
      </c>
      <c r="D40" s="80" t="str">
        <f>HOME!B$604</f>
        <v>6011 2352</v>
      </c>
      <c r="E40" s="65" t="str">
        <f>HOME!C$604</f>
        <v>leehli.lim@msc.com</v>
      </c>
      <c r="F40" s="61"/>
      <c r="G40" s="80" t="str">
        <f>HOME!A$621</f>
        <v>NOOR AFNINDAH</v>
      </c>
      <c r="H40" s="80" t="str">
        <f>HOME!B$621</f>
        <v>6011 2347</v>
      </c>
      <c r="I40" s="65" t="str">
        <f>HOME!C$621</f>
        <v>noor.afnindah@msc.com</v>
      </c>
      <c r="J40" s="61"/>
      <c r="K40" s="80" t="str">
        <f>HOME!A$633</f>
        <v>KAI SIANG</v>
      </c>
      <c r="L40" s="80" t="str">
        <f>HOME!B$633</f>
        <v>6011 2356</v>
      </c>
      <c r="M40" s="65" t="str">
        <f>HOME!C$633</f>
        <v>kaisiang.lim@msc.com</v>
      </c>
    </row>
    <row r="41" spans="2:13">
      <c r="B41" s="3212"/>
      <c r="C41" s="80" t="str">
        <f>HOME!A$605</f>
        <v>LIM AI PHEN</v>
      </c>
      <c r="D41" s="80" t="str">
        <f>HOME!B$605</f>
        <v>6011 9646</v>
      </c>
      <c r="E41" s="65" t="str">
        <f>HOME!C$605</f>
        <v>aiphen.lim@msc.com</v>
      </c>
      <c r="F41" s="61"/>
      <c r="G41" s="80" t="str">
        <f>HOME!A$622</f>
        <v>NG CHING WEI</v>
      </c>
      <c r="H41" s="80" t="str">
        <f>HOME!B$622</f>
        <v>6011 2404</v>
      </c>
      <c r="I41" s="65" t="str">
        <f>HOME!C$622</f>
        <v>chingwei.ng@msc.com</v>
      </c>
      <c r="J41" s="61"/>
      <c r="K41" s="80" t="str">
        <f>HOME!A$635</f>
        <v>YU TING</v>
      </c>
      <c r="L41" s="80" t="str">
        <f>HOME!B$635</f>
        <v>6011 2359</v>
      </c>
      <c r="M41" s="65" t="str">
        <f>HOME!C$635</f>
        <v>yuting.luo@msc.com</v>
      </c>
    </row>
    <row r="42" spans="2:13">
      <c r="B42" s="3212"/>
      <c r="C42" s="80" t="str">
        <f>HOME!A$606</f>
        <v>DARIUS ONG</v>
      </c>
      <c r="D42" s="80" t="str">
        <f>HOME!B$606</f>
        <v>6011 2396</v>
      </c>
      <c r="E42" s="65" t="str">
        <f>HOME!C$606</f>
        <v>darius.ong@msc.com</v>
      </c>
      <c r="F42" s="61"/>
      <c r="G42" s="80">
        <f>HOME!A$623</f>
        <v>0</v>
      </c>
      <c r="H42" s="80">
        <f>HOME!B$623</f>
        <v>0</v>
      </c>
      <c r="I42" s="65">
        <f>HOME!C$623</f>
        <v>0</v>
      </c>
      <c r="J42" s="61"/>
      <c r="K42" s="80" t="str">
        <f>HOME!A$639</f>
        <v>HAZEL</v>
      </c>
      <c r="L42" s="80" t="str">
        <f>HOME!B$639</f>
        <v>6011 2435</v>
      </c>
      <c r="M42" s="65" t="str">
        <f>HOME!C$639</f>
        <v>hazel.toh@msc.com</v>
      </c>
    </row>
    <row r="43" spans="2:13">
      <c r="B43" s="3212"/>
      <c r="C43" s="80" t="str">
        <f>HOME!A$607</f>
        <v>LAWRENCE ANG (CROSS-TRADE)</v>
      </c>
      <c r="D43" s="80" t="str">
        <f>HOME!B$607</f>
        <v>6011 2400</v>
      </c>
      <c r="E43" s="65" t="str">
        <f>HOME!C$607</f>
        <v>lawrence.ang@msc.com</v>
      </c>
      <c r="F43" s="61"/>
      <c r="G43" s="80" t="str">
        <f>HOME!A$624</f>
        <v>.</v>
      </c>
      <c r="H43" s="80" t="str">
        <f>HOME!B$624</f>
        <v>.</v>
      </c>
      <c r="I43" s="65" t="str">
        <f>HOME!C$624</f>
        <v>.</v>
      </c>
      <c r="J43" s="61"/>
      <c r="K43" s="80" t="str">
        <f>HOME!A$636</f>
        <v>-</v>
      </c>
      <c r="L43" s="80" t="str">
        <f>HOME!B$636</f>
        <v>6011 0567</v>
      </c>
      <c r="M43" s="65" t="str">
        <f>HOME!C$636</f>
        <v>-</v>
      </c>
    </row>
    <row r="46" spans="2:13" ht="14.25">
      <c r="B46" s="3212"/>
      <c r="C46" s="29" t="s">
        <v>1956</v>
      </c>
      <c r="D46" s="29" t="s">
        <v>2799</v>
      </c>
      <c r="E46" s="1117"/>
      <c r="F46" s="29"/>
      <c r="G46" s="29" t="s">
        <v>1980</v>
      </c>
      <c r="H46" s="59" t="s">
        <v>1981</v>
      </c>
      <c r="I46" s="59"/>
      <c r="J46" s="1117"/>
      <c r="K46" s="29" t="s">
        <v>1980</v>
      </c>
      <c r="L46" s="29" t="s">
        <v>2011</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00"/>
  <sheetViews>
    <sheetView zoomScaleNormal="100" workbookViewId="0"/>
  </sheetViews>
  <sheetFormatPr defaultColWidth="9.42578125" defaultRowHeight="12.75"/>
  <cols>
    <col min="1" max="1" width="10.42578125" style="371" customWidth="1"/>
    <col min="2" max="2" width="6.42578125" style="3481" customWidth="1"/>
    <col min="3" max="3" width="26.42578125" style="5" customWidth="1"/>
    <col min="4" max="4" width="11.42578125" style="5" customWidth="1"/>
    <col min="5" max="5" width="11.5703125" style="5" customWidth="1"/>
    <col min="6" max="10" width="17.140625" style="5" customWidth="1"/>
    <col min="11" max="11" width="12" style="5" hidden="1" customWidth="1"/>
    <col min="12" max="12" width="13.5703125" style="5" customWidth="1"/>
    <col min="13" max="13" width="14.42578125" style="5" customWidth="1"/>
    <col min="14" max="16384" width="9.42578125" style="5"/>
  </cols>
  <sheetData>
    <row r="2" spans="1:16" s="6" customFormat="1" ht="33">
      <c r="A2" s="372"/>
      <c r="B2" s="3479"/>
      <c r="C2" s="44" t="s">
        <v>2307</v>
      </c>
      <c r="D2" s="45"/>
      <c r="M2" s="39"/>
    </row>
    <row r="3" spans="1:16" s="218" customFormat="1" ht="12">
      <c r="A3" s="373"/>
      <c r="B3" s="3480"/>
      <c r="E3" s="321"/>
      <c r="F3" s="322"/>
      <c r="K3" s="323"/>
      <c r="M3" s="324"/>
    </row>
    <row r="4" spans="1:16" ht="19.5">
      <c r="C4" s="46"/>
      <c r="D4" s="46"/>
      <c r="E4" s="9" t="s">
        <v>5590</v>
      </c>
      <c r="F4" s="46"/>
      <c r="G4" s="46"/>
      <c r="H4" s="46"/>
      <c r="I4" s="37"/>
      <c r="J4" s="37"/>
      <c r="K4" s="37"/>
      <c r="M4" s="136"/>
      <c r="N4" s="1307"/>
      <c r="O4" s="14"/>
    </row>
    <row r="5" spans="1:16" ht="13.5" customHeight="1">
      <c r="C5" s="1417" t="s">
        <v>3923</v>
      </c>
      <c r="D5" s="47"/>
      <c r="E5" s="47"/>
      <c r="F5" s="47"/>
      <c r="G5" s="47"/>
      <c r="H5" s="47"/>
      <c r="I5" s="37"/>
      <c r="J5" s="37"/>
      <c r="K5" s="37"/>
      <c r="L5" s="296"/>
      <c r="M5" s="136"/>
      <c r="N5" s="136"/>
      <c r="O5" s="14"/>
    </row>
    <row r="6" spans="1:16" s="218" customFormat="1" ht="24" hidden="1">
      <c r="A6" s="673"/>
      <c r="B6" s="2551"/>
      <c r="C6" s="924" t="s">
        <v>5591</v>
      </c>
      <c r="D6" s="212"/>
      <c r="E6" s="1386" t="s">
        <v>2015</v>
      </c>
      <c r="F6" s="213" t="s">
        <v>553</v>
      </c>
      <c r="G6" s="213" t="s">
        <v>10</v>
      </c>
      <c r="H6" s="213" t="s">
        <v>5592</v>
      </c>
      <c r="I6" s="213" t="s">
        <v>5593</v>
      </c>
      <c r="J6" s="214" t="s">
        <v>5594</v>
      </c>
      <c r="M6" s="730"/>
      <c r="P6" s="229"/>
    </row>
    <row r="7" spans="1:16" s="218" customFormat="1" ht="22.5" hidden="1">
      <c r="A7" s="673"/>
      <c r="B7" s="2551"/>
      <c r="C7" s="215"/>
      <c r="D7" s="216" t="s">
        <v>4010</v>
      </c>
      <c r="E7" s="919"/>
      <c r="F7" s="314" t="s">
        <v>4732</v>
      </c>
      <c r="G7" s="314" t="s">
        <v>3299</v>
      </c>
      <c r="H7" s="314" t="s">
        <v>4634</v>
      </c>
      <c r="I7" s="314" t="s">
        <v>3926</v>
      </c>
      <c r="J7" s="314" t="s">
        <v>3300</v>
      </c>
      <c r="K7" s="1836" t="s">
        <v>2030</v>
      </c>
      <c r="L7" s="1292" t="s">
        <v>5595</v>
      </c>
      <c r="M7" s="1886"/>
      <c r="N7" s="1887"/>
      <c r="O7" s="1270"/>
      <c r="P7" s="229"/>
    </row>
    <row r="8" spans="1:16" s="218" customFormat="1" ht="12.75" hidden="1" customHeight="1">
      <c r="A8" s="673" t="s">
        <v>5596</v>
      </c>
      <c r="B8" s="2551" t="s">
        <v>5044</v>
      </c>
      <c r="C8" s="1904" t="s">
        <v>5597</v>
      </c>
      <c r="D8" s="671" t="s">
        <v>5598</v>
      </c>
      <c r="E8" s="671">
        <v>45176</v>
      </c>
      <c r="F8" s="671">
        <f t="shared" ref="F8:F10" si="0">E8+12</f>
        <v>45188</v>
      </c>
      <c r="G8" s="671">
        <f t="shared" ref="G8:G10" si="1">E8+13</f>
        <v>45189</v>
      </c>
      <c r="H8" s="671">
        <f t="shared" ref="H8:H10" si="2">E8+14</f>
        <v>45190</v>
      </c>
      <c r="I8" s="671">
        <f t="shared" ref="I8:I10" si="3">E8+15</f>
        <v>45191</v>
      </c>
      <c r="J8" s="671">
        <f t="shared" ref="J8:J10" si="4">E8+18</f>
        <v>45194</v>
      </c>
      <c r="K8" s="1986">
        <v>45173</v>
      </c>
      <c r="L8" s="1293">
        <f t="shared" ref="L8:L10" si="5">K8+1</f>
        <v>45174</v>
      </c>
      <c r="M8" s="2074" t="s">
        <v>5599</v>
      </c>
      <c r="N8" s="1271"/>
    </row>
    <row r="9" spans="1:16" s="218" customFormat="1" ht="12.75" hidden="1" customHeight="1">
      <c r="A9" s="673"/>
      <c r="B9" s="2551" t="s">
        <v>5046</v>
      </c>
      <c r="C9" s="1904" t="s">
        <v>5600</v>
      </c>
      <c r="D9" s="671" t="s">
        <v>5601</v>
      </c>
      <c r="E9" s="671">
        <v>45184</v>
      </c>
      <c r="F9" s="671">
        <f t="shared" si="0"/>
        <v>45196</v>
      </c>
      <c r="G9" s="671">
        <f t="shared" si="1"/>
        <v>45197</v>
      </c>
      <c r="H9" s="671">
        <f t="shared" si="2"/>
        <v>45198</v>
      </c>
      <c r="I9" s="671">
        <f t="shared" si="3"/>
        <v>45199</v>
      </c>
      <c r="J9" s="671">
        <f t="shared" si="4"/>
        <v>45202</v>
      </c>
      <c r="K9" s="1986">
        <v>45180</v>
      </c>
      <c r="L9" s="1293">
        <f t="shared" si="5"/>
        <v>45181</v>
      </c>
      <c r="M9" s="2074" t="s">
        <v>5599</v>
      </c>
      <c r="N9" s="1271"/>
    </row>
    <row r="10" spans="1:16" s="218" customFormat="1" ht="12.75" hidden="1" customHeight="1">
      <c r="A10" s="673" t="s">
        <v>5602</v>
      </c>
      <c r="B10" s="2551" t="s">
        <v>5049</v>
      </c>
      <c r="C10" s="1904" t="s">
        <v>5603</v>
      </c>
      <c r="D10" s="671" t="s">
        <v>5604</v>
      </c>
      <c r="E10" s="671">
        <v>45188</v>
      </c>
      <c r="F10" s="671">
        <f t="shared" si="0"/>
        <v>45200</v>
      </c>
      <c r="G10" s="671">
        <f t="shared" si="1"/>
        <v>45201</v>
      </c>
      <c r="H10" s="671">
        <f t="shared" si="2"/>
        <v>45202</v>
      </c>
      <c r="I10" s="671">
        <f t="shared" si="3"/>
        <v>45203</v>
      </c>
      <c r="J10" s="671">
        <f t="shared" si="4"/>
        <v>45206</v>
      </c>
      <c r="K10" s="1986">
        <v>45187</v>
      </c>
      <c r="L10" s="1293">
        <f t="shared" si="5"/>
        <v>45188</v>
      </c>
      <c r="M10" s="2074" t="s">
        <v>5599</v>
      </c>
      <c r="N10" s="1271"/>
    </row>
    <row r="11" spans="1:16" s="218" customFormat="1" ht="12.75" hidden="1" customHeight="1">
      <c r="A11" s="673" t="s">
        <v>5605</v>
      </c>
      <c r="B11" s="2551" t="s">
        <v>4917</v>
      </c>
      <c r="C11" s="1904" t="s">
        <v>5606</v>
      </c>
      <c r="D11" s="671" t="s">
        <v>5607</v>
      </c>
      <c r="E11" s="671">
        <v>45198</v>
      </c>
      <c r="F11" s="671">
        <f>E11+12</f>
        <v>45210</v>
      </c>
      <c r="G11" s="671">
        <f>E11+13</f>
        <v>45211</v>
      </c>
      <c r="H11" s="671">
        <f>E11+14</f>
        <v>45212</v>
      </c>
      <c r="I11" s="671">
        <f>E11+15</f>
        <v>45213</v>
      </c>
      <c r="J11" s="671">
        <f>E11+18</f>
        <v>45216</v>
      </c>
      <c r="K11" s="1986">
        <v>45194</v>
      </c>
      <c r="L11" s="1293">
        <f>K11+1</f>
        <v>45195</v>
      </c>
      <c r="M11" s="2074" t="s">
        <v>5599</v>
      </c>
      <c r="N11" s="1271"/>
    </row>
    <row r="12" spans="1:16" s="218" customFormat="1" ht="12.75" hidden="1" customHeight="1">
      <c r="A12" s="673" t="s">
        <v>5608</v>
      </c>
      <c r="B12" s="2551" t="s">
        <v>4919</v>
      </c>
      <c r="C12" s="1903" t="s">
        <v>5609</v>
      </c>
      <c r="D12" s="543" t="s">
        <v>5610</v>
      </c>
      <c r="E12" s="543">
        <v>45203</v>
      </c>
      <c r="F12" s="543">
        <f>E12+12</f>
        <v>45215</v>
      </c>
      <c r="G12" s="543">
        <f>E12+13</f>
        <v>45216</v>
      </c>
      <c r="H12" s="543">
        <f>E12+14</f>
        <v>45217</v>
      </c>
      <c r="I12" s="543">
        <f>E12+15</f>
        <v>45218</v>
      </c>
      <c r="J12" s="543">
        <f>E12+18</f>
        <v>45221</v>
      </c>
      <c r="K12" s="1986">
        <v>45201</v>
      </c>
      <c r="L12" s="1293">
        <f>K12+1</f>
        <v>45202</v>
      </c>
      <c r="M12" s="2074" t="s">
        <v>5599</v>
      </c>
      <c r="N12" s="1271"/>
    </row>
    <row r="13" spans="1:16" s="218" customFormat="1" ht="12.75" hidden="1" customHeight="1">
      <c r="A13" s="673"/>
      <c r="B13" s="2551" t="s">
        <v>4922</v>
      </c>
      <c r="C13" s="1903" t="s">
        <v>2509</v>
      </c>
      <c r="D13" s="543" t="s">
        <v>5611</v>
      </c>
      <c r="E13" s="543">
        <v>45214</v>
      </c>
      <c r="F13" s="543">
        <f t="shared" ref="F13" si="6">E13+12</f>
        <v>45226</v>
      </c>
      <c r="G13" s="543">
        <f t="shared" ref="G13" si="7">E13+13</f>
        <v>45227</v>
      </c>
      <c r="H13" s="543">
        <f t="shared" ref="H13" si="8">E13+14</f>
        <v>45228</v>
      </c>
      <c r="I13" s="543">
        <f t="shared" ref="I13" si="9">E13+15</f>
        <v>45229</v>
      </c>
      <c r="J13" s="543">
        <f t="shared" ref="J13" si="10">E13+18</f>
        <v>45232</v>
      </c>
      <c r="K13" s="1986">
        <v>45208</v>
      </c>
      <c r="L13" s="1293">
        <f t="shared" ref="L13:L14" si="11">K13+1</f>
        <v>45209</v>
      </c>
      <c r="M13" s="2074" t="s">
        <v>5599</v>
      </c>
      <c r="N13" s="1271"/>
    </row>
    <row r="14" spans="1:16" s="218" customFormat="1" ht="12.75" hidden="1" customHeight="1">
      <c r="A14" s="673" t="s">
        <v>5612</v>
      </c>
      <c r="B14" s="2551" t="s">
        <v>4925</v>
      </c>
      <c r="C14" s="1903" t="s">
        <v>5613</v>
      </c>
      <c r="D14" s="543" t="s">
        <v>5614</v>
      </c>
      <c r="E14" s="543">
        <v>45217</v>
      </c>
      <c r="F14" s="543">
        <f>E14+16</f>
        <v>45233</v>
      </c>
      <c r="G14" s="543">
        <f>E14+17</f>
        <v>45234</v>
      </c>
      <c r="H14" s="543">
        <f>E14+18</f>
        <v>45235</v>
      </c>
      <c r="I14" s="543">
        <f>E14+19</f>
        <v>45236</v>
      </c>
      <c r="J14" s="543">
        <f>E14+22</f>
        <v>45239</v>
      </c>
      <c r="K14" s="1986">
        <v>45215</v>
      </c>
      <c r="L14" s="1293">
        <f t="shared" si="11"/>
        <v>45216</v>
      </c>
      <c r="M14" s="2074" t="s">
        <v>5599</v>
      </c>
      <c r="N14" s="2134" t="s">
        <v>5615</v>
      </c>
    </row>
    <row r="15" spans="1:16" s="218" customFormat="1" ht="12.75" hidden="1" customHeight="1">
      <c r="A15" s="673" t="s">
        <v>5616</v>
      </c>
      <c r="B15" s="2551" t="s">
        <v>4927</v>
      </c>
      <c r="C15" s="1903" t="s">
        <v>5617</v>
      </c>
      <c r="D15" s="543" t="s">
        <v>5618</v>
      </c>
      <c r="E15" s="543">
        <v>45225</v>
      </c>
      <c r="F15" s="543">
        <f>E15+12</f>
        <v>45237</v>
      </c>
      <c r="G15" s="543">
        <f>E15+13</f>
        <v>45238</v>
      </c>
      <c r="H15" s="543">
        <f>E15+14</f>
        <v>45239</v>
      </c>
      <c r="I15" s="543">
        <f>E15+15</f>
        <v>45240</v>
      </c>
      <c r="J15" s="543">
        <f>E15+18</f>
        <v>45243</v>
      </c>
      <c r="K15" s="1986">
        <v>45222</v>
      </c>
      <c r="L15" s="1293">
        <f>K15+1</f>
        <v>45223</v>
      </c>
      <c r="M15" s="2074" t="s">
        <v>5599</v>
      </c>
      <c r="N15" s="2134"/>
    </row>
    <row r="16" spans="1:16" s="218" customFormat="1" ht="12.75" hidden="1" customHeight="1">
      <c r="A16" s="673" t="s">
        <v>5619</v>
      </c>
      <c r="B16" s="2551" t="s">
        <v>4930</v>
      </c>
      <c r="C16" s="1903" t="s">
        <v>3990</v>
      </c>
      <c r="D16" s="543" t="s">
        <v>5620</v>
      </c>
      <c r="E16" s="1107">
        <v>45238</v>
      </c>
      <c r="F16" s="543">
        <f t="shared" ref="F16" si="12">E16+12</f>
        <v>45250</v>
      </c>
      <c r="G16" s="543">
        <f t="shared" ref="G16" si="13">E16+13</f>
        <v>45251</v>
      </c>
      <c r="H16" s="543">
        <f t="shared" ref="H16" si="14">E16+14</f>
        <v>45252</v>
      </c>
      <c r="I16" s="543">
        <f t="shared" ref="I16" si="15">E16+15</f>
        <v>45253</v>
      </c>
      <c r="J16" s="543">
        <f t="shared" ref="J16" si="16">E16+18</f>
        <v>45256</v>
      </c>
      <c r="K16" s="1986">
        <v>45229</v>
      </c>
      <c r="L16" s="1293">
        <f t="shared" ref="L16:L17" si="17">K16+1</f>
        <v>45230</v>
      </c>
      <c r="M16" s="2074" t="s">
        <v>5599</v>
      </c>
      <c r="N16" s="1271"/>
    </row>
    <row r="17" spans="1:14" s="218" customFormat="1" ht="12.75" hidden="1" customHeight="1">
      <c r="A17" s="673" t="s">
        <v>5621</v>
      </c>
      <c r="B17" s="2551" t="s">
        <v>4933</v>
      </c>
      <c r="C17" s="1904" t="s">
        <v>3028</v>
      </c>
      <c r="D17" s="671" t="s">
        <v>5622</v>
      </c>
      <c r="E17" s="671">
        <v>45239</v>
      </c>
      <c r="F17" s="671">
        <f t="shared" ref="F17" si="18">E17+12</f>
        <v>45251</v>
      </c>
      <c r="G17" s="671">
        <f t="shared" ref="G17" si="19">E17+13</f>
        <v>45252</v>
      </c>
      <c r="H17" s="671">
        <f t="shared" ref="H17" si="20">E17+14</f>
        <v>45253</v>
      </c>
      <c r="I17" s="671">
        <f t="shared" ref="I17" si="21">E17+15</f>
        <v>45254</v>
      </c>
      <c r="J17" s="671">
        <f t="shared" ref="J17" si="22">E17+18</f>
        <v>45257</v>
      </c>
      <c r="K17" s="1986">
        <v>45236</v>
      </c>
      <c r="L17" s="1293">
        <f t="shared" si="17"/>
        <v>45237</v>
      </c>
      <c r="M17" s="2074" t="s">
        <v>5599</v>
      </c>
      <c r="N17" s="1271"/>
    </row>
    <row r="18" spans="1:14" s="218" customFormat="1" ht="12.75" hidden="1" customHeight="1">
      <c r="A18" s="673" t="s">
        <v>5623</v>
      </c>
      <c r="B18" s="2551" t="s">
        <v>4936</v>
      </c>
      <c r="C18" s="1904" t="s">
        <v>5624</v>
      </c>
      <c r="D18" s="671" t="s">
        <v>5625</v>
      </c>
      <c r="E18" s="671">
        <v>45245</v>
      </c>
      <c r="F18" s="671">
        <f>E18+12</f>
        <v>45257</v>
      </c>
      <c r="G18" s="671">
        <f>E18+13</f>
        <v>45258</v>
      </c>
      <c r="H18" s="671">
        <f>E18+14</f>
        <v>45259</v>
      </c>
      <c r="I18" s="671">
        <f>E18+15</f>
        <v>45260</v>
      </c>
      <c r="J18" s="671">
        <f>E18+18</f>
        <v>45263</v>
      </c>
      <c r="K18" s="1986">
        <v>45243</v>
      </c>
      <c r="L18" s="1293">
        <f>K18+1</f>
        <v>45244</v>
      </c>
      <c r="M18" s="2074" t="s">
        <v>5599</v>
      </c>
      <c r="N18" s="1271"/>
    </row>
    <row r="19" spans="1:14" s="218" customFormat="1" ht="12.75" hidden="1" customHeight="1">
      <c r="A19" s="673" t="s">
        <v>5626</v>
      </c>
      <c r="B19" s="2551" t="s">
        <v>4938</v>
      </c>
      <c r="C19" s="1904" t="s">
        <v>2390</v>
      </c>
      <c r="D19" s="671" t="s">
        <v>5627</v>
      </c>
      <c r="E19" s="671">
        <v>45252</v>
      </c>
      <c r="F19" s="671">
        <f>E19+12</f>
        <v>45264</v>
      </c>
      <c r="G19" s="671">
        <f>E19+13</f>
        <v>45265</v>
      </c>
      <c r="H19" s="671">
        <f>E19+14</f>
        <v>45266</v>
      </c>
      <c r="I19" s="671">
        <f>E19+15</f>
        <v>45267</v>
      </c>
      <c r="J19" s="671">
        <f>E19+18</f>
        <v>45270</v>
      </c>
      <c r="K19" s="1986">
        <v>45250</v>
      </c>
      <c r="L19" s="1293">
        <f>K19+1</f>
        <v>45251</v>
      </c>
      <c r="M19" s="2074" t="s">
        <v>5599</v>
      </c>
      <c r="N19" s="1271"/>
    </row>
    <row r="20" spans="1:14" s="218" customFormat="1" ht="12.75" hidden="1" customHeight="1">
      <c r="A20" s="673" t="s">
        <v>5628</v>
      </c>
      <c r="B20" s="2551" t="s">
        <v>4940</v>
      </c>
      <c r="C20" s="1904" t="s">
        <v>2382</v>
      </c>
      <c r="D20" s="671" t="s">
        <v>5629</v>
      </c>
      <c r="E20" s="671">
        <v>45261</v>
      </c>
      <c r="F20" s="671">
        <f>E20+12</f>
        <v>45273</v>
      </c>
      <c r="G20" s="671">
        <f>E20+13</f>
        <v>45274</v>
      </c>
      <c r="H20" s="671">
        <f>E20+14</f>
        <v>45275</v>
      </c>
      <c r="I20" s="671">
        <f>E20+15</f>
        <v>45276</v>
      </c>
      <c r="J20" s="671">
        <f>E20+18</f>
        <v>45279</v>
      </c>
      <c r="K20" s="1986">
        <v>45257</v>
      </c>
      <c r="L20" s="1293">
        <f>K20+1</f>
        <v>45258</v>
      </c>
      <c r="M20" s="2074" t="s">
        <v>5599</v>
      </c>
      <c r="N20" s="2201" t="s">
        <v>5630</v>
      </c>
    </row>
    <row r="21" spans="1:14" s="218" customFormat="1" ht="12.75" hidden="1" customHeight="1">
      <c r="A21" s="673" t="s">
        <v>5631</v>
      </c>
      <c r="B21" s="2551" t="s">
        <v>4942</v>
      </c>
      <c r="C21" s="1903" t="s">
        <v>3008</v>
      </c>
      <c r="D21" s="543" t="s">
        <v>5632</v>
      </c>
      <c r="E21" s="543">
        <v>45272</v>
      </c>
      <c r="F21" s="543">
        <f>E21+12</f>
        <v>45284</v>
      </c>
      <c r="G21" s="543">
        <f>E21+13</f>
        <v>45285</v>
      </c>
      <c r="H21" s="543">
        <f>E21+14</f>
        <v>45286</v>
      </c>
      <c r="I21" s="543">
        <f>E21+15</f>
        <v>45287</v>
      </c>
      <c r="J21" s="543">
        <f>E21+18</f>
        <v>45290</v>
      </c>
      <c r="K21" s="1986">
        <v>45264</v>
      </c>
      <c r="L21" s="1293">
        <f>K21+1</f>
        <v>45265</v>
      </c>
      <c r="M21" s="2074" t="s">
        <v>5599</v>
      </c>
      <c r="N21" s="1271"/>
    </row>
    <row r="22" spans="1:14" s="218" customFormat="1" ht="12.75" hidden="1" customHeight="1">
      <c r="A22" s="673"/>
      <c r="B22" s="2551" t="s">
        <v>4944</v>
      </c>
      <c r="C22" s="1903" t="s">
        <v>3805</v>
      </c>
      <c r="D22" s="543" t="s">
        <v>5633</v>
      </c>
      <c r="E22" s="543">
        <v>45277</v>
      </c>
      <c r="F22" s="543">
        <f t="shared" ref="F22:F24" si="23">E22+12</f>
        <v>45289</v>
      </c>
      <c r="G22" s="543">
        <f t="shared" ref="G22:G23" si="24">E22+13</f>
        <v>45290</v>
      </c>
      <c r="H22" s="543">
        <f t="shared" ref="H22:H23" si="25">E22+14</f>
        <v>45291</v>
      </c>
      <c r="I22" s="543">
        <f t="shared" ref="I22:I23" si="26">E22+15</f>
        <v>45292</v>
      </c>
      <c r="J22" s="543">
        <f t="shared" ref="J22:J23" si="27">E22+18</f>
        <v>45295</v>
      </c>
      <c r="K22" s="1986">
        <v>45271</v>
      </c>
      <c r="L22" s="1293">
        <f t="shared" ref="L22:L24" si="28">K22+1</f>
        <v>45272</v>
      </c>
      <c r="M22" s="2074" t="s">
        <v>5599</v>
      </c>
      <c r="N22" s="1271"/>
    </row>
    <row r="23" spans="1:14" s="218" customFormat="1" ht="12.75" hidden="1" customHeight="1">
      <c r="A23" s="673" t="s">
        <v>5634</v>
      </c>
      <c r="B23" s="2551" t="s">
        <v>4946</v>
      </c>
      <c r="C23" s="1903" t="s">
        <v>3616</v>
      </c>
      <c r="D23" s="543" t="s">
        <v>5635</v>
      </c>
      <c r="E23" s="543">
        <v>45283</v>
      </c>
      <c r="F23" s="543">
        <f t="shared" si="23"/>
        <v>45295</v>
      </c>
      <c r="G23" s="543">
        <f t="shared" si="24"/>
        <v>45296</v>
      </c>
      <c r="H23" s="543">
        <f t="shared" si="25"/>
        <v>45297</v>
      </c>
      <c r="I23" s="543">
        <f t="shared" si="26"/>
        <v>45298</v>
      </c>
      <c r="J23" s="543">
        <f t="shared" si="27"/>
        <v>45301</v>
      </c>
      <c r="K23" s="1986">
        <v>45278</v>
      </c>
      <c r="L23" s="1293">
        <f t="shared" si="28"/>
        <v>45279</v>
      </c>
      <c r="M23" s="2074" t="s">
        <v>5599</v>
      </c>
      <c r="N23" s="1271"/>
    </row>
    <row r="24" spans="1:14" s="218" customFormat="1" ht="12.75" hidden="1" customHeight="1">
      <c r="A24" s="673" t="s">
        <v>5636</v>
      </c>
      <c r="B24" s="2551" t="s">
        <v>4948</v>
      </c>
      <c r="C24" s="1903" t="s">
        <v>3733</v>
      </c>
      <c r="D24" s="543" t="s">
        <v>5637</v>
      </c>
      <c r="E24" s="543">
        <v>45293</v>
      </c>
      <c r="F24" s="543">
        <f t="shared" si="23"/>
        <v>45305</v>
      </c>
      <c r="G24" s="543">
        <f t="shared" ref="G24" si="29">E24+13</f>
        <v>45306</v>
      </c>
      <c r="H24" s="543">
        <f t="shared" ref="H24" si="30">E24+14</f>
        <v>45307</v>
      </c>
      <c r="I24" s="543">
        <f t="shared" ref="I24" si="31">E24+15</f>
        <v>45308</v>
      </c>
      <c r="J24" s="543">
        <f t="shared" ref="J24" si="32">E24+18</f>
        <v>45311</v>
      </c>
      <c r="K24" s="1986">
        <v>45285</v>
      </c>
      <c r="L24" s="1293">
        <f t="shared" si="28"/>
        <v>45286</v>
      </c>
      <c r="M24" s="2074" t="s">
        <v>5599</v>
      </c>
      <c r="N24" s="1271"/>
    </row>
    <row r="25" spans="1:14" s="218" customFormat="1" ht="12.75" hidden="1" customHeight="1">
      <c r="A25" s="673" t="s">
        <v>5638</v>
      </c>
      <c r="B25" s="2551" t="s">
        <v>4950</v>
      </c>
      <c r="C25" s="1904" t="s">
        <v>5639</v>
      </c>
      <c r="D25" s="671" t="s">
        <v>5640</v>
      </c>
      <c r="E25" s="671">
        <v>45302</v>
      </c>
      <c r="F25" s="671">
        <f t="shared" ref="F25:F26" si="33">E25+12</f>
        <v>45314</v>
      </c>
      <c r="G25" s="671">
        <f t="shared" ref="G25:G26" si="34">E25+13</f>
        <v>45315</v>
      </c>
      <c r="H25" s="671">
        <f t="shared" ref="H25:H26" si="35">E25+14</f>
        <v>45316</v>
      </c>
      <c r="I25" s="671">
        <f t="shared" ref="I25:I26" si="36">E25+15</f>
        <v>45317</v>
      </c>
      <c r="J25" s="671">
        <f t="shared" ref="J25:J26" si="37">E25+18</f>
        <v>45320</v>
      </c>
      <c r="K25" s="1986">
        <v>45292</v>
      </c>
      <c r="L25" s="1293">
        <f t="shared" ref="L25:L26" si="38">K25+1</f>
        <v>45293</v>
      </c>
      <c r="M25" s="2074" t="s">
        <v>5599</v>
      </c>
      <c r="N25" s="1271"/>
    </row>
    <row r="26" spans="1:14" s="218" customFormat="1" ht="12.75" hidden="1" customHeight="1">
      <c r="A26" s="673" t="s">
        <v>5641</v>
      </c>
      <c r="B26" s="2551" t="s">
        <v>4952</v>
      </c>
      <c r="C26" s="1904" t="s">
        <v>3052</v>
      </c>
      <c r="D26" s="671" t="s">
        <v>5642</v>
      </c>
      <c r="E26" s="671">
        <v>45307</v>
      </c>
      <c r="F26" s="671">
        <f t="shared" si="33"/>
        <v>45319</v>
      </c>
      <c r="G26" s="671">
        <f t="shared" si="34"/>
        <v>45320</v>
      </c>
      <c r="H26" s="671">
        <f t="shared" si="35"/>
        <v>45321</v>
      </c>
      <c r="I26" s="671">
        <f t="shared" si="36"/>
        <v>45322</v>
      </c>
      <c r="J26" s="671">
        <f t="shared" si="37"/>
        <v>45325</v>
      </c>
      <c r="K26" s="1986">
        <v>45299</v>
      </c>
      <c r="L26" s="1293">
        <f t="shared" si="38"/>
        <v>45300</v>
      </c>
      <c r="M26" s="2074" t="s">
        <v>5599</v>
      </c>
      <c r="N26" s="1271"/>
    </row>
    <row r="27" spans="1:14" s="218" customFormat="1" ht="12.75" hidden="1" customHeight="1">
      <c r="A27" s="673" t="s">
        <v>5643</v>
      </c>
      <c r="B27" s="2551" t="s">
        <v>4954</v>
      </c>
      <c r="C27" s="1904" t="s">
        <v>4680</v>
      </c>
      <c r="D27" s="671" t="s">
        <v>5644</v>
      </c>
      <c r="E27" s="671">
        <v>45315</v>
      </c>
      <c r="F27" s="671">
        <f t="shared" ref="F27:F28" si="39">E27+12</f>
        <v>45327</v>
      </c>
      <c r="G27" s="671">
        <f t="shared" ref="G27:G28" si="40">E27+13</f>
        <v>45328</v>
      </c>
      <c r="H27" s="671">
        <f t="shared" ref="H27:H28" si="41">E27+14</f>
        <v>45329</v>
      </c>
      <c r="I27" s="671">
        <f t="shared" ref="I27:I28" si="42">E27+15</f>
        <v>45330</v>
      </c>
      <c r="J27" s="671">
        <f t="shared" ref="J27:J28" si="43">E27+18</f>
        <v>45333</v>
      </c>
      <c r="K27" s="1986">
        <v>45306</v>
      </c>
      <c r="L27" s="1293">
        <f t="shared" ref="L27:L28" si="44">K27+1</f>
        <v>45307</v>
      </c>
      <c r="M27" s="2074" t="s">
        <v>5599</v>
      </c>
      <c r="N27" s="1271"/>
    </row>
    <row r="28" spans="1:14" s="218" customFormat="1" ht="12.75" hidden="1" customHeight="1">
      <c r="A28" s="673" t="s">
        <v>2513</v>
      </c>
      <c r="B28" s="2551" t="s">
        <v>4956</v>
      </c>
      <c r="C28" s="1904" t="s">
        <v>3990</v>
      </c>
      <c r="D28" s="671" t="s">
        <v>5645</v>
      </c>
      <c r="E28" s="671">
        <v>45319</v>
      </c>
      <c r="F28" s="671">
        <f t="shared" si="39"/>
        <v>45331</v>
      </c>
      <c r="G28" s="671">
        <f t="shared" si="40"/>
        <v>45332</v>
      </c>
      <c r="H28" s="671">
        <f t="shared" si="41"/>
        <v>45333</v>
      </c>
      <c r="I28" s="671">
        <f t="shared" si="42"/>
        <v>45334</v>
      </c>
      <c r="J28" s="671">
        <f t="shared" si="43"/>
        <v>45337</v>
      </c>
      <c r="K28" s="1986">
        <v>45313</v>
      </c>
      <c r="L28" s="1293">
        <f t="shared" si="44"/>
        <v>45314</v>
      </c>
      <c r="M28" s="2074" t="s">
        <v>5599</v>
      </c>
      <c r="N28" s="1271"/>
    </row>
    <row r="29" spans="1:14" s="218" customFormat="1" ht="12.75" hidden="1" customHeight="1">
      <c r="A29" s="673" t="s">
        <v>5646</v>
      </c>
      <c r="B29" s="2551" t="s">
        <v>4958</v>
      </c>
      <c r="C29" s="1904" t="s">
        <v>2390</v>
      </c>
      <c r="D29" s="671" t="s">
        <v>5647</v>
      </c>
      <c r="E29" s="671">
        <v>45325</v>
      </c>
      <c r="F29" s="671">
        <f t="shared" ref="F29" si="45">E29+12</f>
        <v>45337</v>
      </c>
      <c r="G29" s="671">
        <f t="shared" ref="G29" si="46">E29+13</f>
        <v>45338</v>
      </c>
      <c r="H29" s="671">
        <f t="shared" ref="H29" si="47">E29+14</f>
        <v>45339</v>
      </c>
      <c r="I29" s="671">
        <f t="shared" ref="I29" si="48">E29+15</f>
        <v>45340</v>
      </c>
      <c r="J29" s="671">
        <f t="shared" ref="J29" si="49">E29+18</f>
        <v>45343</v>
      </c>
      <c r="K29" s="1986">
        <v>45320</v>
      </c>
      <c r="L29" s="1293">
        <f t="shared" ref="L29" si="50">K29+1</f>
        <v>45321</v>
      </c>
      <c r="M29" s="2074" t="s">
        <v>5599</v>
      </c>
      <c r="N29" s="1271"/>
    </row>
    <row r="30" spans="1:14" s="218" customFormat="1" ht="12.75" hidden="1" customHeight="1">
      <c r="A30" s="673"/>
      <c r="B30" s="2551" t="s">
        <v>4960</v>
      </c>
      <c r="C30" s="1903" t="s">
        <v>5648</v>
      </c>
      <c r="D30" s="543" t="s">
        <v>5649</v>
      </c>
      <c r="E30" s="543">
        <v>45335</v>
      </c>
      <c r="F30" s="543">
        <f t="shared" ref="F30" si="51">E30+12</f>
        <v>45347</v>
      </c>
      <c r="G30" s="543">
        <f t="shared" ref="G30" si="52">E30+13</f>
        <v>45348</v>
      </c>
      <c r="H30" s="543">
        <f t="shared" ref="H30" si="53">E30+14</f>
        <v>45349</v>
      </c>
      <c r="I30" s="543">
        <f t="shared" ref="I30" si="54">E30+15</f>
        <v>45350</v>
      </c>
      <c r="J30" s="543">
        <f t="shared" ref="J30" si="55">E30+18</f>
        <v>45353</v>
      </c>
      <c r="K30" s="1986">
        <v>45327</v>
      </c>
      <c r="L30" s="1293">
        <f t="shared" ref="L30" si="56">K30+1</f>
        <v>45328</v>
      </c>
      <c r="M30" s="2074" t="s">
        <v>5599</v>
      </c>
      <c r="N30" s="1271"/>
    </row>
    <row r="31" spans="1:14" s="218" customFormat="1" ht="12.75" hidden="1" customHeight="1">
      <c r="A31" s="673" t="s">
        <v>5650</v>
      </c>
      <c r="B31" s="2551" t="s">
        <v>4962</v>
      </c>
      <c r="C31" s="1903" t="s">
        <v>5606</v>
      </c>
      <c r="D31" s="543" t="s">
        <v>5651</v>
      </c>
      <c r="E31" s="543">
        <v>45349</v>
      </c>
      <c r="F31" s="543">
        <f t="shared" ref="F31" si="57">E31+12</f>
        <v>45361</v>
      </c>
      <c r="G31" s="543">
        <f t="shared" ref="G31" si="58">E31+13</f>
        <v>45362</v>
      </c>
      <c r="H31" s="543">
        <f t="shared" ref="H31" si="59">E31+14</f>
        <v>45363</v>
      </c>
      <c r="I31" s="543">
        <f t="shared" ref="I31" si="60">E31+15</f>
        <v>45364</v>
      </c>
      <c r="J31" s="543">
        <f t="shared" ref="J31" si="61">E31+18</f>
        <v>45367</v>
      </c>
      <c r="K31" s="1986">
        <v>45334</v>
      </c>
      <c r="L31" s="1293">
        <f t="shared" ref="L31:L34" si="62">K31+1</f>
        <v>45335</v>
      </c>
      <c r="M31" s="2074" t="s">
        <v>5599</v>
      </c>
      <c r="N31" s="1271"/>
    </row>
    <row r="32" spans="1:14" s="218" customFormat="1" ht="12.75" hidden="1" customHeight="1">
      <c r="A32" s="673" t="s">
        <v>5652</v>
      </c>
      <c r="B32" s="2551" t="s">
        <v>4965</v>
      </c>
      <c r="C32" s="1903" t="s">
        <v>5653</v>
      </c>
      <c r="D32" s="543" t="s">
        <v>5654</v>
      </c>
      <c r="E32" s="543">
        <v>45348</v>
      </c>
      <c r="F32" s="543">
        <f>E32+17</f>
        <v>45365</v>
      </c>
      <c r="G32" s="543">
        <f>E32+18</f>
        <v>45366</v>
      </c>
      <c r="H32" s="543">
        <f>E32+19</f>
        <v>45367</v>
      </c>
      <c r="I32" s="543">
        <f>E32+20</f>
        <v>45368</v>
      </c>
      <c r="J32" s="543">
        <f>E32+22</f>
        <v>45370</v>
      </c>
      <c r="K32" s="1986">
        <v>45341</v>
      </c>
      <c r="L32" s="1293">
        <f t="shared" si="62"/>
        <v>45342</v>
      </c>
      <c r="M32" s="2074" t="s">
        <v>5599</v>
      </c>
      <c r="N32" s="2201" t="s">
        <v>5655</v>
      </c>
    </row>
    <row r="33" spans="1:14" s="218" customFormat="1" ht="12.75" hidden="1" customHeight="1">
      <c r="A33" s="673" t="s">
        <v>5656</v>
      </c>
      <c r="B33" s="2551" t="s">
        <v>4968</v>
      </c>
      <c r="C33" s="1903" t="s">
        <v>5657</v>
      </c>
      <c r="D33" s="543" t="s">
        <v>5658</v>
      </c>
      <c r="E33" s="543">
        <v>45364</v>
      </c>
      <c r="F33" s="543">
        <f>E33+16</f>
        <v>45380</v>
      </c>
      <c r="G33" s="543">
        <f>E33+17</f>
        <v>45381</v>
      </c>
      <c r="H33" s="543">
        <f>E33+18</f>
        <v>45382</v>
      </c>
      <c r="I33" s="543">
        <f>E33+22</f>
        <v>45386</v>
      </c>
      <c r="J33" s="543">
        <f>E33+24</f>
        <v>45388</v>
      </c>
      <c r="K33" s="1986">
        <v>45348</v>
      </c>
      <c r="L33" s="1293">
        <f t="shared" si="62"/>
        <v>45349</v>
      </c>
      <c r="M33" s="2074" t="s">
        <v>5599</v>
      </c>
      <c r="N33" s="2201" t="s">
        <v>5655</v>
      </c>
    </row>
    <row r="34" spans="1:14" s="218" customFormat="1" ht="12.75" hidden="1" customHeight="1">
      <c r="A34" s="673" t="s">
        <v>5659</v>
      </c>
      <c r="B34" s="2551" t="s">
        <v>4970</v>
      </c>
      <c r="C34" s="2351" t="s">
        <v>2182</v>
      </c>
      <c r="D34" s="671" t="s">
        <v>5660</v>
      </c>
      <c r="E34" s="539">
        <v>45355</v>
      </c>
      <c r="F34" s="539"/>
      <c r="G34" s="539"/>
      <c r="H34" s="539"/>
      <c r="I34" s="539"/>
      <c r="J34" s="539"/>
      <c r="K34" s="1986">
        <v>45355</v>
      </c>
      <c r="L34" s="1293">
        <f t="shared" si="62"/>
        <v>45356</v>
      </c>
      <c r="M34" s="2074" t="s">
        <v>5599</v>
      </c>
      <c r="N34" s="1271"/>
    </row>
    <row r="35" spans="1:14" s="218" customFormat="1" ht="12.75" hidden="1" customHeight="1">
      <c r="A35" s="673" t="s">
        <v>5661</v>
      </c>
      <c r="B35" s="2551" t="s">
        <v>4972</v>
      </c>
      <c r="C35" s="1904" t="s">
        <v>5662</v>
      </c>
      <c r="D35" s="671" t="s">
        <v>5663</v>
      </c>
      <c r="E35" s="671">
        <v>45366</v>
      </c>
      <c r="F35" s="671">
        <f>E35+15</f>
        <v>45381</v>
      </c>
      <c r="G35" s="671">
        <f>E35+16</f>
        <v>45382</v>
      </c>
      <c r="H35" s="671">
        <f>E35+17</f>
        <v>45383</v>
      </c>
      <c r="I35" s="671">
        <f>E35+18</f>
        <v>45384</v>
      </c>
      <c r="J35" s="671">
        <f>E35+21</f>
        <v>45387</v>
      </c>
      <c r="K35" s="1986">
        <v>45362</v>
      </c>
      <c r="L35" s="1293">
        <f t="shared" ref="L35:L37" si="63">K35+1</f>
        <v>45363</v>
      </c>
      <c r="M35" s="2074" t="s">
        <v>5599</v>
      </c>
      <c r="N35" s="1271"/>
    </row>
    <row r="36" spans="1:14" s="218" customFormat="1" ht="12.75" hidden="1" customHeight="1">
      <c r="A36" s="673" t="s">
        <v>5664</v>
      </c>
      <c r="B36" s="2551" t="s">
        <v>4974</v>
      </c>
      <c r="C36" s="1904" t="s">
        <v>5603</v>
      </c>
      <c r="D36" s="671" t="s">
        <v>5665</v>
      </c>
      <c r="E36" s="671">
        <v>45375</v>
      </c>
      <c r="F36" s="671">
        <f t="shared" ref="F36:F37" si="64">E36+12</f>
        <v>45387</v>
      </c>
      <c r="G36" s="671">
        <f t="shared" ref="G36:G37" si="65">E36+13</f>
        <v>45388</v>
      </c>
      <c r="H36" s="671">
        <f t="shared" ref="H36:H37" si="66">E36+14</f>
        <v>45389</v>
      </c>
      <c r="I36" s="671">
        <f t="shared" ref="I36:I37" si="67">E36+15</f>
        <v>45390</v>
      </c>
      <c r="J36" s="671">
        <f t="shared" ref="J36:J37" si="68">E36+18</f>
        <v>45393</v>
      </c>
      <c r="K36" s="1986">
        <v>45369</v>
      </c>
      <c r="L36" s="1293">
        <f t="shared" si="63"/>
        <v>45370</v>
      </c>
      <c r="M36" s="2074" t="s">
        <v>5599</v>
      </c>
      <c r="N36" s="1271"/>
    </row>
    <row r="37" spans="1:14" s="218" customFormat="1" ht="12.75" hidden="1" customHeight="1">
      <c r="A37" s="673" t="s">
        <v>5666</v>
      </c>
      <c r="B37" s="2551" t="s">
        <v>4976</v>
      </c>
      <c r="C37" s="1904" t="s">
        <v>5667</v>
      </c>
      <c r="D37" s="671" t="s">
        <v>5668</v>
      </c>
      <c r="E37" s="671">
        <v>45394</v>
      </c>
      <c r="F37" s="671">
        <f t="shared" si="64"/>
        <v>45406</v>
      </c>
      <c r="G37" s="671">
        <f t="shared" si="65"/>
        <v>45407</v>
      </c>
      <c r="H37" s="671">
        <f t="shared" si="66"/>
        <v>45408</v>
      </c>
      <c r="I37" s="671">
        <f t="shared" si="67"/>
        <v>45409</v>
      </c>
      <c r="J37" s="671">
        <f t="shared" si="68"/>
        <v>45412</v>
      </c>
      <c r="K37" s="1986">
        <v>45376</v>
      </c>
      <c r="L37" s="1293">
        <f t="shared" si="63"/>
        <v>45377</v>
      </c>
      <c r="M37" s="2074" t="s">
        <v>5599</v>
      </c>
      <c r="N37" s="1271"/>
    </row>
    <row r="38" spans="1:14" s="218" customFormat="1" ht="12.75" hidden="1" customHeight="1">
      <c r="A38" s="673" t="s">
        <v>5669</v>
      </c>
      <c r="B38" s="2551" t="s">
        <v>4978</v>
      </c>
      <c r="C38" s="1903" t="s">
        <v>3993</v>
      </c>
      <c r="D38" s="543" t="s">
        <v>5670</v>
      </c>
      <c r="E38" s="543">
        <v>45390</v>
      </c>
      <c r="F38" s="543">
        <f>E38+12</f>
        <v>45402</v>
      </c>
      <c r="G38" s="543">
        <f>E38+13</f>
        <v>45403</v>
      </c>
      <c r="H38" s="543">
        <f>E38+14</f>
        <v>45404</v>
      </c>
      <c r="I38" s="543">
        <f>E38+15</f>
        <v>45405</v>
      </c>
      <c r="J38" s="543">
        <f>E38+18</f>
        <v>45408</v>
      </c>
      <c r="K38" s="1986">
        <v>45383</v>
      </c>
      <c r="L38" s="1293">
        <f>K38+1</f>
        <v>45384</v>
      </c>
      <c r="M38" s="2074" t="s">
        <v>5599</v>
      </c>
      <c r="N38" s="1271"/>
    </row>
    <row r="39" spans="1:14" s="218" customFormat="1" ht="12.75" hidden="1" customHeight="1">
      <c r="A39" s="673" t="s">
        <v>5671</v>
      </c>
      <c r="B39" s="2551" t="s">
        <v>4980</v>
      </c>
      <c r="C39" s="1903" t="s">
        <v>2634</v>
      </c>
      <c r="D39" s="543" t="s">
        <v>5672</v>
      </c>
      <c r="E39" s="543">
        <v>45398</v>
      </c>
      <c r="F39" s="543">
        <f>E39+12</f>
        <v>45410</v>
      </c>
      <c r="G39" s="543">
        <f>E39+13</f>
        <v>45411</v>
      </c>
      <c r="H39" s="543">
        <f>E39+14</f>
        <v>45412</v>
      </c>
      <c r="I39" s="543">
        <f>E39+15</f>
        <v>45413</v>
      </c>
      <c r="J39" s="543">
        <f>E39+18</f>
        <v>45416</v>
      </c>
      <c r="K39" s="1986">
        <v>45390</v>
      </c>
      <c r="L39" s="1293">
        <f>K39+1</f>
        <v>45391</v>
      </c>
      <c r="M39" s="2074" t="s">
        <v>5599</v>
      </c>
      <c r="N39" s="1271"/>
    </row>
    <row r="40" spans="1:14" s="218" customFormat="1" ht="12.75" hidden="1" customHeight="1">
      <c r="A40" s="673" t="s">
        <v>5673</v>
      </c>
      <c r="B40" s="2551" t="s">
        <v>4983</v>
      </c>
      <c r="C40" s="1903" t="s">
        <v>5624</v>
      </c>
      <c r="D40" s="543" t="s">
        <v>5674</v>
      </c>
      <c r="E40" s="543">
        <v>45413</v>
      </c>
      <c r="F40" s="543">
        <f>E40+12</f>
        <v>45425</v>
      </c>
      <c r="G40" s="543">
        <f>E40+13</f>
        <v>45426</v>
      </c>
      <c r="H40" s="543">
        <f>E40+14</f>
        <v>45427</v>
      </c>
      <c r="I40" s="543">
        <f>E40+15</f>
        <v>45428</v>
      </c>
      <c r="J40" s="543">
        <f>E40+18</f>
        <v>45431</v>
      </c>
      <c r="K40" s="1986">
        <v>45397</v>
      </c>
      <c r="L40" s="1293">
        <f>K40+1</f>
        <v>45398</v>
      </c>
      <c r="M40" s="2074" t="s">
        <v>5599</v>
      </c>
      <c r="N40" s="1271"/>
    </row>
    <row r="41" spans="1:14" s="218" customFormat="1" ht="12.75" hidden="1" customHeight="1">
      <c r="A41" s="673" t="s">
        <v>5675</v>
      </c>
      <c r="B41" s="2551" t="s">
        <v>4986</v>
      </c>
      <c r="C41" s="1903" t="s">
        <v>5676</v>
      </c>
      <c r="D41" s="543" t="s">
        <v>5677</v>
      </c>
      <c r="E41" s="543">
        <v>45417</v>
      </c>
      <c r="F41" s="543">
        <f>E41+12</f>
        <v>45429</v>
      </c>
      <c r="G41" s="543">
        <f>E41+13</f>
        <v>45430</v>
      </c>
      <c r="H41" s="543">
        <f>E41+14</f>
        <v>45431</v>
      </c>
      <c r="I41" s="543">
        <f>E41+15</f>
        <v>45432</v>
      </c>
      <c r="J41" s="543">
        <f>E41+18</f>
        <v>45435</v>
      </c>
      <c r="K41" s="1986">
        <v>45404</v>
      </c>
      <c r="L41" s="1293">
        <f>K41+1</f>
        <v>45405</v>
      </c>
      <c r="M41" s="2074" t="s">
        <v>5599</v>
      </c>
      <c r="N41" s="1271"/>
    </row>
    <row r="42" spans="1:14" s="218" customFormat="1" ht="12.75" hidden="1" customHeight="1">
      <c r="A42" s="673" t="s">
        <v>5678</v>
      </c>
      <c r="B42" s="2551" t="s">
        <v>4989</v>
      </c>
      <c r="C42" s="1903" t="s">
        <v>4774</v>
      </c>
      <c r="D42" s="543" t="s">
        <v>5679</v>
      </c>
      <c r="E42" s="543">
        <v>45421</v>
      </c>
      <c r="F42" s="543">
        <f>E42+12</f>
        <v>45433</v>
      </c>
      <c r="G42" s="543">
        <f>E42+13</f>
        <v>45434</v>
      </c>
      <c r="H42" s="543">
        <f>E42+14</f>
        <v>45435</v>
      </c>
      <c r="I42" s="543">
        <f>E42+15</f>
        <v>45436</v>
      </c>
      <c r="J42" s="543">
        <f>E42+18</f>
        <v>45439</v>
      </c>
      <c r="K42" s="1986">
        <v>45411</v>
      </c>
      <c r="L42" s="1293">
        <f>K42+1</f>
        <v>45412</v>
      </c>
      <c r="M42" s="2074" t="s">
        <v>5599</v>
      </c>
      <c r="N42" s="1271"/>
    </row>
    <row r="43" spans="1:14" s="218" customFormat="1" ht="12.75" hidden="1" customHeight="1">
      <c r="A43" s="673" t="s">
        <v>5680</v>
      </c>
      <c r="B43" s="2551" t="s">
        <v>4992</v>
      </c>
      <c r="C43" s="1904" t="s">
        <v>5681</v>
      </c>
      <c r="D43" s="671" t="s">
        <v>5682</v>
      </c>
      <c r="E43" s="671">
        <v>45429</v>
      </c>
      <c r="F43" s="671">
        <f t="shared" ref="F43:F45" si="69">E43+12</f>
        <v>45441</v>
      </c>
      <c r="G43" s="671">
        <f t="shared" ref="G43:G45" si="70">E43+13</f>
        <v>45442</v>
      </c>
      <c r="H43" s="671">
        <f t="shared" ref="H43:H45" si="71">E43+14</f>
        <v>45443</v>
      </c>
      <c r="I43" s="671">
        <f t="shared" ref="I43:I45" si="72">E43+15</f>
        <v>45444</v>
      </c>
      <c r="J43" s="671">
        <f t="shared" ref="J43:J45" si="73">E43+18</f>
        <v>45447</v>
      </c>
      <c r="K43" s="1986">
        <v>45418</v>
      </c>
      <c r="L43" s="1293">
        <f t="shared" ref="L43:L45" si="74">K43+1</f>
        <v>45419</v>
      </c>
      <c r="M43" s="2074" t="s">
        <v>5599</v>
      </c>
      <c r="N43" s="1271"/>
    </row>
    <row r="44" spans="1:14" s="218" customFormat="1" ht="12.75" hidden="1" customHeight="1">
      <c r="A44" s="673" t="s">
        <v>5683</v>
      </c>
      <c r="B44" s="2551" t="s">
        <v>4995</v>
      </c>
      <c r="C44" s="1904" t="s">
        <v>5684</v>
      </c>
      <c r="D44" s="671" t="s">
        <v>5685</v>
      </c>
      <c r="E44" s="671">
        <v>45439</v>
      </c>
      <c r="F44" s="671">
        <f t="shared" si="69"/>
        <v>45451</v>
      </c>
      <c r="G44" s="671">
        <f t="shared" si="70"/>
        <v>45452</v>
      </c>
      <c r="H44" s="671">
        <f t="shared" si="71"/>
        <v>45453</v>
      </c>
      <c r="I44" s="671">
        <f t="shared" si="72"/>
        <v>45454</v>
      </c>
      <c r="J44" s="671">
        <f t="shared" si="73"/>
        <v>45457</v>
      </c>
      <c r="K44" s="1986">
        <v>45425</v>
      </c>
      <c r="L44" s="1293">
        <f t="shared" si="74"/>
        <v>45426</v>
      </c>
      <c r="M44" s="2074" t="s">
        <v>5599</v>
      </c>
      <c r="N44" s="1271"/>
    </row>
    <row r="45" spans="1:14" s="218" customFormat="1" ht="12.75" hidden="1" customHeight="1">
      <c r="A45" s="673" t="s">
        <v>5686</v>
      </c>
      <c r="B45" s="2551" t="s">
        <v>4998</v>
      </c>
      <c r="C45" s="1904" t="s">
        <v>3074</v>
      </c>
      <c r="D45" s="671" t="s">
        <v>5687</v>
      </c>
      <c r="E45" s="671">
        <v>45443</v>
      </c>
      <c r="F45" s="671">
        <f t="shared" si="69"/>
        <v>45455</v>
      </c>
      <c r="G45" s="671">
        <f t="shared" si="70"/>
        <v>45456</v>
      </c>
      <c r="H45" s="671">
        <f t="shared" si="71"/>
        <v>45457</v>
      </c>
      <c r="I45" s="671">
        <f t="shared" si="72"/>
        <v>45458</v>
      </c>
      <c r="J45" s="671">
        <f t="shared" si="73"/>
        <v>45461</v>
      </c>
      <c r="K45" s="1986">
        <v>45432</v>
      </c>
      <c r="L45" s="1293">
        <f t="shared" si="74"/>
        <v>45433</v>
      </c>
      <c r="M45" s="2074" t="s">
        <v>5599</v>
      </c>
      <c r="N45" s="1271"/>
    </row>
    <row r="46" spans="1:14" s="218" customFormat="1" ht="12.75" hidden="1" customHeight="1">
      <c r="A46" s="673" t="s">
        <v>5688</v>
      </c>
      <c r="B46" s="2551" t="s">
        <v>5001</v>
      </c>
      <c r="C46" s="1904" t="s">
        <v>5689</v>
      </c>
      <c r="D46" s="671" t="s">
        <v>5690</v>
      </c>
      <c r="E46" s="671">
        <v>45449</v>
      </c>
      <c r="F46" s="671">
        <f t="shared" ref="F46:F52" si="75">E46+12</f>
        <v>45461</v>
      </c>
      <c r="G46" s="671">
        <f t="shared" ref="G46:G52" si="76">E46+13</f>
        <v>45462</v>
      </c>
      <c r="H46" s="671">
        <f t="shared" ref="H46:H52" si="77">E46+14</f>
        <v>45463</v>
      </c>
      <c r="I46" s="671">
        <f t="shared" ref="I46:I52" si="78">E46+15</f>
        <v>45464</v>
      </c>
      <c r="J46" s="671">
        <f t="shared" ref="J46:J52" si="79">E46+18</f>
        <v>45467</v>
      </c>
      <c r="K46" s="1986">
        <v>45439</v>
      </c>
      <c r="L46" s="1293">
        <f t="shared" ref="L46:L51" si="80">K46+1</f>
        <v>45440</v>
      </c>
      <c r="M46" s="2074" t="s">
        <v>5599</v>
      </c>
      <c r="N46" s="1271"/>
    </row>
    <row r="47" spans="1:14" s="218" customFormat="1" ht="12.75" hidden="1" customHeight="1">
      <c r="A47" s="673" t="s">
        <v>5691</v>
      </c>
      <c r="B47" s="2551" t="s">
        <v>5004</v>
      </c>
      <c r="C47" s="1903" t="s">
        <v>3687</v>
      </c>
      <c r="D47" s="543" t="s">
        <v>5692</v>
      </c>
      <c r="E47" s="543">
        <v>45454</v>
      </c>
      <c r="F47" s="543">
        <f t="shared" si="75"/>
        <v>45466</v>
      </c>
      <c r="G47" s="543">
        <f t="shared" si="76"/>
        <v>45467</v>
      </c>
      <c r="H47" s="543">
        <f t="shared" si="77"/>
        <v>45468</v>
      </c>
      <c r="I47" s="543">
        <f t="shared" si="78"/>
        <v>45469</v>
      </c>
      <c r="J47" s="543">
        <f t="shared" si="79"/>
        <v>45472</v>
      </c>
      <c r="K47" s="1986">
        <v>45446</v>
      </c>
      <c r="L47" s="1293">
        <f t="shared" si="80"/>
        <v>45447</v>
      </c>
      <c r="M47" s="2074" t="s">
        <v>5599</v>
      </c>
      <c r="N47" s="1271"/>
    </row>
    <row r="48" spans="1:14" s="218" customFormat="1" ht="12.75" hidden="1" customHeight="1">
      <c r="A48" s="673" t="s">
        <v>5693</v>
      </c>
      <c r="B48" s="2551" t="s">
        <v>5007</v>
      </c>
      <c r="C48" s="1903" t="s">
        <v>5694</v>
      </c>
      <c r="D48" s="543" t="s">
        <v>5695</v>
      </c>
      <c r="E48" s="543">
        <v>45460</v>
      </c>
      <c r="F48" s="543">
        <f t="shared" si="75"/>
        <v>45472</v>
      </c>
      <c r="G48" s="543">
        <f t="shared" si="76"/>
        <v>45473</v>
      </c>
      <c r="H48" s="543">
        <f t="shared" si="77"/>
        <v>45474</v>
      </c>
      <c r="I48" s="543">
        <f t="shared" si="78"/>
        <v>45475</v>
      </c>
      <c r="J48" s="543">
        <f t="shared" si="79"/>
        <v>45478</v>
      </c>
      <c r="K48" s="1986">
        <v>45453</v>
      </c>
      <c r="L48" s="1293">
        <f t="shared" si="80"/>
        <v>45454</v>
      </c>
      <c r="M48" s="2074" t="s">
        <v>5599</v>
      </c>
      <c r="N48" s="2201" t="s">
        <v>5696</v>
      </c>
    </row>
    <row r="49" spans="1:15" s="218" customFormat="1" ht="12.75" hidden="1" customHeight="1">
      <c r="A49" s="673" t="s">
        <v>5697</v>
      </c>
      <c r="B49" s="2551" t="s">
        <v>5010</v>
      </c>
      <c r="C49" s="1903" t="s">
        <v>5698</v>
      </c>
      <c r="D49" s="543" t="s">
        <v>5699</v>
      </c>
      <c r="E49" s="543">
        <v>45468</v>
      </c>
      <c r="F49" s="543">
        <f t="shared" si="75"/>
        <v>45480</v>
      </c>
      <c r="G49" s="543">
        <f t="shared" si="76"/>
        <v>45481</v>
      </c>
      <c r="H49" s="543">
        <f t="shared" si="77"/>
        <v>45482</v>
      </c>
      <c r="I49" s="543">
        <f t="shared" si="78"/>
        <v>45483</v>
      </c>
      <c r="J49" s="543">
        <f t="shared" si="79"/>
        <v>45486</v>
      </c>
      <c r="K49" s="1986">
        <v>45460</v>
      </c>
      <c r="L49" s="1293">
        <f t="shared" si="80"/>
        <v>45461</v>
      </c>
      <c r="M49" s="2074" t="s">
        <v>5599</v>
      </c>
      <c r="N49" s="1271"/>
    </row>
    <row r="50" spans="1:15" s="218" customFormat="1" ht="12.75" hidden="1" customHeight="1">
      <c r="A50" s="673" t="s">
        <v>5700</v>
      </c>
      <c r="B50" s="2551" t="s">
        <v>5013</v>
      </c>
      <c r="C50" s="1903" t="s">
        <v>5648</v>
      </c>
      <c r="D50" s="543" t="s">
        <v>5701</v>
      </c>
      <c r="E50" s="543">
        <v>45478</v>
      </c>
      <c r="F50" s="543">
        <f t="shared" si="75"/>
        <v>45490</v>
      </c>
      <c r="G50" s="543">
        <f t="shared" si="76"/>
        <v>45491</v>
      </c>
      <c r="H50" s="543">
        <f t="shared" si="77"/>
        <v>45492</v>
      </c>
      <c r="I50" s="543">
        <f t="shared" si="78"/>
        <v>45493</v>
      </c>
      <c r="J50" s="543">
        <f t="shared" si="79"/>
        <v>45496</v>
      </c>
      <c r="K50" s="1986">
        <v>45467</v>
      </c>
      <c r="L50" s="1293">
        <f t="shared" si="80"/>
        <v>45468</v>
      </c>
      <c r="M50" s="2074" t="s">
        <v>5599</v>
      </c>
      <c r="N50" s="1271"/>
    </row>
    <row r="51" spans="1:15" s="218" customFormat="1" ht="12.75" hidden="1" customHeight="1">
      <c r="A51" s="673" t="s">
        <v>5702</v>
      </c>
      <c r="B51" s="2551" t="s">
        <v>5016</v>
      </c>
      <c r="C51" s="1904" t="s">
        <v>5703</v>
      </c>
      <c r="D51" s="671" t="s">
        <v>5704</v>
      </c>
      <c r="E51" s="671">
        <v>45487</v>
      </c>
      <c r="F51" s="671">
        <f t="shared" si="75"/>
        <v>45499</v>
      </c>
      <c r="G51" s="671">
        <f t="shared" si="76"/>
        <v>45500</v>
      </c>
      <c r="H51" s="671">
        <f t="shared" si="77"/>
        <v>45501</v>
      </c>
      <c r="I51" s="671">
        <f t="shared" si="78"/>
        <v>45502</v>
      </c>
      <c r="J51" s="671">
        <f t="shared" si="79"/>
        <v>45505</v>
      </c>
      <c r="K51" s="1986">
        <v>45474</v>
      </c>
      <c r="L51" s="1293">
        <f t="shared" si="80"/>
        <v>45475</v>
      </c>
      <c r="M51" s="2074" t="s">
        <v>5599</v>
      </c>
      <c r="N51" s="1271"/>
    </row>
    <row r="52" spans="1:15" s="218" customFormat="1" ht="12.75" hidden="1" customHeight="1">
      <c r="A52" s="673"/>
      <c r="B52" s="2551" t="s">
        <v>5020</v>
      </c>
      <c r="C52" s="1904" t="s">
        <v>5681</v>
      </c>
      <c r="D52" s="671" t="s">
        <v>5705</v>
      </c>
      <c r="E52" s="671">
        <v>45495</v>
      </c>
      <c r="F52" s="671">
        <f t="shared" si="75"/>
        <v>45507</v>
      </c>
      <c r="G52" s="671">
        <f t="shared" si="76"/>
        <v>45508</v>
      </c>
      <c r="H52" s="671">
        <f t="shared" si="77"/>
        <v>45509</v>
      </c>
      <c r="I52" s="671">
        <f t="shared" si="78"/>
        <v>45510</v>
      </c>
      <c r="J52" s="671">
        <f t="shared" si="79"/>
        <v>45513</v>
      </c>
      <c r="K52" s="1986">
        <v>45481</v>
      </c>
      <c r="L52" s="1293">
        <v>45482</v>
      </c>
      <c r="M52" s="2074" t="s">
        <v>5599</v>
      </c>
      <c r="N52" s="1271"/>
    </row>
    <row r="53" spans="1:15" s="218" customFormat="1" ht="12.75" hidden="1" customHeight="1">
      <c r="A53" s="673" t="s">
        <v>5706</v>
      </c>
      <c r="B53" s="2551" t="s">
        <v>5024</v>
      </c>
      <c r="C53" s="1904" t="s">
        <v>5639</v>
      </c>
      <c r="D53" s="671" t="s">
        <v>5707</v>
      </c>
      <c r="E53" s="671">
        <v>45499</v>
      </c>
      <c r="F53" s="671">
        <f>E53+12</f>
        <v>45511</v>
      </c>
      <c r="G53" s="671">
        <f>E53+13</f>
        <v>45512</v>
      </c>
      <c r="H53" s="671">
        <f>E53+14</f>
        <v>45513</v>
      </c>
      <c r="I53" s="671">
        <f>E53+15</f>
        <v>45514</v>
      </c>
      <c r="J53" s="671">
        <f>E53+18</f>
        <v>45517</v>
      </c>
      <c r="K53" s="1986">
        <v>45488</v>
      </c>
      <c r="L53" s="1293">
        <f>K53+1</f>
        <v>45489</v>
      </c>
      <c r="M53" s="2074" t="s">
        <v>5599</v>
      </c>
      <c r="N53" s="1271"/>
    </row>
    <row r="54" spans="1:15" s="218" customFormat="1" ht="12.75" hidden="1" customHeight="1">
      <c r="A54" s="673" t="s">
        <v>5708</v>
      </c>
      <c r="B54" s="2551" t="s">
        <v>5027</v>
      </c>
      <c r="C54" s="1904" t="s">
        <v>5709</v>
      </c>
      <c r="D54" s="671" t="s">
        <v>5710</v>
      </c>
      <c r="E54" s="671">
        <v>45510</v>
      </c>
      <c r="F54" s="671">
        <f>E54+12</f>
        <v>45522</v>
      </c>
      <c r="G54" s="671">
        <f>E54+13</f>
        <v>45523</v>
      </c>
      <c r="H54" s="671">
        <f>E54+14</f>
        <v>45524</v>
      </c>
      <c r="I54" s="671">
        <f>E54+15</f>
        <v>45525</v>
      </c>
      <c r="J54" s="671">
        <f>E54+18</f>
        <v>45528</v>
      </c>
      <c r="K54" s="1986">
        <v>45495</v>
      </c>
      <c r="L54" s="1293">
        <f>K54+1</f>
        <v>45496</v>
      </c>
      <c r="M54" s="2074" t="s">
        <v>5599</v>
      </c>
      <c r="N54" s="1271"/>
    </row>
    <row r="55" spans="1:15" s="218" customFormat="1" ht="12.75" hidden="1" customHeight="1">
      <c r="A55" s="673" t="s">
        <v>5711</v>
      </c>
      <c r="B55" s="2551" t="s">
        <v>5030</v>
      </c>
      <c r="C55" s="1904" t="s">
        <v>5684</v>
      </c>
      <c r="D55" s="671" t="s">
        <v>5712</v>
      </c>
      <c r="E55" s="671">
        <v>45516</v>
      </c>
      <c r="F55" s="671">
        <f>E55+12</f>
        <v>45528</v>
      </c>
      <c r="G55" s="671">
        <f>E55+13</f>
        <v>45529</v>
      </c>
      <c r="H55" s="671">
        <f>E55+14</f>
        <v>45530</v>
      </c>
      <c r="I55" s="671">
        <f>E55+15</f>
        <v>45531</v>
      </c>
      <c r="J55" s="671">
        <f>E55+18</f>
        <v>45534</v>
      </c>
      <c r="K55" s="1986">
        <v>45502</v>
      </c>
      <c r="L55" s="1293">
        <f>K55+1</f>
        <v>45503</v>
      </c>
      <c r="M55" s="2074" t="s">
        <v>5599</v>
      </c>
      <c r="N55" s="1271"/>
    </row>
    <row r="56" spans="1:15" s="218" customFormat="1" ht="12.75" hidden="1" customHeight="1">
      <c r="A56" s="673" t="s">
        <v>2511</v>
      </c>
      <c r="B56" s="2551" t="s">
        <v>5033</v>
      </c>
      <c r="C56" s="3053" t="s">
        <v>5713</v>
      </c>
      <c r="D56" s="543" t="s">
        <v>5714</v>
      </c>
      <c r="E56" s="543">
        <v>45522</v>
      </c>
      <c r="F56" s="543">
        <f t="shared" ref="F56:F60" si="81">E56+12</f>
        <v>45534</v>
      </c>
      <c r="G56" s="543">
        <f t="shared" ref="G56:G60" si="82">E56+13</f>
        <v>45535</v>
      </c>
      <c r="H56" s="543">
        <f t="shared" ref="H56:H60" si="83">E56+14</f>
        <v>45536</v>
      </c>
      <c r="I56" s="543">
        <f t="shared" ref="I56:I60" si="84">E56+15</f>
        <v>45537</v>
      </c>
      <c r="J56" s="543">
        <f t="shared" ref="J56:J60" si="85">E56+18</f>
        <v>45540</v>
      </c>
      <c r="K56" s="1986">
        <v>45509</v>
      </c>
      <c r="L56" s="1293">
        <v>45510</v>
      </c>
      <c r="M56" s="2074" t="s">
        <v>5599</v>
      </c>
      <c r="N56" s="1271"/>
    </row>
    <row r="57" spans="1:15" s="218" customFormat="1" ht="12.75" hidden="1" customHeight="1">
      <c r="A57" s="673" t="s">
        <v>5715</v>
      </c>
      <c r="B57" s="2551" t="s">
        <v>5037</v>
      </c>
      <c r="C57" s="3053" t="s">
        <v>3744</v>
      </c>
      <c r="D57" s="543" t="s">
        <v>5716</v>
      </c>
      <c r="E57" s="543">
        <v>45526</v>
      </c>
      <c r="F57" s="543">
        <f t="shared" si="81"/>
        <v>45538</v>
      </c>
      <c r="G57" s="543">
        <f t="shared" si="82"/>
        <v>45539</v>
      </c>
      <c r="H57" s="543">
        <f t="shared" si="83"/>
        <v>45540</v>
      </c>
      <c r="I57" s="543">
        <f t="shared" si="84"/>
        <v>45541</v>
      </c>
      <c r="J57" s="543">
        <f t="shared" si="85"/>
        <v>45544</v>
      </c>
      <c r="K57" s="1986">
        <v>45516</v>
      </c>
      <c r="L57" s="1293">
        <f t="shared" ref="L57:L59" si="86">K57+1</f>
        <v>45517</v>
      </c>
      <c r="M57" s="2074" t="s">
        <v>5599</v>
      </c>
      <c r="N57" s="1271"/>
    </row>
    <row r="58" spans="1:15" s="218" customFormat="1" ht="12.75" hidden="1" customHeight="1">
      <c r="A58" s="673" t="s">
        <v>5717</v>
      </c>
      <c r="B58" s="2551" t="s">
        <v>5040</v>
      </c>
      <c r="C58" s="1903" t="s">
        <v>5718</v>
      </c>
      <c r="D58" s="543" t="s">
        <v>5719</v>
      </c>
      <c r="E58" s="543">
        <v>45533</v>
      </c>
      <c r="F58" s="543">
        <f t="shared" si="81"/>
        <v>45545</v>
      </c>
      <c r="G58" s="543">
        <f t="shared" si="82"/>
        <v>45546</v>
      </c>
      <c r="H58" s="543">
        <f t="shared" si="83"/>
        <v>45547</v>
      </c>
      <c r="I58" s="543">
        <f t="shared" si="84"/>
        <v>45548</v>
      </c>
      <c r="J58" s="543">
        <f t="shared" si="85"/>
        <v>45551</v>
      </c>
      <c r="K58" s="1986">
        <v>45523</v>
      </c>
      <c r="L58" s="1293">
        <f t="shared" si="86"/>
        <v>45524</v>
      </c>
      <c r="M58" s="2074" t="s">
        <v>5599</v>
      </c>
      <c r="N58" s="1271"/>
    </row>
    <row r="59" spans="1:15" s="218" customFormat="1" ht="12.75" hidden="1" customHeight="1">
      <c r="A59" s="673" t="s">
        <v>5720</v>
      </c>
      <c r="B59" s="2551" t="s">
        <v>5042</v>
      </c>
      <c r="C59" s="1903" t="s">
        <v>3990</v>
      </c>
      <c r="D59" s="543" t="s">
        <v>5721</v>
      </c>
      <c r="E59" s="543">
        <v>45537</v>
      </c>
      <c r="F59" s="543">
        <f t="shared" si="81"/>
        <v>45549</v>
      </c>
      <c r="G59" s="543">
        <f t="shared" si="82"/>
        <v>45550</v>
      </c>
      <c r="H59" s="543">
        <f t="shared" si="83"/>
        <v>45551</v>
      </c>
      <c r="I59" s="543">
        <f t="shared" si="84"/>
        <v>45552</v>
      </c>
      <c r="J59" s="543">
        <f t="shared" si="85"/>
        <v>45555</v>
      </c>
      <c r="K59" s="1986">
        <v>45530</v>
      </c>
      <c r="L59" s="1293">
        <f t="shared" si="86"/>
        <v>45531</v>
      </c>
      <c r="M59" s="2074" t="s">
        <v>5599</v>
      </c>
      <c r="N59" s="1271"/>
    </row>
    <row r="60" spans="1:15" s="218" customFormat="1" ht="12.75" hidden="1" customHeight="1">
      <c r="A60" s="673" t="s">
        <v>5722</v>
      </c>
      <c r="B60" s="2551" t="s">
        <v>5044</v>
      </c>
      <c r="C60" s="1904" t="s">
        <v>5698</v>
      </c>
      <c r="D60" s="671" t="s">
        <v>5723</v>
      </c>
      <c r="E60" s="671">
        <v>45547</v>
      </c>
      <c r="F60" s="671">
        <f t="shared" si="81"/>
        <v>45559</v>
      </c>
      <c r="G60" s="671">
        <f t="shared" si="82"/>
        <v>45560</v>
      </c>
      <c r="H60" s="671">
        <f t="shared" si="83"/>
        <v>45561</v>
      </c>
      <c r="I60" s="671">
        <f t="shared" si="84"/>
        <v>45562</v>
      </c>
      <c r="J60" s="671">
        <f t="shared" si="85"/>
        <v>45565</v>
      </c>
      <c r="K60" s="1986">
        <f t="shared" ref="K60" si="87">K59+7</f>
        <v>45537</v>
      </c>
      <c r="L60" s="1293">
        <v>45538</v>
      </c>
      <c r="M60" s="2074" t="s">
        <v>5599</v>
      </c>
      <c r="N60" s="1271"/>
    </row>
    <row r="61" spans="1:15" s="218" customFormat="1" ht="12.75" hidden="1" customHeight="1">
      <c r="A61" s="673"/>
      <c r="B61" s="2551"/>
      <c r="C61" s="5"/>
      <c r="D61" s="5"/>
      <c r="E61" s="5"/>
      <c r="F61" s="5"/>
      <c r="G61" s="5"/>
      <c r="H61" s="5"/>
      <c r="I61" s="5"/>
      <c r="J61" s="5"/>
      <c r="K61" s="5"/>
      <c r="L61" s="5"/>
      <c r="M61" s="5"/>
      <c r="N61" s="5"/>
      <c r="O61" s="5"/>
    </row>
    <row r="62" spans="1:15" s="218" customFormat="1" ht="12.75" hidden="1" customHeight="1">
      <c r="A62" s="673"/>
      <c r="B62" s="2551"/>
      <c r="C62" s="5"/>
      <c r="D62" s="5"/>
      <c r="E62" s="5"/>
      <c r="F62" s="5"/>
      <c r="G62" s="5"/>
      <c r="H62" s="5"/>
      <c r="I62" s="5"/>
      <c r="J62" s="5"/>
      <c r="K62" s="5"/>
      <c r="L62" s="5"/>
      <c r="M62" s="5"/>
      <c r="N62" s="5"/>
      <c r="O62" s="5"/>
    </row>
    <row r="63" spans="1:15" s="218" customFormat="1" ht="24" customHeight="1">
      <c r="A63" s="673"/>
      <c r="B63" s="2551"/>
      <c r="C63" s="924" t="s">
        <v>5724</v>
      </c>
      <c r="D63" s="212"/>
      <c r="E63" s="1386" t="s">
        <v>2015</v>
      </c>
      <c r="F63" s="213" t="s">
        <v>553</v>
      </c>
      <c r="G63" s="213" t="s">
        <v>10</v>
      </c>
      <c r="H63" s="213" t="s">
        <v>5592</v>
      </c>
      <c r="I63" s="213" t="s">
        <v>5593</v>
      </c>
      <c r="J63" s="214" t="s">
        <v>5594</v>
      </c>
      <c r="M63" s="730"/>
      <c r="N63" s="1271"/>
    </row>
    <row r="64" spans="1:15" s="218" customFormat="1" ht="24" customHeight="1">
      <c r="A64" s="673"/>
      <c r="B64" s="2551"/>
      <c r="C64" s="215"/>
      <c r="D64" s="216" t="s">
        <v>4556</v>
      </c>
      <c r="E64" s="919"/>
      <c r="F64" s="314" t="s">
        <v>4732</v>
      </c>
      <c r="G64" s="314" t="s">
        <v>3299</v>
      </c>
      <c r="H64" s="314" t="s">
        <v>4634</v>
      </c>
      <c r="I64" s="314" t="s">
        <v>3926</v>
      </c>
      <c r="J64" s="314" t="s">
        <v>3300</v>
      </c>
      <c r="K64" s="1836" t="s">
        <v>2030</v>
      </c>
      <c r="L64" s="3625" t="s">
        <v>5507</v>
      </c>
      <c r="M64" s="1292" t="s">
        <v>5595</v>
      </c>
      <c r="N64" s="1886"/>
    </row>
    <row r="65" spans="1:14" s="218" customFormat="1" ht="12.75" hidden="1" customHeight="1">
      <c r="A65" s="673" t="s">
        <v>5725</v>
      </c>
      <c r="B65" s="2551" t="s">
        <v>5046</v>
      </c>
      <c r="C65" s="1904" t="s">
        <v>5726</v>
      </c>
      <c r="D65" s="671" t="s">
        <v>5727</v>
      </c>
      <c r="E65" s="671">
        <v>45551</v>
      </c>
      <c r="F65" s="671">
        <f>E65+12</f>
        <v>45563</v>
      </c>
      <c r="G65" s="671">
        <f>E65+13</f>
        <v>45564</v>
      </c>
      <c r="H65" s="671">
        <f>E65+14</f>
        <v>45565</v>
      </c>
      <c r="I65" s="3235" t="s">
        <v>5728</v>
      </c>
      <c r="J65" s="671">
        <f t="shared" ref="J65:J72" si="88">E65+16</f>
        <v>45567</v>
      </c>
      <c r="K65" s="1986">
        <f>K60+7</f>
        <v>45544</v>
      </c>
      <c r="L65" s="1293">
        <v>45545</v>
      </c>
      <c r="M65" s="1293">
        <f t="shared" ref="M65:M72" si="89">L65+1</f>
        <v>45546</v>
      </c>
      <c r="N65" s="2074" t="s">
        <v>5729</v>
      </c>
    </row>
    <row r="66" spans="1:14" s="218" customFormat="1" ht="12.75" hidden="1" customHeight="1">
      <c r="A66" s="673" t="s">
        <v>5602</v>
      </c>
      <c r="B66" s="2551" t="s">
        <v>5049</v>
      </c>
      <c r="C66" s="1904" t="s">
        <v>5648</v>
      </c>
      <c r="D66" s="671" t="s">
        <v>5730</v>
      </c>
      <c r="E66" s="671">
        <v>45557</v>
      </c>
      <c r="F66" s="671">
        <f>E66+12</f>
        <v>45569</v>
      </c>
      <c r="G66" s="671">
        <f>E66+13</f>
        <v>45570</v>
      </c>
      <c r="H66" s="671">
        <f>E66+14</f>
        <v>45571</v>
      </c>
      <c r="I66" s="3235" t="s">
        <v>5728</v>
      </c>
      <c r="J66" s="671">
        <f t="shared" si="88"/>
        <v>45573</v>
      </c>
      <c r="K66" s="1986">
        <f>K65+7</f>
        <v>45551</v>
      </c>
      <c r="L66" s="1293">
        <v>45552</v>
      </c>
      <c r="M66" s="1293">
        <f t="shared" si="89"/>
        <v>45553</v>
      </c>
      <c r="N66" s="2074" t="s">
        <v>5729</v>
      </c>
    </row>
    <row r="67" spans="1:14" s="218" customFormat="1" ht="12.75" hidden="1" customHeight="1">
      <c r="A67" s="673"/>
      <c r="B67" s="2551" t="s">
        <v>4917</v>
      </c>
      <c r="C67" s="1904" t="s">
        <v>5606</v>
      </c>
      <c r="D67" s="671" t="s">
        <v>5731</v>
      </c>
      <c r="E67" s="671">
        <v>45566</v>
      </c>
      <c r="F67" s="671">
        <f t="shared" ref="F67:F68" si="90">E67+12</f>
        <v>45578</v>
      </c>
      <c r="G67" s="671">
        <f t="shared" ref="G67:G68" si="91">E67+13</f>
        <v>45579</v>
      </c>
      <c r="H67" s="671">
        <f t="shared" ref="H67:H68" si="92">E67+14</f>
        <v>45580</v>
      </c>
      <c r="I67" s="3235" t="s">
        <v>5728</v>
      </c>
      <c r="J67" s="671">
        <f t="shared" si="88"/>
        <v>45582</v>
      </c>
      <c r="K67" s="1986">
        <f t="shared" ref="K67:K72" si="93">K66+7</f>
        <v>45558</v>
      </c>
      <c r="L67" s="1293">
        <v>45559</v>
      </c>
      <c r="M67" s="1293">
        <f t="shared" si="89"/>
        <v>45560</v>
      </c>
      <c r="N67" s="2074" t="s">
        <v>5729</v>
      </c>
    </row>
    <row r="68" spans="1:14" s="218" customFormat="1" ht="12.75" customHeight="1">
      <c r="A68" s="673"/>
      <c r="B68" s="2551" t="s">
        <v>4919</v>
      </c>
      <c r="C68" s="1903" t="s">
        <v>5639</v>
      </c>
      <c r="D68" s="543" t="s">
        <v>5732</v>
      </c>
      <c r="E68" s="543">
        <v>45578</v>
      </c>
      <c r="F68" s="543">
        <f t="shared" si="90"/>
        <v>45590</v>
      </c>
      <c r="G68" s="543">
        <f t="shared" si="91"/>
        <v>45591</v>
      </c>
      <c r="H68" s="543">
        <f t="shared" si="92"/>
        <v>45592</v>
      </c>
      <c r="I68" s="3235" t="s">
        <v>5728</v>
      </c>
      <c r="J68" s="543">
        <f t="shared" si="88"/>
        <v>45594</v>
      </c>
      <c r="K68" s="1986">
        <f t="shared" si="93"/>
        <v>45565</v>
      </c>
      <c r="L68" s="1293">
        <v>45566</v>
      </c>
      <c r="M68" s="1293">
        <f t="shared" si="89"/>
        <v>45567</v>
      </c>
      <c r="N68" s="2074" t="s">
        <v>5729</v>
      </c>
    </row>
    <row r="69" spans="1:14" s="218" customFormat="1" ht="12.75" customHeight="1">
      <c r="A69" s="673"/>
      <c r="B69" s="2551" t="s">
        <v>4922</v>
      </c>
      <c r="C69" s="1903" t="s">
        <v>5709</v>
      </c>
      <c r="D69" s="3909" t="s">
        <v>5733</v>
      </c>
      <c r="E69" s="543">
        <v>45578</v>
      </c>
      <c r="F69" s="543">
        <f t="shared" ref="F69:F71" si="94">E69+12</f>
        <v>45590</v>
      </c>
      <c r="G69" s="543">
        <f t="shared" ref="G69:G71" si="95">E69+13</f>
        <v>45591</v>
      </c>
      <c r="H69" s="543">
        <f t="shared" ref="H69:H71" si="96">E69+14</f>
        <v>45592</v>
      </c>
      <c r="I69" s="3235" t="s">
        <v>5728</v>
      </c>
      <c r="J69" s="543">
        <f t="shared" si="88"/>
        <v>45594</v>
      </c>
      <c r="K69" s="1986">
        <f t="shared" si="93"/>
        <v>45572</v>
      </c>
      <c r="L69" s="1293">
        <v>45573</v>
      </c>
      <c r="M69" s="1293">
        <f t="shared" si="89"/>
        <v>45574</v>
      </c>
      <c r="N69" s="2074" t="s">
        <v>5729</v>
      </c>
    </row>
    <row r="70" spans="1:14" s="218" customFormat="1" ht="12.75" customHeight="1">
      <c r="A70" s="673"/>
      <c r="B70" s="2551" t="s">
        <v>4925</v>
      </c>
      <c r="C70" s="1903" t="s">
        <v>5684</v>
      </c>
      <c r="D70" s="3909" t="s">
        <v>5734</v>
      </c>
      <c r="E70" s="543">
        <v>45587</v>
      </c>
      <c r="F70" s="543">
        <f t="shared" si="94"/>
        <v>45599</v>
      </c>
      <c r="G70" s="543">
        <f t="shared" si="95"/>
        <v>45600</v>
      </c>
      <c r="H70" s="543">
        <f t="shared" si="96"/>
        <v>45601</v>
      </c>
      <c r="I70" s="543">
        <f>E70+15</f>
        <v>45602</v>
      </c>
      <c r="J70" s="543">
        <f t="shared" si="88"/>
        <v>45603</v>
      </c>
      <c r="K70" s="1986">
        <f t="shared" si="93"/>
        <v>45579</v>
      </c>
      <c r="L70" s="1293">
        <v>45580</v>
      </c>
      <c r="M70" s="1293">
        <f t="shared" si="89"/>
        <v>45581</v>
      </c>
      <c r="N70" s="2074" t="s">
        <v>5729</v>
      </c>
    </row>
    <row r="71" spans="1:14" s="218" customFormat="1" ht="12.75" customHeight="1">
      <c r="A71" s="673" t="s">
        <v>5735</v>
      </c>
      <c r="B71" s="2551" t="s">
        <v>4927</v>
      </c>
      <c r="C71" s="1903" t="s">
        <v>5736</v>
      </c>
      <c r="D71" s="3910" t="s">
        <v>5737</v>
      </c>
      <c r="E71" s="543">
        <v>45587</v>
      </c>
      <c r="F71" s="543">
        <f t="shared" si="94"/>
        <v>45599</v>
      </c>
      <c r="G71" s="543">
        <f t="shared" si="95"/>
        <v>45600</v>
      </c>
      <c r="H71" s="543">
        <f t="shared" si="96"/>
        <v>45601</v>
      </c>
      <c r="I71" s="543">
        <f>E71+15</f>
        <v>45602</v>
      </c>
      <c r="J71" s="543">
        <f t="shared" si="88"/>
        <v>45603</v>
      </c>
      <c r="K71" s="1986">
        <f t="shared" si="93"/>
        <v>45586</v>
      </c>
      <c r="L71" s="1293">
        <v>45587</v>
      </c>
      <c r="M71" s="1293">
        <f t="shared" si="89"/>
        <v>45588</v>
      </c>
      <c r="N71" s="2074" t="s">
        <v>5729</v>
      </c>
    </row>
    <row r="72" spans="1:14" s="218" customFormat="1" ht="12.75" customHeight="1">
      <c r="A72" s="673" t="s">
        <v>5738</v>
      </c>
      <c r="B72" s="2551" t="s">
        <v>4930</v>
      </c>
      <c r="C72" s="1903" t="s">
        <v>5739</v>
      </c>
      <c r="D72" s="3910" t="s">
        <v>5740</v>
      </c>
      <c r="E72" s="543">
        <v>45594</v>
      </c>
      <c r="F72" s="543">
        <f t="shared" ref="F72" si="97">E72+12</f>
        <v>45606</v>
      </c>
      <c r="G72" s="543">
        <f t="shared" ref="G72" si="98">E72+13</f>
        <v>45607</v>
      </c>
      <c r="H72" s="543">
        <f t="shared" ref="H72" si="99">E72+14</f>
        <v>45608</v>
      </c>
      <c r="I72" s="543">
        <f>E72+15</f>
        <v>45609</v>
      </c>
      <c r="J72" s="543">
        <f t="shared" si="88"/>
        <v>45610</v>
      </c>
      <c r="K72" s="1986">
        <f t="shared" si="93"/>
        <v>45593</v>
      </c>
      <c r="L72" s="1293">
        <f>L71+7</f>
        <v>45594</v>
      </c>
      <c r="M72" s="1293">
        <f t="shared" si="89"/>
        <v>45595</v>
      </c>
      <c r="N72" s="2074" t="s">
        <v>5729</v>
      </c>
    </row>
    <row r="73" spans="1:14" s="218" customFormat="1" ht="12.75" customHeight="1">
      <c r="A73" s="673" t="s">
        <v>5741</v>
      </c>
      <c r="B73" s="2551" t="s">
        <v>4933</v>
      </c>
      <c r="C73" s="1904" t="s">
        <v>5718</v>
      </c>
      <c r="D73" s="671" t="s">
        <v>5742</v>
      </c>
      <c r="E73" s="671">
        <v>45601</v>
      </c>
      <c r="F73" s="671">
        <f t="shared" ref="F73:F78" si="100">E73+12</f>
        <v>45613</v>
      </c>
      <c r="G73" s="671">
        <f t="shared" ref="G73:G78" si="101">E73+13</f>
        <v>45614</v>
      </c>
      <c r="H73" s="671">
        <f t="shared" ref="H73:H78" si="102">E73+14</f>
        <v>45615</v>
      </c>
      <c r="I73" s="3235" t="s">
        <v>5728</v>
      </c>
      <c r="J73" s="671">
        <f t="shared" ref="J73:J78" si="103">E73+16</f>
        <v>45617</v>
      </c>
      <c r="K73" s="1986">
        <f t="shared" ref="K73:K80" si="104">K72+7</f>
        <v>45600</v>
      </c>
      <c r="L73" s="1293">
        <v>45601</v>
      </c>
      <c r="M73" s="1293">
        <f t="shared" ref="M73:M78" si="105">L73+1</f>
        <v>45602</v>
      </c>
      <c r="N73" s="2074" t="s">
        <v>5729</v>
      </c>
    </row>
    <row r="74" spans="1:14" s="218" customFormat="1" ht="12.75" customHeight="1">
      <c r="A74" s="673" t="s">
        <v>5743</v>
      </c>
      <c r="B74" s="2551" t="s">
        <v>4936</v>
      </c>
      <c r="C74" s="1904" t="s">
        <v>5698</v>
      </c>
      <c r="D74" s="671" t="s">
        <v>5744</v>
      </c>
      <c r="E74" s="671">
        <v>45608</v>
      </c>
      <c r="F74" s="671">
        <f t="shared" si="100"/>
        <v>45620</v>
      </c>
      <c r="G74" s="671">
        <f t="shared" si="101"/>
        <v>45621</v>
      </c>
      <c r="H74" s="671">
        <f t="shared" si="102"/>
        <v>45622</v>
      </c>
      <c r="I74" s="3235" t="s">
        <v>5728</v>
      </c>
      <c r="J74" s="671">
        <f t="shared" si="103"/>
        <v>45624</v>
      </c>
      <c r="K74" s="1986">
        <f t="shared" si="104"/>
        <v>45607</v>
      </c>
      <c r="L74" s="1293">
        <v>45608</v>
      </c>
      <c r="M74" s="1293">
        <f t="shared" si="105"/>
        <v>45609</v>
      </c>
      <c r="N74" s="2074" t="s">
        <v>5729</v>
      </c>
    </row>
    <row r="75" spans="1:14" s="218" customFormat="1" ht="12.75" customHeight="1">
      <c r="A75" s="673" t="s">
        <v>5745</v>
      </c>
      <c r="B75" s="2551" t="s">
        <v>4938</v>
      </c>
      <c r="C75" s="1904" t="s">
        <v>5726</v>
      </c>
      <c r="D75" s="671" t="s">
        <v>5746</v>
      </c>
      <c r="E75" s="671">
        <v>45615</v>
      </c>
      <c r="F75" s="671">
        <f t="shared" si="100"/>
        <v>45627</v>
      </c>
      <c r="G75" s="671">
        <f t="shared" si="101"/>
        <v>45628</v>
      </c>
      <c r="H75" s="671">
        <f t="shared" si="102"/>
        <v>45629</v>
      </c>
      <c r="I75" s="3235" t="s">
        <v>5728</v>
      </c>
      <c r="J75" s="671">
        <f t="shared" si="103"/>
        <v>45631</v>
      </c>
      <c r="K75" s="1986">
        <f t="shared" si="104"/>
        <v>45614</v>
      </c>
      <c r="L75" s="1293">
        <v>45615</v>
      </c>
      <c r="M75" s="1293">
        <f t="shared" si="105"/>
        <v>45616</v>
      </c>
      <c r="N75" s="2074" t="s">
        <v>5729</v>
      </c>
    </row>
    <row r="76" spans="1:14" s="218" customFormat="1" ht="12.75" customHeight="1">
      <c r="A76" s="673"/>
      <c r="B76" s="2551" t="s">
        <v>4940</v>
      </c>
      <c r="C76" s="1904" t="s">
        <v>5606</v>
      </c>
      <c r="D76" s="671" t="s">
        <v>5747</v>
      </c>
      <c r="E76" s="671">
        <v>45622</v>
      </c>
      <c r="F76" s="671">
        <f t="shared" si="100"/>
        <v>45634</v>
      </c>
      <c r="G76" s="671">
        <f t="shared" si="101"/>
        <v>45635</v>
      </c>
      <c r="H76" s="671">
        <f t="shared" si="102"/>
        <v>45636</v>
      </c>
      <c r="I76" s="3235" t="s">
        <v>5728</v>
      </c>
      <c r="J76" s="671">
        <f t="shared" si="103"/>
        <v>45638</v>
      </c>
      <c r="K76" s="1986">
        <f t="shared" si="104"/>
        <v>45621</v>
      </c>
      <c r="L76" s="1293">
        <v>45622</v>
      </c>
      <c r="M76" s="1293">
        <f t="shared" si="105"/>
        <v>45623</v>
      </c>
      <c r="N76" s="2074" t="s">
        <v>5729</v>
      </c>
    </row>
    <row r="77" spans="1:14" s="218" customFormat="1" ht="12.75" customHeight="1">
      <c r="A77" s="673"/>
      <c r="B77" s="2551" t="s">
        <v>4942</v>
      </c>
      <c r="C77" s="1903" t="s">
        <v>5639</v>
      </c>
      <c r="D77" s="543" t="s">
        <v>5748</v>
      </c>
      <c r="E77" s="543">
        <v>45629</v>
      </c>
      <c r="F77" s="543">
        <f t="shared" si="100"/>
        <v>45641</v>
      </c>
      <c r="G77" s="543">
        <f t="shared" si="101"/>
        <v>45642</v>
      </c>
      <c r="H77" s="543">
        <f t="shared" si="102"/>
        <v>45643</v>
      </c>
      <c r="I77" s="3235" t="s">
        <v>5728</v>
      </c>
      <c r="J77" s="543">
        <f t="shared" si="103"/>
        <v>45645</v>
      </c>
      <c r="K77" s="1986">
        <f t="shared" si="104"/>
        <v>45628</v>
      </c>
      <c r="L77" s="1293">
        <v>45629</v>
      </c>
      <c r="M77" s="1293">
        <f t="shared" si="105"/>
        <v>45630</v>
      </c>
      <c r="N77" s="2074" t="s">
        <v>5729</v>
      </c>
    </row>
    <row r="78" spans="1:14" s="218" customFormat="1" ht="12.75" customHeight="1">
      <c r="A78" s="673"/>
      <c r="B78" s="2551" t="s">
        <v>4944</v>
      </c>
      <c r="C78" s="1903" t="s">
        <v>5749</v>
      </c>
      <c r="D78" s="543" t="s">
        <v>5750</v>
      </c>
      <c r="E78" s="543">
        <f>E77+7</f>
        <v>45636</v>
      </c>
      <c r="F78" s="543">
        <f t="shared" si="100"/>
        <v>45648</v>
      </c>
      <c r="G78" s="543">
        <f t="shared" si="101"/>
        <v>45649</v>
      </c>
      <c r="H78" s="543">
        <f t="shared" si="102"/>
        <v>45650</v>
      </c>
      <c r="I78" s="3235" t="s">
        <v>5728</v>
      </c>
      <c r="J78" s="543">
        <f t="shared" si="103"/>
        <v>45652</v>
      </c>
      <c r="K78" s="1986">
        <f t="shared" si="104"/>
        <v>45635</v>
      </c>
      <c r="L78" s="1293">
        <v>45636</v>
      </c>
      <c r="M78" s="1293">
        <f t="shared" si="105"/>
        <v>45637</v>
      </c>
      <c r="N78" s="2074" t="s">
        <v>5729</v>
      </c>
    </row>
    <row r="79" spans="1:14" s="218" customFormat="1" ht="12.75" customHeight="1">
      <c r="A79" s="673"/>
      <c r="B79" s="2551" t="s">
        <v>4946</v>
      </c>
      <c r="C79" s="1903" t="s">
        <v>5709</v>
      </c>
      <c r="D79" s="543" t="s">
        <v>5751</v>
      </c>
      <c r="E79" s="543">
        <v>45643</v>
      </c>
      <c r="F79" s="543">
        <f t="shared" ref="F79:F80" si="106">E79+12</f>
        <v>45655</v>
      </c>
      <c r="G79" s="543">
        <f t="shared" ref="G79:G80" si="107">E79+13</f>
        <v>45656</v>
      </c>
      <c r="H79" s="543">
        <f t="shared" ref="H79:H80" si="108">E79+14</f>
        <v>45657</v>
      </c>
      <c r="I79" s="3235" t="s">
        <v>5728</v>
      </c>
      <c r="J79" s="543">
        <f t="shared" ref="J79:J80" si="109">E79+16</f>
        <v>45659</v>
      </c>
      <c r="K79" s="1986">
        <f t="shared" si="104"/>
        <v>45642</v>
      </c>
      <c r="L79" s="1293">
        <v>45643</v>
      </c>
      <c r="M79" s="1293">
        <f t="shared" ref="M79:M80" si="110">L79+1</f>
        <v>45644</v>
      </c>
      <c r="N79" s="2074" t="s">
        <v>5729</v>
      </c>
    </row>
    <row r="80" spans="1:14" s="218" customFormat="1" ht="12.75" customHeight="1">
      <c r="A80" s="673"/>
      <c r="B80" s="2551" t="s">
        <v>4948</v>
      </c>
      <c r="C80" s="1903" t="s">
        <v>5684</v>
      </c>
      <c r="D80" s="543" t="s">
        <v>5752</v>
      </c>
      <c r="E80" s="543">
        <f>E79+7</f>
        <v>45650</v>
      </c>
      <c r="F80" s="543">
        <f t="shared" si="106"/>
        <v>45662</v>
      </c>
      <c r="G80" s="543">
        <f t="shared" si="107"/>
        <v>45663</v>
      </c>
      <c r="H80" s="543">
        <f t="shared" si="108"/>
        <v>45664</v>
      </c>
      <c r="I80" s="3235" t="s">
        <v>5728</v>
      </c>
      <c r="J80" s="543">
        <f t="shared" si="109"/>
        <v>45666</v>
      </c>
      <c r="K80" s="1986">
        <f t="shared" si="104"/>
        <v>45649</v>
      </c>
      <c r="L80" s="1293">
        <f>L79+7</f>
        <v>45650</v>
      </c>
      <c r="M80" s="1293">
        <f t="shared" si="110"/>
        <v>45651</v>
      </c>
      <c r="N80" s="2074" t="s">
        <v>5729</v>
      </c>
    </row>
    <row r="81" spans="1:13" s="218" customFormat="1" ht="12.75" customHeight="1">
      <c r="A81" s="374"/>
      <c r="B81" s="1990"/>
      <c r="C81" s="3554" t="s">
        <v>5753</v>
      </c>
      <c r="D81" s="226"/>
      <c r="E81" s="227"/>
      <c r="F81" s="227"/>
      <c r="G81" s="227"/>
      <c r="H81" s="227"/>
      <c r="I81" s="227"/>
      <c r="J81" s="228"/>
      <c r="K81" s="222"/>
      <c r="M81" s="230"/>
    </row>
    <row r="82" spans="1:13">
      <c r="C82"/>
    </row>
    <row r="83" spans="1:13">
      <c r="C83" s="296"/>
      <c r="E83" s="296"/>
    </row>
    <row r="84" spans="1:13" s="218" customFormat="1" ht="12">
      <c r="B84" s="1990"/>
      <c r="C84" s="219" t="s">
        <v>1920</v>
      </c>
      <c r="D84" s="139"/>
      <c r="E84" s="231"/>
      <c r="F84" s="220"/>
      <c r="G84" s="209" t="s">
        <v>1958</v>
      </c>
      <c r="H84" s="209"/>
      <c r="I84" s="139"/>
      <c r="J84" s="139"/>
      <c r="K84" s="209" t="s">
        <v>1982</v>
      </c>
      <c r="L84" s="209"/>
      <c r="M84" s="209"/>
    </row>
    <row r="85" spans="1:13" s="218" customFormat="1" ht="12">
      <c r="B85" s="1990"/>
      <c r="C85" s="137" t="s">
        <v>1921</v>
      </c>
      <c r="D85" s="139"/>
      <c r="E85" s="221" t="s">
        <v>2305</v>
      </c>
      <c r="F85" s="209"/>
      <c r="G85" s="139" t="s">
        <v>2306</v>
      </c>
      <c r="H85" s="139"/>
      <c r="I85" s="221" t="s">
        <v>1960</v>
      </c>
      <c r="J85" s="139"/>
      <c r="K85" s="139" t="s">
        <v>1984</v>
      </c>
      <c r="L85" s="139"/>
      <c r="M85" s="222" t="s">
        <v>1985</v>
      </c>
    </row>
    <row r="86" spans="1:13" s="218" customFormat="1" ht="12">
      <c r="B86" s="1990"/>
      <c r="C86" s="137"/>
      <c r="D86" s="139"/>
      <c r="E86" s="221"/>
      <c r="F86" s="209"/>
      <c r="G86" s="139"/>
      <c r="H86" s="139"/>
      <c r="I86" s="221"/>
      <c r="J86" s="139"/>
      <c r="K86" s="139"/>
      <c r="L86" s="139"/>
      <c r="M86" s="222"/>
    </row>
    <row r="87" spans="1:13" s="218" customFormat="1" ht="12">
      <c r="B87" s="1990"/>
      <c r="C87" s="223" t="str">
        <f>HOME!A$600</f>
        <v>ZANT CHONG</v>
      </c>
      <c r="D87" s="223" t="str">
        <f>HOME!B$600</f>
        <v>6011 2429</v>
      </c>
      <c r="E87" s="1991" t="str">
        <f>HOME!C$600</f>
        <v>zant.chong@msc.com</v>
      </c>
      <c r="G87" s="223" t="str">
        <f>HOME!A$617</f>
        <v>ROBERT CHIA</v>
      </c>
      <c r="H87" s="223" t="str">
        <f>HOME!B$617</f>
        <v>6011 0564</v>
      </c>
      <c r="I87" s="1991" t="str">
        <f>HOME!C$617</f>
        <v>robert.chia@msc.com</v>
      </c>
      <c r="K87" s="223" t="str">
        <f>HOME!A$632</f>
        <v>RAYNAR ANG</v>
      </c>
      <c r="L87" s="223" t="str">
        <f>HOME!B$632</f>
        <v>6011 2358</v>
      </c>
      <c r="M87" s="1991" t="str">
        <f>HOME!C$632</f>
        <v>raynar.ang@msc.com</v>
      </c>
    </row>
    <row r="88" spans="1:13" s="218" customFormat="1" ht="12">
      <c r="B88" s="1990"/>
      <c r="C88" s="223" t="str">
        <f>HOME!A$601</f>
        <v>PHOEBE HUANG</v>
      </c>
      <c r="D88" s="223" t="str">
        <f>HOME!B$601</f>
        <v>6011 0562</v>
      </c>
      <c r="E88" s="1991" t="str">
        <f>HOME!C$601</f>
        <v>phoebe.huang@msc.com</v>
      </c>
      <c r="G88" s="223" t="str">
        <f>HOME!A$618</f>
        <v>S. Y. LIEW</v>
      </c>
      <c r="H88" s="223" t="str">
        <f>HOME!B$618</f>
        <v>6011 2348</v>
      </c>
      <c r="I88" s="1991" t="str">
        <f>HOME!C$618</f>
        <v>seoyi.liew@msc.com</v>
      </c>
      <c r="K88" s="223" t="str">
        <f>HOME!A$633</f>
        <v>KAI SIANG</v>
      </c>
      <c r="L88" s="223" t="str">
        <f>HOME!B$633</f>
        <v>6011 2356</v>
      </c>
      <c r="M88" s="1991" t="str">
        <f>HOME!C$633</f>
        <v>kaisiang.lim@msc.com</v>
      </c>
    </row>
    <row r="89" spans="1:13" s="218" customFormat="1" ht="12">
      <c r="B89" s="1990"/>
      <c r="C89" s="223" t="str">
        <f>HOME!A$602</f>
        <v>SHERWIN LIM</v>
      </c>
      <c r="D89" s="223" t="str">
        <f>HOME!B$602</f>
        <v>6011 2395</v>
      </c>
      <c r="E89" s="1991" t="str">
        <f>HOME!C$602</f>
        <v>sherwin.lim@msc.com</v>
      </c>
      <c r="G89" s="223" t="str">
        <f>HOME!A$619</f>
        <v>SHARON KOH</v>
      </c>
      <c r="H89" s="223" t="str">
        <f>HOME!B$619</f>
        <v>6011 2349</v>
      </c>
      <c r="I89" s="1991" t="str">
        <f>HOME!C$619</f>
        <v>sharon.koh@msc.com</v>
      </c>
      <c r="K89" s="223" t="str">
        <f>HOME!A$634</f>
        <v>DEWI</v>
      </c>
      <c r="L89" s="223" t="str">
        <f>HOME!B$634</f>
        <v>6011 2354</v>
      </c>
      <c r="M89" s="1991" t="str">
        <f>HOME!C$634</f>
        <v>dewi.ratnah@msc.com</v>
      </c>
    </row>
    <row r="90" spans="1:13" s="218" customFormat="1" ht="12">
      <c r="B90" s="1990"/>
      <c r="C90" s="223" t="str">
        <f>HOME!A$603</f>
        <v>NATALIE LEW</v>
      </c>
      <c r="D90" s="223" t="str">
        <f>HOME!B$603</f>
        <v>6011 2399</v>
      </c>
      <c r="E90" s="1991" t="str">
        <f>HOME!C$603</f>
        <v>natalie.lew@msc.com</v>
      </c>
      <c r="G90" s="223" t="str">
        <f>HOME!A$620</f>
        <v>ANGELIA LAU</v>
      </c>
      <c r="H90" s="223" t="str">
        <f>HOME!B$620</f>
        <v>6011 2346</v>
      </c>
      <c r="I90" s="1991" t="str">
        <f>HOME!C$620</f>
        <v>angelia.lau@msc.com</v>
      </c>
      <c r="K90" s="223" t="str">
        <f>HOME!A$635</f>
        <v>YU TING</v>
      </c>
      <c r="L90" s="223" t="str">
        <f>HOME!B$635</f>
        <v>6011 2359</v>
      </c>
      <c r="M90" s="1991" t="str">
        <f>HOME!C$635</f>
        <v>yuting.luo@msc.com</v>
      </c>
    </row>
    <row r="91" spans="1:13" s="218" customFormat="1" ht="12">
      <c r="B91" s="1990"/>
      <c r="C91" s="223" t="str">
        <f>HOME!A$604</f>
        <v xml:space="preserve">LIM LEE HLI </v>
      </c>
      <c r="D91" s="223" t="str">
        <f>HOME!B$604</f>
        <v>6011 2352</v>
      </c>
      <c r="E91" s="1991" t="str">
        <f>HOME!C$604</f>
        <v>leehli.lim@msc.com</v>
      </c>
      <c r="G91" s="223" t="str">
        <f>HOME!A$621</f>
        <v>NOOR AFNINDAH</v>
      </c>
      <c r="H91" s="223" t="str">
        <f>HOME!B$621</f>
        <v>6011 2347</v>
      </c>
      <c r="I91" s="1991" t="str">
        <f>HOME!C$621</f>
        <v>noor.afnindah@msc.com</v>
      </c>
      <c r="K91" s="223" t="str">
        <f>HOME!A$636</f>
        <v>-</v>
      </c>
      <c r="L91" s="223" t="str">
        <f>HOME!B$636</f>
        <v>6011 0567</v>
      </c>
      <c r="M91" s="1991" t="str">
        <f>HOME!C$636</f>
        <v>-</v>
      </c>
    </row>
    <row r="92" spans="1:13" s="218" customFormat="1" ht="12">
      <c r="B92" s="1990"/>
      <c r="C92" s="223" t="str">
        <f>HOME!A$605</f>
        <v>LIM AI PHEN</v>
      </c>
      <c r="D92" s="223" t="str">
        <f>HOME!B$605</f>
        <v>6011 9646</v>
      </c>
      <c r="E92" s="1991" t="str">
        <f>HOME!C$605</f>
        <v>aiphen.lim@msc.com</v>
      </c>
      <c r="G92" s="223" t="str">
        <f>HOME!A$622</f>
        <v>NG CHING WEI</v>
      </c>
      <c r="H92" s="223" t="str">
        <f>HOME!B$622</f>
        <v>6011 2404</v>
      </c>
      <c r="I92" s="1991" t="str">
        <f>HOME!C$622</f>
        <v>chingwei.ng@msc.com</v>
      </c>
      <c r="K92" s="223" t="str">
        <f>HOME!A$637</f>
        <v>SHAN SHAN</v>
      </c>
      <c r="L92" s="223" t="str">
        <f>HOME!B$637</f>
        <v>6011 2353</v>
      </c>
      <c r="M92" s="1991" t="str">
        <f>HOME!C$637</f>
        <v>shanshan.chin@msc.com</v>
      </c>
    </row>
    <row r="93" spans="1:13" s="218" customFormat="1" ht="12">
      <c r="B93" s="1990"/>
      <c r="C93" s="223" t="str">
        <f>HOME!A$606</f>
        <v>DARIUS ONG</v>
      </c>
      <c r="D93" s="223" t="str">
        <f>HOME!B$606</f>
        <v>6011 2396</v>
      </c>
      <c r="E93" s="1991" t="str">
        <f>HOME!C$606</f>
        <v>darius.ong@msc.com</v>
      </c>
      <c r="G93" s="223">
        <f>HOME!A$623</f>
        <v>0</v>
      </c>
      <c r="H93" s="223">
        <f>HOME!B$623</f>
        <v>0</v>
      </c>
      <c r="I93" s="1991">
        <f>HOME!C$623</f>
        <v>0</v>
      </c>
      <c r="K93" s="223" t="str">
        <f>HOME!A$638</f>
        <v>EUNICE</v>
      </c>
      <c r="L93" s="223" t="str">
        <f>HOME!B$638</f>
        <v>6011 2355</v>
      </c>
      <c r="M93" s="1991" t="str">
        <f>HOME!C$638</f>
        <v>eunice.chan@msc.com</v>
      </c>
    </row>
    <row r="94" spans="1:13" s="218" customFormat="1" ht="12">
      <c r="B94" s="1990"/>
      <c r="C94" s="223" t="str">
        <f>HOME!A$607</f>
        <v>LAWRENCE ANG (CROSS-TRADE)</v>
      </c>
      <c r="D94" s="223" t="str">
        <f>HOME!B$607</f>
        <v>6011 2400</v>
      </c>
      <c r="E94" s="1991" t="str">
        <f>HOME!C$607</f>
        <v>lawrence.ang@msc.com</v>
      </c>
      <c r="G94" s="223" t="str">
        <f>HOME!A$624</f>
        <v>.</v>
      </c>
      <c r="H94" s="223" t="str">
        <f>HOME!B$624</f>
        <v>.</v>
      </c>
      <c r="I94" s="1991" t="str">
        <f>HOME!C$624</f>
        <v>.</v>
      </c>
      <c r="K94" s="223" t="str">
        <f>HOME!A$639</f>
        <v>HAZEL</v>
      </c>
      <c r="L94" s="223" t="str">
        <f>HOME!B$639</f>
        <v>6011 2435</v>
      </c>
      <c r="M94" s="1991" t="str">
        <f>HOME!C$639</f>
        <v>hazel.toh@msc.com</v>
      </c>
    </row>
    <row r="95" spans="1:13" s="218" customFormat="1" ht="12">
      <c r="B95" s="1990"/>
      <c r="C95" s="223" t="str">
        <f>HOME!A608</f>
        <v>ASHTON YAN</v>
      </c>
      <c r="D95" s="223" t="str">
        <f>HOME!B608</f>
        <v>6011 2398</v>
      </c>
      <c r="E95" s="1991" t="str">
        <f>HOME!C608</f>
        <v>ashton.yan@msc.com</v>
      </c>
      <c r="H95" s="224"/>
      <c r="I95" s="222"/>
      <c r="K95" s="223"/>
    </row>
    <row r="96" spans="1:13" s="218" customFormat="1" ht="12">
      <c r="B96" s="1990"/>
      <c r="C96" s="223" t="str">
        <f>HOME!A609</f>
        <v>JUN YUAN (IMP)</v>
      </c>
      <c r="D96" s="223" t="str">
        <f>HOME!B609</f>
        <v>6011 2402</v>
      </c>
      <c r="E96" s="1991" t="str">
        <f>HOME!C609</f>
        <v>junyuan.kwa@msc.com</v>
      </c>
      <c r="H96" s="224"/>
      <c r="I96" s="222"/>
    </row>
    <row r="97" spans="2:10" s="218" customFormat="1" ht="12">
      <c r="B97" s="1990"/>
      <c r="C97" s="223" t="str">
        <f>HOME!A610</f>
        <v>KARTHI</v>
      </c>
      <c r="D97" s="223" t="str">
        <f>HOME!B610</f>
        <v>6011 2397</v>
      </c>
      <c r="E97" s="1991" t="str">
        <f>HOME!C610</f>
        <v>karthigayan.velu@msc.com</v>
      </c>
      <c r="H97" s="224"/>
      <c r="I97" s="224"/>
      <c r="J97" s="222"/>
    </row>
    <row r="98" spans="2:10">
      <c r="C98" s="223">
        <f>HOME!A611</f>
        <v>0</v>
      </c>
      <c r="D98" s="223">
        <f>HOME!B611</f>
        <v>0</v>
      </c>
      <c r="E98" s="1991">
        <f>HOME!C611</f>
        <v>0</v>
      </c>
      <c r="F98" s="218"/>
    </row>
    <row r="99" spans="2:10">
      <c r="C99" s="223" t="str">
        <f>HOME!A612</f>
        <v xml:space="preserve">MAIN LINE  </v>
      </c>
      <c r="D99" s="223" t="str">
        <f>HOME!B612</f>
        <v>6011 2424</v>
      </c>
      <c r="E99" s="1991">
        <f>HOME!C612</f>
        <v>0</v>
      </c>
      <c r="F99" s="218"/>
    </row>
    <row r="100" spans="2:10">
      <c r="C100" s="223">
        <f>HOME!A613</f>
        <v>0</v>
      </c>
      <c r="D100" s="223">
        <f>HOME!B613</f>
        <v>0</v>
      </c>
      <c r="E100" s="1991">
        <f>HOME!C613</f>
        <v>0</v>
      </c>
    </row>
  </sheetData>
  <phoneticPr fontId="27" type="noConversion"/>
  <hyperlinks>
    <hyperlink ref="E81" display="mktg-dept@msca.com.sg" xr:uid="{805A74BA-A003-43C2-9F7A-888B574B85BB}"/>
    <hyperlink ref="M81" display="sinexp@msca.com.sg" xr:uid="{4E4E6B7B-CE26-4D74-9060-E3744897BEC6}"/>
    <hyperlink ref="I81" display="custsvc@msca.com.sg" xr:uid="{70AC528D-4D67-4E2D-B6A3-0354A171D07A}"/>
  </hyperlinks>
  <pageMargins left="0.19685039370078741" right="0.59055118110236227" top="0.74803149606299213" bottom="0.74803149606299213" header="0.31496062992125984" footer="0.31496062992125984"/>
  <pageSetup paperSize="9" scale="75" orientation="landscape" r:id="rId1"/>
  <headerFooter>
    <oddFooter>&amp;L_x000D_&amp;1#&amp;"Calibri"&amp;10&amp;K000000 Sensitivity: Internal&amp;RLast update : &amp;D   &amp;T&amp;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tabColor rgb="FF00B0F0"/>
    <pageSetUpPr fitToPage="1"/>
  </sheetPr>
  <dimension ref="A2:P39"/>
  <sheetViews>
    <sheetView zoomScaleNormal="100" workbookViewId="0">
      <selection activeCell="G12" sqref="G12"/>
    </sheetView>
  </sheetViews>
  <sheetFormatPr defaultColWidth="9.42578125" defaultRowHeight="12.75"/>
  <cols>
    <col min="1" max="1" width="10.42578125" style="3513" customWidth="1"/>
    <col min="2" max="2" width="6.42578125" style="371" customWidth="1"/>
    <col min="3" max="3" width="34.5703125" style="5" customWidth="1"/>
    <col min="4" max="4" width="11.42578125" style="5" customWidth="1"/>
    <col min="5" max="5" width="17.140625" style="5" customWidth="1"/>
    <col min="6" max="6" width="17.42578125" style="5" customWidth="1"/>
    <col min="7" max="7" width="18.42578125" style="5" customWidth="1"/>
    <col min="8" max="9" width="15.42578125" style="5" customWidth="1"/>
    <col min="10" max="10" width="16.7109375" style="5" customWidth="1"/>
    <col min="11" max="11" width="12" style="5" customWidth="1"/>
    <col min="12" max="12" width="13.5703125" style="5" customWidth="1"/>
    <col min="13" max="13" width="14.42578125" style="5" customWidth="1"/>
    <col min="14" max="16384" width="9.42578125" style="5"/>
  </cols>
  <sheetData>
    <row r="2" spans="1:16" s="6" customFormat="1" ht="33">
      <c r="A2" s="3511"/>
      <c r="B2" s="372"/>
      <c r="C2" s="44" t="s">
        <v>2307</v>
      </c>
      <c r="D2" s="45"/>
      <c r="M2" s="39"/>
    </row>
    <row r="3" spans="1:16" s="218" customFormat="1" ht="12">
      <c r="A3" s="3512"/>
      <c r="B3" s="373"/>
      <c r="E3" s="321"/>
      <c r="F3" s="322"/>
      <c r="K3" s="323"/>
      <c r="M3" s="324"/>
    </row>
    <row r="4" spans="1:16" ht="19.5">
      <c r="C4" s="46"/>
      <c r="D4" s="46"/>
      <c r="E4" s="9" t="s">
        <v>5754</v>
      </c>
      <c r="F4" s="46"/>
      <c r="G4" s="46"/>
      <c r="H4" s="46"/>
      <c r="I4" s="37"/>
      <c r="J4" s="37"/>
      <c r="K4" s="37"/>
      <c r="M4" s="136"/>
      <c r="N4" s="1307"/>
      <c r="O4" s="14"/>
    </row>
    <row r="5" spans="1:16" ht="13.5" customHeight="1">
      <c r="C5" s="1417" t="s">
        <v>3923</v>
      </c>
      <c r="D5" s="47"/>
      <c r="E5" s="47"/>
      <c r="F5" s="47"/>
      <c r="G5" s="47"/>
      <c r="H5" s="47"/>
      <c r="I5" s="37"/>
      <c r="J5" s="37"/>
      <c r="K5" s="37"/>
      <c r="L5" s="296"/>
      <c r="M5" s="136"/>
      <c r="N5" s="136"/>
      <c r="O5" s="14"/>
    </row>
    <row r="6" spans="1:16" s="218" customFormat="1" ht="27" customHeight="1">
      <c r="A6" s="1348"/>
      <c r="B6" s="673"/>
      <c r="C6" s="924" t="s">
        <v>5755</v>
      </c>
      <c r="D6" s="212"/>
      <c r="E6" s="1386" t="s">
        <v>2015</v>
      </c>
      <c r="F6" s="213" t="s">
        <v>19</v>
      </c>
      <c r="G6" s="47"/>
      <c r="H6" s="47"/>
      <c r="I6" s="37"/>
      <c r="J6" s="37"/>
      <c r="M6" s="730"/>
      <c r="P6" s="229"/>
    </row>
    <row r="7" spans="1:16" s="218" customFormat="1" ht="22.5">
      <c r="A7" s="1348"/>
      <c r="B7" s="673"/>
      <c r="C7" s="215"/>
      <c r="D7" s="216" t="s">
        <v>4556</v>
      </c>
      <c r="E7" s="919"/>
      <c r="F7" s="314" t="s">
        <v>4732</v>
      </c>
      <c r="G7" s="1292" t="s">
        <v>5756</v>
      </c>
      <c r="H7" s="1292" t="s">
        <v>5595</v>
      </c>
      <c r="I7" s="1886"/>
      <c r="J7" s="37"/>
      <c r="N7" s="1887"/>
      <c r="O7" s="1270"/>
      <c r="P7" s="229"/>
    </row>
    <row r="8" spans="1:16" s="218" customFormat="1" ht="18.75" customHeight="1">
      <c r="A8" s="1348" t="s">
        <v>5757</v>
      </c>
      <c r="B8" s="673" t="s">
        <v>5432</v>
      </c>
      <c r="C8" s="1903" t="s">
        <v>5758</v>
      </c>
      <c r="D8" s="543" t="s">
        <v>5759</v>
      </c>
      <c r="E8" s="543">
        <v>45553</v>
      </c>
      <c r="F8" s="543">
        <f>E8+12</f>
        <v>45565</v>
      </c>
      <c r="G8" s="1293">
        <v>45545</v>
      </c>
      <c r="H8" s="1293">
        <f>G8+1</f>
        <v>45546</v>
      </c>
      <c r="I8" s="37"/>
      <c r="J8" s="37"/>
      <c r="N8" s="1271"/>
    </row>
    <row r="9" spans="1:16" s="218" customFormat="1" ht="18.75" customHeight="1">
      <c r="A9" s="1348" t="s">
        <v>5760</v>
      </c>
      <c r="B9" s="673" t="s">
        <v>5433</v>
      </c>
      <c r="C9" s="3053" t="s">
        <v>5761</v>
      </c>
      <c r="D9" s="543" t="s">
        <v>5762</v>
      </c>
      <c r="E9" s="543">
        <v>45558</v>
      </c>
      <c r="F9" s="543">
        <f t="shared" ref="F9:F10" si="0">E9+12</f>
        <v>45570</v>
      </c>
      <c r="G9" s="1293">
        <v>45552</v>
      </c>
      <c r="H9" s="1293">
        <f t="shared" ref="H9:H14" si="1">G9+1</f>
        <v>45553</v>
      </c>
      <c r="I9" s="37"/>
      <c r="J9" s="37"/>
      <c r="N9" s="1271"/>
    </row>
    <row r="10" spans="1:16" s="218" customFormat="1" ht="18.75" customHeight="1">
      <c r="A10" s="1348"/>
      <c r="B10" s="673" t="s">
        <v>5434</v>
      </c>
      <c r="C10" s="3053" t="s">
        <v>5763</v>
      </c>
      <c r="D10" s="543" t="s">
        <v>5764</v>
      </c>
      <c r="E10" s="543">
        <v>45565</v>
      </c>
      <c r="F10" s="543">
        <f t="shared" si="0"/>
        <v>45577</v>
      </c>
      <c r="G10" s="1293">
        <v>45559</v>
      </c>
      <c r="H10" s="1293">
        <f t="shared" si="1"/>
        <v>45560</v>
      </c>
      <c r="I10" s="37"/>
      <c r="J10" s="37"/>
      <c r="N10" s="1271"/>
    </row>
    <row r="11" spans="1:16" s="218" customFormat="1" ht="18.75" customHeight="1">
      <c r="A11" s="1348" t="s">
        <v>5765</v>
      </c>
      <c r="B11" s="673" t="s">
        <v>5340</v>
      </c>
      <c r="C11" s="2351" t="s">
        <v>2182</v>
      </c>
      <c r="D11" s="671" t="s">
        <v>5766</v>
      </c>
      <c r="E11" s="539">
        <v>45575</v>
      </c>
      <c r="F11" s="3235" t="s">
        <v>5767</v>
      </c>
      <c r="G11" s="1293">
        <v>45566</v>
      </c>
      <c r="H11" s="1293">
        <f t="shared" si="1"/>
        <v>45567</v>
      </c>
      <c r="I11" s="37"/>
      <c r="J11" s="37"/>
      <c r="N11" s="1271"/>
    </row>
    <row r="12" spans="1:16" s="218" customFormat="1" ht="18.75" customHeight="1">
      <c r="A12" s="1348" t="s">
        <v>5768</v>
      </c>
      <c r="B12" s="673" t="s">
        <v>5341</v>
      </c>
      <c r="C12" s="2351" t="s">
        <v>2182</v>
      </c>
      <c r="D12" s="671" t="s">
        <v>5769</v>
      </c>
      <c r="E12" s="539">
        <v>45573</v>
      </c>
      <c r="F12" s="3235" t="s">
        <v>5767</v>
      </c>
      <c r="G12" s="1293">
        <v>45573</v>
      </c>
      <c r="H12" s="1293">
        <f t="shared" si="1"/>
        <v>45574</v>
      </c>
      <c r="I12" s="37"/>
      <c r="J12" s="37"/>
      <c r="N12" s="1271"/>
    </row>
    <row r="13" spans="1:16" s="218" customFormat="1" ht="18.75" customHeight="1">
      <c r="A13" s="1348" t="s">
        <v>5770</v>
      </c>
      <c r="B13" s="673" t="s">
        <v>5343</v>
      </c>
      <c r="C13" s="2351" t="s">
        <v>2182</v>
      </c>
      <c r="D13" s="671" t="s">
        <v>5771</v>
      </c>
      <c r="E13" s="539">
        <v>45580</v>
      </c>
      <c r="F13" s="3235" t="s">
        <v>5767</v>
      </c>
      <c r="G13" s="1293">
        <v>45580</v>
      </c>
      <c r="H13" s="1293">
        <f t="shared" si="1"/>
        <v>45581</v>
      </c>
      <c r="I13" s="37"/>
      <c r="J13" s="37"/>
      <c r="N13" s="1271"/>
    </row>
    <row r="14" spans="1:16" s="218" customFormat="1" ht="18.75" customHeight="1">
      <c r="A14" s="1348" t="s">
        <v>5561</v>
      </c>
      <c r="B14" s="673" t="s">
        <v>5346</v>
      </c>
      <c r="C14" s="2351" t="s">
        <v>2182</v>
      </c>
      <c r="D14" s="671" t="s">
        <v>5772</v>
      </c>
      <c r="E14" s="539">
        <v>45587</v>
      </c>
      <c r="F14" s="3235" t="s">
        <v>5767</v>
      </c>
      <c r="G14" s="1293">
        <v>45587</v>
      </c>
      <c r="H14" s="1293">
        <f t="shared" si="1"/>
        <v>45588</v>
      </c>
      <c r="I14" s="37"/>
      <c r="J14" s="37"/>
      <c r="N14" s="1271"/>
    </row>
    <row r="15" spans="1:16" s="218" customFormat="1" ht="18.75" customHeight="1">
      <c r="A15" s="1348" t="s">
        <v>5773</v>
      </c>
      <c r="B15" s="673" t="s">
        <v>5349</v>
      </c>
      <c r="C15" s="2351" t="s">
        <v>2182</v>
      </c>
      <c r="D15" s="671" t="s">
        <v>5774</v>
      </c>
      <c r="E15" s="539">
        <v>45594</v>
      </c>
      <c r="F15" s="3235" t="s">
        <v>5767</v>
      </c>
      <c r="G15" s="1293">
        <v>45594</v>
      </c>
      <c r="H15" s="1293">
        <f>G15+1</f>
        <v>45595</v>
      </c>
      <c r="I15" s="37"/>
      <c r="J15" s="37"/>
      <c r="N15" s="1271"/>
    </row>
    <row r="16" spans="1:16" s="218" customFormat="1" ht="18.75" customHeight="1">
      <c r="A16" s="1348" t="s">
        <v>5775</v>
      </c>
      <c r="B16" s="673" t="s">
        <v>5352</v>
      </c>
      <c r="C16" s="1903" t="s">
        <v>5763</v>
      </c>
      <c r="D16" s="543" t="s">
        <v>5776</v>
      </c>
      <c r="E16" s="543">
        <v>45601</v>
      </c>
      <c r="F16" s="543">
        <f>E16+12</f>
        <v>45613</v>
      </c>
      <c r="G16" s="1293">
        <v>45601</v>
      </c>
      <c r="H16" s="1293">
        <f>G16+1</f>
        <v>45602</v>
      </c>
      <c r="I16" s="37"/>
      <c r="J16" s="37"/>
      <c r="N16" s="1271"/>
    </row>
    <row r="17" spans="1:14" s="218" customFormat="1" ht="18.75" customHeight="1">
      <c r="A17" s="1348"/>
      <c r="B17" s="673" t="s">
        <v>5354</v>
      </c>
      <c r="C17" s="1903" t="s">
        <v>3295</v>
      </c>
      <c r="D17" s="543" t="s">
        <v>5777</v>
      </c>
      <c r="E17" s="543">
        <v>45608</v>
      </c>
      <c r="F17" s="543">
        <f t="shared" ref="F17:F19" si="2">E17+12</f>
        <v>45620</v>
      </c>
      <c r="G17" s="1293">
        <v>45608</v>
      </c>
      <c r="H17" s="1293">
        <f t="shared" ref="H17:H19" si="3">G17+1</f>
        <v>45609</v>
      </c>
      <c r="I17" s="37"/>
      <c r="J17" s="37"/>
      <c r="N17" s="1271"/>
    </row>
    <row r="18" spans="1:14" s="218" customFormat="1" ht="18.75" customHeight="1">
      <c r="A18" s="1348"/>
      <c r="B18" s="673" t="s">
        <v>5356</v>
      </c>
      <c r="C18" s="1903" t="s">
        <v>5778</v>
      </c>
      <c r="D18" s="543" t="s">
        <v>5779</v>
      </c>
      <c r="E18" s="543">
        <v>45615</v>
      </c>
      <c r="F18" s="543">
        <f t="shared" ref="F18" si="4">E18+12</f>
        <v>45627</v>
      </c>
      <c r="G18" s="1293">
        <v>45615</v>
      </c>
      <c r="H18" s="1293">
        <f t="shared" si="3"/>
        <v>45616</v>
      </c>
      <c r="I18" s="37"/>
      <c r="J18" s="37"/>
      <c r="N18" s="1271"/>
    </row>
    <row r="19" spans="1:14" s="218" customFormat="1" ht="18.75" customHeight="1">
      <c r="A19" s="1348"/>
      <c r="B19" s="673" t="s">
        <v>5358</v>
      </c>
      <c r="C19" s="1903" t="s">
        <v>5780</v>
      </c>
      <c r="D19" s="543" t="s">
        <v>5781</v>
      </c>
      <c r="E19" s="543">
        <v>45622</v>
      </c>
      <c r="F19" s="543">
        <f t="shared" si="2"/>
        <v>45634</v>
      </c>
      <c r="G19" s="1293">
        <f t="shared" ref="G19" si="5">G18+7</f>
        <v>45622</v>
      </c>
      <c r="H19" s="1293">
        <f t="shared" si="3"/>
        <v>45623</v>
      </c>
      <c r="I19" s="37"/>
      <c r="J19" s="37"/>
      <c r="N19" s="1271"/>
    </row>
    <row r="20" spans="1:14" s="218" customFormat="1" ht="12.75" customHeight="1">
      <c r="A20" s="3514"/>
      <c r="C20" s="225" t="s">
        <v>5753</v>
      </c>
      <c r="D20" s="226"/>
      <c r="E20" s="227"/>
      <c r="F20" s="227"/>
      <c r="G20" s="47"/>
      <c r="H20" s="47"/>
      <c r="I20" s="37"/>
      <c r="J20" s="37"/>
      <c r="M20" s="230"/>
    </row>
    <row r="21" spans="1:14">
      <c r="K21" s="218"/>
    </row>
    <row r="22" spans="1:14">
      <c r="C22" s="296"/>
      <c r="E22" s="296"/>
    </row>
    <row r="23" spans="1:14" s="218" customFormat="1" ht="12">
      <c r="A23" s="3515"/>
      <c r="C23" s="219" t="s">
        <v>1920</v>
      </c>
      <c r="D23" s="139"/>
      <c r="E23" s="231"/>
      <c r="F23" s="220"/>
      <c r="G23" s="209" t="s">
        <v>1958</v>
      </c>
      <c r="H23" s="209"/>
      <c r="I23" s="139"/>
      <c r="J23" s="139"/>
      <c r="K23" s="209" t="s">
        <v>1982</v>
      </c>
      <c r="L23" s="209"/>
      <c r="M23" s="209"/>
    </row>
    <row r="24" spans="1:14" s="218" customFormat="1" ht="12">
      <c r="A24" s="3515"/>
      <c r="C24" s="137" t="s">
        <v>1921</v>
      </c>
      <c r="D24" s="139"/>
      <c r="E24" s="221" t="s">
        <v>2305</v>
      </c>
      <c r="F24" s="209"/>
      <c r="G24" s="139" t="s">
        <v>2306</v>
      </c>
      <c r="H24" s="139"/>
      <c r="I24" s="221" t="s">
        <v>1960</v>
      </c>
      <c r="J24" s="139"/>
      <c r="K24" s="139" t="s">
        <v>1984</v>
      </c>
      <c r="L24" s="139"/>
      <c r="M24" s="222" t="s">
        <v>1985</v>
      </c>
    </row>
    <row r="25" spans="1:14" s="218" customFormat="1" ht="12">
      <c r="A25" s="3515"/>
      <c r="C25" s="137"/>
      <c r="D25" s="139"/>
      <c r="E25" s="221"/>
      <c r="F25" s="209"/>
      <c r="G25" s="139"/>
      <c r="H25" s="139"/>
      <c r="I25" s="221"/>
      <c r="J25" s="139"/>
      <c r="K25" s="139"/>
      <c r="L25" s="139"/>
      <c r="M25" s="222"/>
    </row>
    <row r="26" spans="1:14" s="218" customFormat="1" ht="12">
      <c r="A26" s="3515"/>
      <c r="C26" s="223" t="str">
        <f>HOME!A$600</f>
        <v>ZANT CHONG</v>
      </c>
      <c r="D26" s="223" t="str">
        <f>HOME!B$600</f>
        <v>6011 2429</v>
      </c>
      <c r="E26" s="1991" t="str">
        <f>HOME!C$600</f>
        <v>zant.chong@msc.com</v>
      </c>
      <c r="G26" s="223" t="str">
        <f>HOME!A$617</f>
        <v>ROBERT CHIA</v>
      </c>
      <c r="H26" s="223" t="str">
        <f>HOME!B$617</f>
        <v>6011 0564</v>
      </c>
      <c r="I26" s="1991" t="str">
        <f>HOME!C$617</f>
        <v>robert.chia@msc.com</v>
      </c>
      <c r="K26" s="223" t="str">
        <f>HOME!A$632</f>
        <v>RAYNAR ANG</v>
      </c>
      <c r="L26" s="223" t="str">
        <f>HOME!B$632</f>
        <v>6011 2358</v>
      </c>
      <c r="M26" s="1991" t="str">
        <f>HOME!C$632</f>
        <v>raynar.ang@msc.com</v>
      </c>
    </row>
    <row r="27" spans="1:14" s="218" customFormat="1" ht="12">
      <c r="A27" s="3515"/>
      <c r="C27" s="223" t="str">
        <f>HOME!A$601</f>
        <v>PHOEBE HUANG</v>
      </c>
      <c r="D27" s="223" t="str">
        <f>HOME!B$601</f>
        <v>6011 0562</v>
      </c>
      <c r="E27" s="1991" t="str">
        <f>HOME!C$601</f>
        <v>phoebe.huang@msc.com</v>
      </c>
      <c r="G27" s="223" t="str">
        <f>HOME!A$618</f>
        <v>S. Y. LIEW</v>
      </c>
      <c r="H27" s="223" t="str">
        <f>HOME!B$618</f>
        <v>6011 2348</v>
      </c>
      <c r="I27" s="1991" t="str">
        <f>HOME!C$618</f>
        <v>seoyi.liew@msc.com</v>
      </c>
      <c r="K27" s="223" t="str">
        <f>HOME!A$633</f>
        <v>KAI SIANG</v>
      </c>
      <c r="L27" s="223" t="str">
        <f>HOME!B$633</f>
        <v>6011 2356</v>
      </c>
      <c r="M27" s="1991" t="str">
        <f>HOME!C$633</f>
        <v>kaisiang.lim@msc.com</v>
      </c>
    </row>
    <row r="28" spans="1:14" s="218" customFormat="1" ht="12">
      <c r="A28" s="3515"/>
      <c r="C28" s="223" t="str">
        <f>HOME!A$602</f>
        <v>SHERWIN LIM</v>
      </c>
      <c r="D28" s="223" t="str">
        <f>HOME!B$602</f>
        <v>6011 2395</v>
      </c>
      <c r="E28" s="1991" t="str">
        <f>HOME!C$602</f>
        <v>sherwin.lim@msc.com</v>
      </c>
      <c r="G28" s="223" t="str">
        <f>HOME!A$619</f>
        <v>SHARON KOH</v>
      </c>
      <c r="H28" s="223" t="str">
        <f>HOME!B$619</f>
        <v>6011 2349</v>
      </c>
      <c r="I28" s="1991" t="str">
        <f>HOME!C$619</f>
        <v>sharon.koh@msc.com</v>
      </c>
      <c r="K28" s="223" t="str">
        <f>HOME!A$634</f>
        <v>DEWI</v>
      </c>
      <c r="L28" s="223" t="str">
        <f>HOME!B$634</f>
        <v>6011 2354</v>
      </c>
      <c r="M28" s="1991" t="str">
        <f>HOME!C$634</f>
        <v>dewi.ratnah@msc.com</v>
      </c>
    </row>
    <row r="29" spans="1:14" s="218" customFormat="1" ht="12">
      <c r="A29" s="3515"/>
      <c r="C29" s="223" t="str">
        <f>HOME!A$603</f>
        <v>NATALIE LEW</v>
      </c>
      <c r="D29" s="223" t="str">
        <f>HOME!B$603</f>
        <v>6011 2399</v>
      </c>
      <c r="E29" s="1991" t="str">
        <f>HOME!C$603</f>
        <v>natalie.lew@msc.com</v>
      </c>
      <c r="G29" s="223" t="str">
        <f>HOME!A$620</f>
        <v>ANGELIA LAU</v>
      </c>
      <c r="H29" s="223" t="str">
        <f>HOME!B$620</f>
        <v>6011 2346</v>
      </c>
      <c r="I29" s="1991" t="str">
        <f>HOME!C$620</f>
        <v>angelia.lau@msc.com</v>
      </c>
      <c r="K29" s="223" t="str">
        <f>HOME!A$635</f>
        <v>YU TING</v>
      </c>
      <c r="L29" s="223" t="str">
        <f>HOME!B$635</f>
        <v>6011 2359</v>
      </c>
      <c r="M29" s="1991" t="str">
        <f>HOME!C$635</f>
        <v>yuting.luo@msc.com</v>
      </c>
    </row>
    <row r="30" spans="1:14" s="218" customFormat="1" ht="12">
      <c r="A30" s="3515"/>
      <c r="C30" s="223" t="str">
        <f>HOME!A$604</f>
        <v xml:space="preserve">LIM LEE HLI </v>
      </c>
      <c r="D30" s="223" t="str">
        <f>HOME!B$604</f>
        <v>6011 2352</v>
      </c>
      <c r="E30" s="1991" t="str">
        <f>HOME!C$604</f>
        <v>leehli.lim@msc.com</v>
      </c>
      <c r="G30" s="223" t="str">
        <f>HOME!A$621</f>
        <v>NOOR AFNINDAH</v>
      </c>
      <c r="H30" s="223" t="str">
        <f>HOME!B$621</f>
        <v>6011 2347</v>
      </c>
      <c r="I30" s="1991" t="str">
        <f>HOME!C$621</f>
        <v>noor.afnindah@msc.com</v>
      </c>
      <c r="K30" s="223" t="str">
        <f>HOME!A$636</f>
        <v>-</v>
      </c>
      <c r="L30" s="223" t="str">
        <f>HOME!B$636</f>
        <v>6011 0567</v>
      </c>
      <c r="M30" s="1991" t="str">
        <f>HOME!C$636</f>
        <v>-</v>
      </c>
    </row>
    <row r="31" spans="1:14" s="218" customFormat="1" ht="12">
      <c r="A31" s="3515"/>
      <c r="C31" s="223" t="str">
        <f>HOME!A$605</f>
        <v>LIM AI PHEN</v>
      </c>
      <c r="D31" s="223" t="str">
        <f>HOME!B$605</f>
        <v>6011 9646</v>
      </c>
      <c r="E31" s="1991" t="str">
        <f>HOME!C$605</f>
        <v>aiphen.lim@msc.com</v>
      </c>
      <c r="G31" s="223" t="str">
        <f>HOME!A$622</f>
        <v>NG CHING WEI</v>
      </c>
      <c r="H31" s="223" t="str">
        <f>HOME!B$622</f>
        <v>6011 2404</v>
      </c>
      <c r="I31" s="1991" t="str">
        <f>HOME!C$622</f>
        <v>chingwei.ng@msc.com</v>
      </c>
      <c r="K31" s="223" t="str">
        <f>HOME!A$637</f>
        <v>SHAN SHAN</v>
      </c>
      <c r="L31" s="223" t="str">
        <f>HOME!B$637</f>
        <v>6011 2353</v>
      </c>
      <c r="M31" s="1991" t="str">
        <f>HOME!C$637</f>
        <v>shanshan.chin@msc.com</v>
      </c>
    </row>
    <row r="32" spans="1:14" s="218" customFormat="1" ht="12">
      <c r="A32" s="3515"/>
      <c r="C32" s="223" t="str">
        <f>HOME!A$606</f>
        <v>DARIUS ONG</v>
      </c>
      <c r="D32" s="223" t="str">
        <f>HOME!B$606</f>
        <v>6011 2396</v>
      </c>
      <c r="E32" s="1991" t="str">
        <f>HOME!C$606</f>
        <v>darius.ong@msc.com</v>
      </c>
      <c r="G32" s="223">
        <f>HOME!A$623</f>
        <v>0</v>
      </c>
      <c r="H32" s="223">
        <f>HOME!B$623</f>
        <v>0</v>
      </c>
      <c r="I32" s="1991">
        <f>HOME!C$623</f>
        <v>0</v>
      </c>
      <c r="K32" s="223" t="str">
        <f>HOME!A$638</f>
        <v>EUNICE</v>
      </c>
      <c r="L32" s="223" t="str">
        <f>HOME!B$638</f>
        <v>6011 2355</v>
      </c>
      <c r="M32" s="1991" t="str">
        <f>HOME!C$638</f>
        <v>eunice.chan@msc.com</v>
      </c>
    </row>
    <row r="33" spans="1:13" s="218" customFormat="1" ht="12">
      <c r="A33" s="3515"/>
      <c r="C33" s="223" t="str">
        <f>HOME!A$607</f>
        <v>LAWRENCE ANG (CROSS-TRADE)</v>
      </c>
      <c r="D33" s="223" t="str">
        <f>HOME!B$607</f>
        <v>6011 2400</v>
      </c>
      <c r="E33" s="1991" t="str">
        <f>HOME!C$607</f>
        <v>lawrence.ang@msc.com</v>
      </c>
      <c r="G33" s="223" t="str">
        <f>HOME!A$624</f>
        <v>.</v>
      </c>
      <c r="H33" s="223" t="str">
        <f>HOME!B$624</f>
        <v>.</v>
      </c>
      <c r="I33" s="1991" t="str">
        <f>HOME!C$624</f>
        <v>.</v>
      </c>
      <c r="K33" s="223" t="str">
        <f>HOME!A$639</f>
        <v>HAZEL</v>
      </c>
      <c r="L33" s="223" t="str">
        <f>HOME!B$639</f>
        <v>6011 2435</v>
      </c>
      <c r="M33" s="1991" t="str">
        <f>HOME!C$639</f>
        <v>hazel.toh@msc.com</v>
      </c>
    </row>
    <row r="34" spans="1:13" s="218" customFormat="1" ht="12">
      <c r="A34" s="3515"/>
      <c r="C34" s="223" t="str">
        <f>HOME!A608</f>
        <v>ASHTON YAN</v>
      </c>
      <c r="D34" s="223" t="str">
        <f>HOME!B608</f>
        <v>6011 2398</v>
      </c>
      <c r="E34" s="1991" t="str">
        <f>HOME!C608</f>
        <v>ashton.yan@msc.com</v>
      </c>
      <c r="H34" s="224"/>
      <c r="I34" s="222"/>
      <c r="K34" s="223"/>
    </row>
    <row r="35" spans="1:13" s="218" customFormat="1" ht="12">
      <c r="A35" s="3515"/>
      <c r="C35" s="223" t="str">
        <f>HOME!A609</f>
        <v>JUN YUAN (IMP)</v>
      </c>
      <c r="D35" s="223" t="str">
        <f>HOME!B609</f>
        <v>6011 2402</v>
      </c>
      <c r="E35" s="1991" t="str">
        <f>HOME!C609</f>
        <v>junyuan.kwa@msc.com</v>
      </c>
      <c r="H35" s="224"/>
      <c r="I35" s="222"/>
    </row>
    <row r="36" spans="1:13" s="218" customFormat="1" ht="12">
      <c r="A36" s="3515"/>
      <c r="C36" s="223" t="str">
        <f>HOME!A610</f>
        <v>KARTHI</v>
      </c>
      <c r="D36" s="223" t="str">
        <f>HOME!B610</f>
        <v>6011 2397</v>
      </c>
      <c r="E36" s="1991" t="str">
        <f>HOME!C610</f>
        <v>karthigayan.velu@msc.com</v>
      </c>
      <c r="H36" s="224"/>
      <c r="I36" s="224"/>
      <c r="J36" s="222"/>
    </row>
    <row r="37" spans="1:13">
      <c r="C37" s="223">
        <f>HOME!A611</f>
        <v>0</v>
      </c>
      <c r="D37" s="223">
        <f>HOME!B611</f>
        <v>0</v>
      </c>
      <c r="E37" s="1991">
        <f>HOME!C611</f>
        <v>0</v>
      </c>
      <c r="F37" s="218"/>
    </row>
    <row r="38" spans="1:13">
      <c r="C38" s="223" t="str">
        <f>HOME!A612</f>
        <v xml:space="preserve">MAIN LINE  </v>
      </c>
      <c r="D38" s="223" t="str">
        <f>HOME!B612</f>
        <v>6011 2424</v>
      </c>
      <c r="E38" s="1991">
        <f>HOME!C612</f>
        <v>0</v>
      </c>
      <c r="F38" s="218"/>
    </row>
    <row r="39" spans="1:13">
      <c r="C39" s="223">
        <f>HOME!A613</f>
        <v>0</v>
      </c>
      <c r="D39" s="223">
        <f>HOME!B613</f>
        <v>0</v>
      </c>
      <c r="E39" s="1991">
        <f>HOME!C613</f>
        <v>0</v>
      </c>
    </row>
  </sheetData>
  <phoneticPr fontId="27" type="noConversion"/>
  <hyperlinks>
    <hyperlink ref="E20" display="mktg-dept@msca.com.sg" xr:uid="{6AF61C82-F109-4C06-946F-7FBB785456F5}"/>
    <hyperlink ref="M20" display="sinexp@msca.com.sg" xr:uid="{8D88858C-3E82-4F49-B96B-56C8DFBBDE22}"/>
    <hyperlink ref="I20" display="custsvc@msca.com.sg" xr:uid="{A3BA8394-F1FA-47C6-8C22-E4D315FB9882}"/>
  </hyperlinks>
  <pageMargins left="0.19685039370078741" right="0.59055118110236227" top="0.74803149606299213" bottom="0.74803149606299213" header="0.31496062992125984" footer="0.31496062992125984"/>
  <pageSetup paperSize="9" scale="66" orientation="landscape" r:id="rId1"/>
  <headerFooter>
    <oddFooter>&amp;L_x000D_&amp;1#&amp;"Calibri"&amp;10&amp;K000000 Sensitivity: Internal&amp;RLast update : &amp;D   &amp;T&amp;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M164"/>
  <sheetViews>
    <sheetView zoomScale="115" zoomScaleNormal="115" workbookViewId="0">
      <selection activeCell="C135" sqref="C135"/>
    </sheetView>
  </sheetViews>
  <sheetFormatPr defaultColWidth="9.42578125" defaultRowHeight="12.75"/>
  <cols>
    <col min="1" max="1" width="16.5703125" style="60" customWidth="1"/>
    <col min="2" max="2" width="8" style="60" customWidth="1"/>
    <col min="3" max="3" width="28" style="5" customWidth="1"/>
    <col min="4" max="4" width="14" style="639" customWidth="1"/>
    <col min="5" max="5" width="16.42578125" style="639" customWidth="1"/>
    <col min="6" max="6" width="13.7109375" style="639" hidden="1" customWidth="1"/>
    <col min="7" max="7" width="15.5703125" style="639" customWidth="1"/>
    <col min="8" max="8" width="15.7109375" style="639" customWidth="1"/>
    <col min="9" max="9" width="15.5703125" style="639" customWidth="1"/>
    <col min="10" max="10" width="6.7109375" style="639" customWidth="1"/>
    <col min="11" max="11" width="7.5703125" style="5" customWidth="1"/>
    <col min="12" max="12" width="11.7109375" style="60" customWidth="1"/>
    <col min="13" max="13" width="12.7109375" style="5" customWidth="1"/>
    <col min="14" max="16384" width="9.42578125" style="5"/>
  </cols>
  <sheetData>
    <row r="1" spans="1:8" ht="6" customHeight="1"/>
    <row r="2" spans="1:8" s="6" customFormat="1" ht="33">
      <c r="A2" s="140"/>
      <c r="B2" s="140"/>
      <c r="C2" s="44" t="s">
        <v>2307</v>
      </c>
      <c r="D2" s="966"/>
      <c r="E2" s="967"/>
      <c r="F2" s="967"/>
      <c r="G2" s="967"/>
      <c r="H2" s="968"/>
    </row>
    <row r="3" spans="1:8" ht="15.75">
      <c r="A3" s="969"/>
      <c r="B3" s="969"/>
      <c r="C3" s="46"/>
      <c r="F3" s="1387"/>
    </row>
    <row r="4" spans="1:8" ht="15.75">
      <c r="A4" s="969"/>
      <c r="B4" s="969"/>
      <c r="C4" s="46"/>
      <c r="D4" s="1387"/>
      <c r="E4" s="1387"/>
      <c r="F4" s="1387"/>
    </row>
    <row r="5" spans="1:8" ht="15.75">
      <c r="A5" s="969"/>
      <c r="B5" s="969"/>
      <c r="C5" s="46"/>
      <c r="D5" s="1387"/>
      <c r="E5" s="1387"/>
      <c r="F5" s="1387"/>
    </row>
    <row r="6" spans="1:8" s="23" customFormat="1" ht="12.75" hidden="1" customHeight="1">
      <c r="A6" s="31"/>
      <c r="B6" s="31"/>
      <c r="C6" s="970"/>
      <c r="D6" s="129" t="s">
        <v>3354</v>
      </c>
      <c r="E6" s="3968" t="s">
        <v>2015</v>
      </c>
      <c r="F6" s="491" t="s">
        <v>333</v>
      </c>
      <c r="G6" s="11"/>
      <c r="H6" s="11"/>
    </row>
    <row r="7" spans="1:8" s="129" customFormat="1" ht="18.75" hidden="1" customHeight="1">
      <c r="A7" s="31"/>
      <c r="B7" s="31"/>
      <c r="C7" s="971"/>
      <c r="D7" s="972" t="s">
        <v>3722</v>
      </c>
      <c r="E7" s="3968"/>
      <c r="F7" s="973" t="s">
        <v>3299</v>
      </c>
      <c r="G7" s="11"/>
      <c r="H7" s="11"/>
    </row>
    <row r="8" spans="1:8" s="23" customFormat="1" ht="12.75" hidden="1" customHeight="1">
      <c r="A8" s="31"/>
      <c r="B8" s="31"/>
      <c r="C8" s="303" t="s">
        <v>5782</v>
      </c>
      <c r="D8" s="974" t="s">
        <v>5783</v>
      </c>
      <c r="E8" s="974">
        <v>42993</v>
      </c>
      <c r="F8" s="302">
        <f t="shared" ref="F8:F16" si="0">E8+13</f>
        <v>43006</v>
      </c>
      <c r="G8" s="490"/>
      <c r="H8" s="490"/>
    </row>
    <row r="9" spans="1:8" s="23" customFormat="1" ht="12.75" hidden="1" customHeight="1">
      <c r="A9" s="31"/>
      <c r="B9" s="31"/>
      <c r="C9" s="303" t="s">
        <v>5784</v>
      </c>
      <c r="D9" s="974" t="s">
        <v>5785</v>
      </c>
      <c r="E9" s="974">
        <v>43000</v>
      </c>
      <c r="F9" s="302">
        <f t="shared" si="0"/>
        <v>43013</v>
      </c>
      <c r="G9" s="490"/>
      <c r="H9" s="490"/>
    </row>
    <row r="10" spans="1:8" s="23" customFormat="1" ht="12.75" hidden="1" customHeight="1">
      <c r="A10" s="336"/>
      <c r="B10" s="336"/>
      <c r="C10" s="303" t="s">
        <v>4791</v>
      </c>
      <c r="D10" s="974" t="s">
        <v>5786</v>
      </c>
      <c r="E10" s="974">
        <v>43007</v>
      </c>
      <c r="F10" s="302">
        <f t="shared" si="0"/>
        <v>43020</v>
      </c>
      <c r="G10" s="490"/>
      <c r="H10" s="490"/>
    </row>
    <row r="11" spans="1:8" s="23" customFormat="1" ht="12.75" hidden="1" customHeight="1">
      <c r="A11" s="336" t="s">
        <v>5787</v>
      </c>
      <c r="B11" s="336"/>
      <c r="C11" s="305" t="s">
        <v>5788</v>
      </c>
      <c r="D11" s="306" t="s">
        <v>5789</v>
      </c>
      <c r="E11" s="306">
        <v>43017</v>
      </c>
      <c r="F11" s="975">
        <f t="shared" si="0"/>
        <v>43030</v>
      </c>
      <c r="G11" s="976"/>
      <c r="H11" s="490"/>
    </row>
    <row r="12" spans="1:8" s="23" customFormat="1" ht="12.75" hidden="1" customHeight="1">
      <c r="A12" s="336" t="s">
        <v>5790</v>
      </c>
      <c r="B12" s="336"/>
      <c r="C12" s="305" t="s">
        <v>5790</v>
      </c>
      <c r="D12" s="977" t="s">
        <v>5791</v>
      </c>
      <c r="E12" s="977">
        <v>43021</v>
      </c>
      <c r="F12" s="975">
        <f t="shared" si="0"/>
        <v>43034</v>
      </c>
      <c r="G12" s="490"/>
      <c r="H12" s="490"/>
    </row>
    <row r="13" spans="1:8" s="23" customFormat="1" ht="12.75" hidden="1" customHeight="1">
      <c r="A13" s="336" t="s">
        <v>2237</v>
      </c>
      <c r="B13" s="336"/>
      <c r="C13" s="305" t="s">
        <v>2237</v>
      </c>
      <c r="D13" s="977" t="s">
        <v>5792</v>
      </c>
      <c r="E13" s="977">
        <v>43028</v>
      </c>
      <c r="F13" s="975">
        <f t="shared" si="0"/>
        <v>43041</v>
      </c>
      <c r="G13" s="490"/>
      <c r="H13" s="490"/>
    </row>
    <row r="14" spans="1:8" s="23" customFormat="1" ht="12.75" hidden="1" customHeight="1">
      <c r="A14" s="336"/>
      <c r="B14" s="336"/>
      <c r="C14" s="305" t="s">
        <v>5793</v>
      </c>
      <c r="D14" s="977" t="s">
        <v>5794</v>
      </c>
      <c r="E14" s="977">
        <v>43035</v>
      </c>
      <c r="F14" s="975">
        <f t="shared" si="0"/>
        <v>43048</v>
      </c>
      <c r="G14" s="490"/>
      <c r="H14" s="490"/>
    </row>
    <row r="15" spans="1:8" s="23" customFormat="1" ht="12.75" hidden="1" customHeight="1">
      <c r="A15" s="336" t="s">
        <v>5795</v>
      </c>
      <c r="B15" s="336"/>
      <c r="C15" s="303" t="s">
        <v>5796</v>
      </c>
      <c r="D15" s="974" t="s">
        <v>5797</v>
      </c>
      <c r="E15" s="974">
        <v>43042</v>
      </c>
      <c r="F15" s="302">
        <f t="shared" si="0"/>
        <v>43055</v>
      </c>
      <c r="G15" s="490"/>
      <c r="H15" s="490"/>
    </row>
    <row r="16" spans="1:8" s="23" customFormat="1" ht="12.75" hidden="1" customHeight="1">
      <c r="A16" s="31"/>
      <c r="B16" s="31"/>
      <c r="C16" s="303" t="s">
        <v>5798</v>
      </c>
      <c r="D16" s="974" t="s">
        <v>5799</v>
      </c>
      <c r="E16" s="974">
        <v>43049</v>
      </c>
      <c r="F16" s="974">
        <f t="shared" si="0"/>
        <v>43062</v>
      </c>
      <c r="G16" s="490"/>
      <c r="H16" s="490"/>
    </row>
    <row r="17" spans="1:13" s="23" customFormat="1" ht="18" hidden="1" customHeight="1">
      <c r="A17" s="628"/>
      <c r="B17" s="628"/>
      <c r="C17"/>
      <c r="D17" s="11"/>
      <c r="E17" s="11"/>
      <c r="F17" s="11"/>
      <c r="G17" s="11"/>
      <c r="H17" s="11"/>
      <c r="I17" s="11"/>
      <c r="J17" s="11"/>
      <c r="K17"/>
      <c r="L17" s="31"/>
      <c r="M17"/>
    </row>
    <row r="18" spans="1:13" s="23" customFormat="1" ht="33" hidden="1" customHeight="1">
      <c r="A18" s="31"/>
      <c r="B18" s="31"/>
      <c r="C18" s="978" t="s">
        <v>5800</v>
      </c>
      <c r="D18" s="979"/>
      <c r="E18" s="452" t="s">
        <v>2015</v>
      </c>
      <c r="F18" s="980" t="s">
        <v>287</v>
      </c>
      <c r="G18" s="980" t="s">
        <v>746</v>
      </c>
      <c r="H18" s="980" t="s">
        <v>414</v>
      </c>
      <c r="I18" s="980" t="s">
        <v>1299</v>
      </c>
      <c r="J18" s="452" t="s">
        <v>1551</v>
      </c>
      <c r="K18"/>
      <c r="L18" s="2260" t="s">
        <v>5507</v>
      </c>
      <c r="M18" s="2260" t="s">
        <v>5801</v>
      </c>
    </row>
    <row r="19" spans="1:13" s="23" customFormat="1" ht="18" hidden="1" customHeight="1" thickBot="1">
      <c r="A19" s="31"/>
      <c r="B19" s="31"/>
      <c r="C19" s="981" t="s">
        <v>5802</v>
      </c>
      <c r="D19" s="982" t="s">
        <v>3722</v>
      </c>
      <c r="E19" s="983"/>
      <c r="F19" s="984" t="s">
        <v>5803</v>
      </c>
      <c r="G19" s="984" t="s">
        <v>3303</v>
      </c>
      <c r="H19" s="985" t="s">
        <v>3650</v>
      </c>
      <c r="I19" s="985" t="s">
        <v>3587</v>
      </c>
      <c r="J19" s="984" t="s">
        <v>4779</v>
      </c>
      <c r="K19"/>
      <c r="L19" s="2261"/>
      <c r="M19" s="2262"/>
    </row>
    <row r="20" spans="1:13" s="23" customFormat="1" ht="18" hidden="1" customHeight="1">
      <c r="A20" s="1567" t="s">
        <v>4249</v>
      </c>
      <c r="B20" s="1567"/>
      <c r="C20" s="1611" t="s">
        <v>5804</v>
      </c>
      <c r="D20" s="1612" t="s">
        <v>5805</v>
      </c>
      <c r="E20" s="1593">
        <v>44774</v>
      </c>
      <c r="F20" s="1596">
        <f t="shared" ref="F20:F37" si="1">E20+7</f>
        <v>44781</v>
      </c>
      <c r="G20" s="1596">
        <f t="shared" ref="G20:G41" si="2">E20+20</f>
        <v>44794</v>
      </c>
      <c r="H20" s="1596">
        <f t="shared" ref="H20:H41" si="3">E20+22</f>
        <v>44796</v>
      </c>
      <c r="I20" s="1596">
        <f t="shared" ref="I20:I41" si="4">E20+25</f>
        <v>44799</v>
      </c>
      <c r="J20" s="1597">
        <f t="shared" ref="J20:J41" si="5">E20+30</f>
        <v>44804</v>
      </c>
      <c r="K20"/>
      <c r="L20" s="2261"/>
      <c r="M20" s="2262"/>
    </row>
    <row r="21" spans="1:13" s="23" customFormat="1" ht="18" hidden="1" customHeight="1">
      <c r="A21" s="1567" t="s">
        <v>4250</v>
      </c>
      <c r="B21" s="1567"/>
      <c r="C21" s="1613" t="s">
        <v>4615</v>
      </c>
      <c r="D21" s="1614" t="s">
        <v>5806</v>
      </c>
      <c r="E21" s="1615">
        <v>44793</v>
      </c>
      <c r="F21" s="1616">
        <f t="shared" si="1"/>
        <v>44800</v>
      </c>
      <c r="G21" s="1616">
        <f t="shared" si="2"/>
        <v>44813</v>
      </c>
      <c r="H21" s="1616">
        <f t="shared" si="3"/>
        <v>44815</v>
      </c>
      <c r="I21" s="1616">
        <f t="shared" si="4"/>
        <v>44818</v>
      </c>
      <c r="J21" s="1617">
        <f t="shared" si="5"/>
        <v>44823</v>
      </c>
      <c r="K21"/>
      <c r="L21" s="2261"/>
      <c r="M21" s="2262"/>
    </row>
    <row r="22" spans="1:13" s="23" customFormat="1" ht="18" hidden="1" customHeight="1">
      <c r="A22" s="1567" t="s">
        <v>4252</v>
      </c>
      <c r="B22" s="1567"/>
      <c r="C22" s="1613" t="s">
        <v>5807</v>
      </c>
      <c r="D22" s="1614" t="s">
        <v>5808</v>
      </c>
      <c r="E22" s="1615">
        <v>44796</v>
      </c>
      <c r="F22" s="1616">
        <f t="shared" si="1"/>
        <v>44803</v>
      </c>
      <c r="G22" s="1616">
        <f t="shared" si="2"/>
        <v>44816</v>
      </c>
      <c r="H22" s="1616">
        <f t="shared" si="3"/>
        <v>44818</v>
      </c>
      <c r="I22" s="1616">
        <f t="shared" si="4"/>
        <v>44821</v>
      </c>
      <c r="J22" s="1617">
        <f t="shared" si="5"/>
        <v>44826</v>
      </c>
      <c r="K22"/>
      <c r="L22" s="2261"/>
      <c r="M22" s="2262"/>
    </row>
    <row r="23" spans="1:13" s="23" customFormat="1" ht="18" hidden="1" customHeight="1">
      <c r="A23" s="1567" t="s">
        <v>4254</v>
      </c>
      <c r="B23" s="1567"/>
      <c r="C23" s="1588" t="s">
        <v>5809</v>
      </c>
      <c r="D23" s="1589" t="s">
        <v>5810</v>
      </c>
      <c r="E23" s="1427">
        <v>44795</v>
      </c>
      <c r="F23" s="1596">
        <f t="shared" si="1"/>
        <v>44802</v>
      </c>
      <c r="G23" s="1596">
        <f t="shared" si="2"/>
        <v>44815</v>
      </c>
      <c r="H23" s="1596">
        <f t="shared" si="3"/>
        <v>44817</v>
      </c>
      <c r="I23" s="1596">
        <f t="shared" si="4"/>
        <v>44820</v>
      </c>
      <c r="J23" s="1597">
        <f t="shared" si="5"/>
        <v>44825</v>
      </c>
      <c r="K23"/>
      <c r="L23" s="2261"/>
      <c r="M23" s="2262"/>
    </row>
    <row r="24" spans="1:13" s="23" customFormat="1" ht="18" hidden="1" customHeight="1">
      <c r="A24" s="1567" t="s">
        <v>4255</v>
      </c>
      <c r="B24" s="1567"/>
      <c r="C24" s="1566" t="s">
        <v>5811</v>
      </c>
      <c r="D24" s="1416" t="s">
        <v>5812</v>
      </c>
      <c r="E24" s="1415">
        <v>44806</v>
      </c>
      <c r="F24" s="1637">
        <f t="shared" si="1"/>
        <v>44813</v>
      </c>
      <c r="G24" s="1637">
        <f t="shared" si="2"/>
        <v>44826</v>
      </c>
      <c r="H24" s="1637">
        <f t="shared" si="3"/>
        <v>44828</v>
      </c>
      <c r="I24" s="1637">
        <f t="shared" si="4"/>
        <v>44831</v>
      </c>
      <c r="J24" s="1639">
        <f t="shared" si="5"/>
        <v>44836</v>
      </c>
      <c r="K24"/>
      <c r="L24" s="2261"/>
      <c r="M24" s="2262"/>
    </row>
    <row r="25" spans="1:13" s="23" customFormat="1" ht="18" hidden="1" customHeight="1">
      <c r="A25" s="1567" t="s">
        <v>4195</v>
      </c>
      <c r="B25" s="1567"/>
      <c r="C25" s="1566" t="s">
        <v>5813</v>
      </c>
      <c r="D25" s="1416" t="s">
        <v>5814</v>
      </c>
      <c r="E25" s="1587">
        <v>44828</v>
      </c>
      <c r="F25" s="1594">
        <f t="shared" si="1"/>
        <v>44835</v>
      </c>
      <c r="G25" s="1594">
        <f t="shared" si="2"/>
        <v>44848</v>
      </c>
      <c r="H25" s="1594">
        <f t="shared" si="3"/>
        <v>44850</v>
      </c>
      <c r="I25" s="1594">
        <f t="shared" si="4"/>
        <v>44853</v>
      </c>
      <c r="J25" s="1595">
        <f t="shared" si="5"/>
        <v>44858</v>
      </c>
      <c r="K25"/>
      <c r="L25" s="2263">
        <v>44812</v>
      </c>
      <c r="M25" s="2262"/>
    </row>
    <row r="26" spans="1:13" s="23" customFormat="1" ht="18" hidden="1" customHeight="1">
      <c r="A26" s="1567" t="s">
        <v>4256</v>
      </c>
      <c r="B26" s="1567"/>
      <c r="C26" s="1588" t="s">
        <v>5815</v>
      </c>
      <c r="D26" s="1589" t="s">
        <v>5816</v>
      </c>
      <c r="E26" s="1642">
        <v>44816</v>
      </c>
      <c r="F26" s="1643">
        <f>E26+7</f>
        <v>44823</v>
      </c>
      <c r="G26" s="1643">
        <f>E26+20</f>
        <v>44836</v>
      </c>
      <c r="H26" s="1643">
        <f>E26+22</f>
        <v>44838</v>
      </c>
      <c r="I26" s="1643">
        <f>E26+25</f>
        <v>44841</v>
      </c>
      <c r="J26" s="1644">
        <f>E26+30</f>
        <v>44846</v>
      </c>
      <c r="K26"/>
      <c r="L26" s="2263">
        <v>44819</v>
      </c>
      <c r="M26" s="2262"/>
    </row>
    <row r="27" spans="1:13" s="23" customFormat="1" ht="18" hidden="1" customHeight="1">
      <c r="A27" s="1567" t="s">
        <v>4257</v>
      </c>
      <c r="B27" s="1567"/>
      <c r="C27" s="1566" t="s">
        <v>4789</v>
      </c>
      <c r="D27" s="1416" t="s">
        <v>5817</v>
      </c>
      <c r="E27" s="1587">
        <v>44833</v>
      </c>
      <c r="F27" s="1594">
        <f t="shared" si="1"/>
        <v>44840</v>
      </c>
      <c r="G27" s="1594">
        <f t="shared" si="2"/>
        <v>44853</v>
      </c>
      <c r="H27" s="1594">
        <f t="shared" si="3"/>
        <v>44855</v>
      </c>
      <c r="I27" s="1594">
        <f t="shared" si="4"/>
        <v>44858</v>
      </c>
      <c r="J27" s="1595">
        <f t="shared" si="5"/>
        <v>44863</v>
      </c>
      <c r="K27"/>
      <c r="L27" s="2263">
        <v>44826</v>
      </c>
      <c r="M27" s="2262"/>
    </row>
    <row r="28" spans="1:13" s="23" customFormat="1" ht="18" hidden="1" customHeight="1">
      <c r="A28" s="1567" t="s">
        <v>4258</v>
      </c>
      <c r="B28" s="1567"/>
      <c r="C28" s="1566" t="s">
        <v>5818</v>
      </c>
      <c r="D28" s="1416" t="s">
        <v>5819</v>
      </c>
      <c r="E28" s="1587">
        <v>44840</v>
      </c>
      <c r="F28" s="1594">
        <f t="shared" si="1"/>
        <v>44847</v>
      </c>
      <c r="G28" s="1594">
        <f t="shared" si="2"/>
        <v>44860</v>
      </c>
      <c r="H28" s="1594">
        <f t="shared" si="3"/>
        <v>44862</v>
      </c>
      <c r="I28" s="1594">
        <f t="shared" si="4"/>
        <v>44865</v>
      </c>
      <c r="J28" s="1595">
        <f t="shared" si="5"/>
        <v>44870</v>
      </c>
      <c r="K28"/>
      <c r="L28" s="2263">
        <v>44833</v>
      </c>
      <c r="M28" s="2262"/>
    </row>
    <row r="29" spans="1:13" s="23" customFormat="1" ht="18" hidden="1" customHeight="1">
      <c r="A29" s="1567" t="s">
        <v>4259</v>
      </c>
      <c r="B29" s="1567"/>
      <c r="C29" s="1635" t="s">
        <v>5820</v>
      </c>
      <c r="D29" s="1628" t="s">
        <v>5821</v>
      </c>
      <c r="E29" s="1653">
        <v>44841</v>
      </c>
      <c r="F29" s="1602">
        <f t="shared" si="1"/>
        <v>44848</v>
      </c>
      <c r="G29" s="1602">
        <f t="shared" si="2"/>
        <v>44861</v>
      </c>
      <c r="H29" s="1602">
        <f t="shared" si="3"/>
        <v>44863</v>
      </c>
      <c r="I29" s="1602">
        <f t="shared" si="4"/>
        <v>44866</v>
      </c>
      <c r="J29" s="1603">
        <f t="shared" si="5"/>
        <v>44871</v>
      </c>
      <c r="K29"/>
      <c r="L29" s="2263">
        <v>44840</v>
      </c>
      <c r="M29" s="2262"/>
    </row>
    <row r="30" spans="1:13" s="23" customFormat="1" ht="18" hidden="1" customHeight="1">
      <c r="A30" s="1567" t="s">
        <v>4280</v>
      </c>
      <c r="B30" s="1567"/>
      <c r="C30" s="1604" t="s">
        <v>5822</v>
      </c>
      <c r="D30" s="1605" t="s">
        <v>5823</v>
      </c>
      <c r="E30" s="1606">
        <v>44844</v>
      </c>
      <c r="F30" s="1607">
        <f t="shared" si="1"/>
        <v>44851</v>
      </c>
      <c r="G30" s="1607">
        <f t="shared" si="2"/>
        <v>44864</v>
      </c>
      <c r="H30" s="1607">
        <f t="shared" si="3"/>
        <v>44866</v>
      </c>
      <c r="I30" s="1607">
        <f t="shared" si="4"/>
        <v>44869</v>
      </c>
      <c r="J30" s="1608">
        <f t="shared" si="5"/>
        <v>44874</v>
      </c>
      <c r="K30"/>
      <c r="L30" s="2263">
        <f t="shared" ref="L30:L41" si="6">L29+7</f>
        <v>44847</v>
      </c>
      <c r="M30" s="2262"/>
    </row>
    <row r="31" spans="1:13" s="23" customFormat="1" ht="18" hidden="1" customHeight="1">
      <c r="A31" s="1567" t="s">
        <v>4260</v>
      </c>
      <c r="B31" s="1567"/>
      <c r="C31" s="1656" t="s">
        <v>2182</v>
      </c>
      <c r="D31" s="1610"/>
      <c r="E31" s="1664">
        <v>44851</v>
      </c>
      <c r="F31" s="1665"/>
      <c r="G31" s="1665"/>
      <c r="H31" s="1665"/>
      <c r="I31" s="1665"/>
      <c r="J31" s="1666"/>
      <c r="K31"/>
      <c r="L31" s="2263">
        <f t="shared" si="6"/>
        <v>44854</v>
      </c>
      <c r="M31" s="2262"/>
    </row>
    <row r="32" spans="1:13" s="23" customFormat="1" ht="18" hidden="1" customHeight="1">
      <c r="A32" s="1567" t="s">
        <v>4261</v>
      </c>
      <c r="B32" s="1567"/>
      <c r="C32" s="1609" t="s">
        <v>5824</v>
      </c>
      <c r="D32" s="1610" t="s">
        <v>5825</v>
      </c>
      <c r="E32" s="1653">
        <v>44861</v>
      </c>
      <c r="F32" s="1602">
        <f t="shared" si="1"/>
        <v>44868</v>
      </c>
      <c r="G32" s="1602">
        <f t="shared" si="2"/>
        <v>44881</v>
      </c>
      <c r="H32" s="1602">
        <f t="shared" si="3"/>
        <v>44883</v>
      </c>
      <c r="I32" s="1602">
        <f t="shared" si="4"/>
        <v>44886</v>
      </c>
      <c r="J32" s="1603">
        <f t="shared" si="5"/>
        <v>44891</v>
      </c>
      <c r="K32"/>
      <c r="L32" s="2263">
        <f t="shared" si="6"/>
        <v>44861</v>
      </c>
      <c r="M32" s="2262"/>
    </row>
    <row r="33" spans="1:13" s="23" customFormat="1" ht="18" hidden="1" customHeight="1">
      <c r="A33" s="1567" t="s">
        <v>4262</v>
      </c>
      <c r="B33" s="1567"/>
      <c r="C33" s="1609" t="s">
        <v>5826</v>
      </c>
      <c r="D33" s="1610" t="s">
        <v>5827</v>
      </c>
      <c r="E33" s="1653">
        <v>44867</v>
      </c>
      <c r="F33" s="1665">
        <f>E33+7</f>
        <v>44874</v>
      </c>
      <c r="G33" s="1602">
        <f t="shared" si="2"/>
        <v>44887</v>
      </c>
      <c r="H33" s="1602">
        <f t="shared" si="3"/>
        <v>44889</v>
      </c>
      <c r="I33" s="1602">
        <f t="shared" si="4"/>
        <v>44892</v>
      </c>
      <c r="J33" s="1603">
        <f t="shared" si="5"/>
        <v>44897</v>
      </c>
      <c r="K33"/>
      <c r="L33" s="2263">
        <f t="shared" si="6"/>
        <v>44868</v>
      </c>
      <c r="M33" s="2262"/>
    </row>
    <row r="34" spans="1:13" s="23" customFormat="1" ht="18" hidden="1" customHeight="1">
      <c r="A34" s="1567" t="s">
        <v>4263</v>
      </c>
      <c r="B34" s="1567"/>
      <c r="C34" s="1590" t="s">
        <v>5441</v>
      </c>
      <c r="D34" s="1599" t="s">
        <v>5828</v>
      </c>
      <c r="E34" s="1341">
        <v>44873</v>
      </c>
      <c r="F34" s="1665">
        <f>E34+7</f>
        <v>44880</v>
      </c>
      <c r="G34" s="1600">
        <f t="shared" si="2"/>
        <v>44893</v>
      </c>
      <c r="H34" s="1600">
        <f t="shared" si="3"/>
        <v>44895</v>
      </c>
      <c r="I34" s="1600">
        <f t="shared" si="4"/>
        <v>44898</v>
      </c>
      <c r="J34" s="1601">
        <f t="shared" si="5"/>
        <v>44903</v>
      </c>
      <c r="K34"/>
      <c r="L34" s="2263">
        <f t="shared" si="6"/>
        <v>44875</v>
      </c>
      <c r="M34" s="2262"/>
    </row>
    <row r="35" spans="1:13" s="23" customFormat="1" ht="18" hidden="1" customHeight="1">
      <c r="A35" s="1567" t="s">
        <v>4264</v>
      </c>
      <c r="B35" s="1567"/>
      <c r="C35" s="1693" t="s">
        <v>5829</v>
      </c>
      <c r="D35" s="1694" t="s">
        <v>5830</v>
      </c>
      <c r="E35" s="1695">
        <v>44880</v>
      </c>
      <c r="F35" s="1696">
        <f>E35+7</f>
        <v>44887</v>
      </c>
      <c r="G35" s="1691">
        <f t="shared" si="2"/>
        <v>44900</v>
      </c>
      <c r="H35" s="1691">
        <f t="shared" si="3"/>
        <v>44902</v>
      </c>
      <c r="I35" s="1691">
        <f t="shared" si="4"/>
        <v>44905</v>
      </c>
      <c r="J35" s="1697">
        <f t="shared" si="5"/>
        <v>44910</v>
      </c>
      <c r="K35"/>
      <c r="L35" s="2263">
        <f t="shared" si="6"/>
        <v>44882</v>
      </c>
      <c r="M35" s="2262"/>
    </row>
    <row r="36" spans="1:13" s="23" customFormat="1" ht="18" hidden="1" customHeight="1">
      <c r="A36" s="1567" t="s">
        <v>4266</v>
      </c>
      <c r="B36" s="1567"/>
      <c r="C36" s="1693" t="s">
        <v>5360</v>
      </c>
      <c r="D36" s="1694" t="s">
        <v>5831</v>
      </c>
      <c r="E36" s="1695">
        <v>44887</v>
      </c>
      <c r="F36" s="1696">
        <f>E36+7</f>
        <v>44894</v>
      </c>
      <c r="G36" s="1691">
        <f t="shared" si="2"/>
        <v>44907</v>
      </c>
      <c r="H36" s="1691">
        <f t="shared" si="3"/>
        <v>44909</v>
      </c>
      <c r="I36" s="1691">
        <f t="shared" si="4"/>
        <v>44912</v>
      </c>
      <c r="J36" s="1697">
        <f t="shared" si="5"/>
        <v>44917</v>
      </c>
      <c r="K36"/>
      <c r="L36" s="2263">
        <f t="shared" si="6"/>
        <v>44889</v>
      </c>
      <c r="M36" s="2262"/>
    </row>
    <row r="37" spans="1:13" s="23" customFormat="1" ht="18" hidden="1" customHeight="1">
      <c r="A37" s="1567" t="s">
        <v>4267</v>
      </c>
      <c r="B37" s="1567"/>
      <c r="C37" s="1693" t="s">
        <v>5807</v>
      </c>
      <c r="D37" s="1694" t="s">
        <v>5832</v>
      </c>
      <c r="E37" s="1698">
        <v>44893</v>
      </c>
      <c r="F37" s="1696">
        <f t="shared" si="1"/>
        <v>44900</v>
      </c>
      <c r="G37" s="1691">
        <f t="shared" si="2"/>
        <v>44913</v>
      </c>
      <c r="H37" s="1691">
        <f t="shared" si="3"/>
        <v>44915</v>
      </c>
      <c r="I37" s="1691">
        <f t="shared" si="4"/>
        <v>44918</v>
      </c>
      <c r="J37" s="1697">
        <f t="shared" si="5"/>
        <v>44923</v>
      </c>
      <c r="K37"/>
      <c r="L37" s="2263">
        <f t="shared" si="6"/>
        <v>44896</v>
      </c>
      <c r="M37" s="2262"/>
    </row>
    <row r="38" spans="1:13" s="23" customFormat="1" ht="17.45" hidden="1" customHeight="1">
      <c r="A38" s="1567" t="s">
        <v>4281</v>
      </c>
      <c r="B38" s="1567"/>
      <c r="C38" s="1699" t="s">
        <v>5833</v>
      </c>
      <c r="D38" s="1700" t="s">
        <v>5834</v>
      </c>
      <c r="E38" s="1701">
        <v>44900</v>
      </c>
      <c r="F38" s="1720"/>
      <c r="G38" s="1702">
        <f t="shared" si="2"/>
        <v>44920</v>
      </c>
      <c r="H38" s="1702">
        <f t="shared" si="3"/>
        <v>44922</v>
      </c>
      <c r="I38" s="1702">
        <f t="shared" si="4"/>
        <v>44925</v>
      </c>
      <c r="J38" s="1703">
        <f t="shared" si="5"/>
        <v>44930</v>
      </c>
      <c r="K38"/>
      <c r="L38" s="2263">
        <f t="shared" si="6"/>
        <v>44903</v>
      </c>
      <c r="M38" s="2262"/>
    </row>
    <row r="39" spans="1:13" s="23" customFormat="1" ht="16.899999999999999" hidden="1" customHeight="1">
      <c r="A39" s="1567" t="s">
        <v>4282</v>
      </c>
      <c r="B39" s="1567"/>
      <c r="C39" s="1699" t="s">
        <v>5835</v>
      </c>
      <c r="D39" s="1700" t="s">
        <v>5836</v>
      </c>
      <c r="E39" s="1725">
        <v>44908</v>
      </c>
      <c r="F39" s="1696">
        <f>E39+7</f>
        <v>44915</v>
      </c>
      <c r="G39" s="1702">
        <f t="shared" si="2"/>
        <v>44928</v>
      </c>
      <c r="H39" s="1702">
        <f t="shared" si="3"/>
        <v>44930</v>
      </c>
      <c r="I39" s="1702">
        <f t="shared" si="4"/>
        <v>44933</v>
      </c>
      <c r="J39" s="1703">
        <f t="shared" si="5"/>
        <v>44938</v>
      </c>
      <c r="K39"/>
      <c r="L39" s="2263">
        <f t="shared" si="6"/>
        <v>44910</v>
      </c>
      <c r="M39" s="2262"/>
    </row>
    <row r="40" spans="1:13" s="23" customFormat="1" ht="17.45" hidden="1" customHeight="1">
      <c r="A40" s="1567" t="s">
        <v>4270</v>
      </c>
      <c r="B40" s="1567"/>
      <c r="C40" s="1737" t="s">
        <v>5811</v>
      </c>
      <c r="D40" s="1738" t="s">
        <v>5837</v>
      </c>
      <c r="E40" s="1703">
        <v>44914</v>
      </c>
      <c r="F40" s="1729" t="s">
        <v>5838</v>
      </c>
      <c r="G40" s="1739">
        <f t="shared" si="2"/>
        <v>44934</v>
      </c>
      <c r="H40" s="1739">
        <f t="shared" si="3"/>
        <v>44936</v>
      </c>
      <c r="I40" s="1739">
        <f t="shared" si="4"/>
        <v>44939</v>
      </c>
      <c r="J40" s="1703">
        <f t="shared" si="5"/>
        <v>44944</v>
      </c>
      <c r="K40"/>
      <c r="L40" s="2263">
        <f t="shared" si="6"/>
        <v>44917</v>
      </c>
      <c r="M40" s="2262"/>
    </row>
    <row r="41" spans="1:13" s="23" customFormat="1" ht="17.45" hidden="1" customHeight="1">
      <c r="A41" s="1567" t="s">
        <v>4283</v>
      </c>
      <c r="B41" s="1567"/>
      <c r="C41" s="1737" t="s">
        <v>664</v>
      </c>
      <c r="D41" s="1738" t="s">
        <v>5839</v>
      </c>
      <c r="E41" s="1760">
        <v>44922</v>
      </c>
      <c r="F41" s="1729" t="s">
        <v>5840</v>
      </c>
      <c r="G41" s="1739">
        <f t="shared" si="2"/>
        <v>44942</v>
      </c>
      <c r="H41" s="1739">
        <f t="shared" si="3"/>
        <v>44944</v>
      </c>
      <c r="I41" s="1739">
        <f t="shared" si="4"/>
        <v>44947</v>
      </c>
      <c r="J41" s="1703">
        <f t="shared" si="5"/>
        <v>44952</v>
      </c>
      <c r="K41"/>
      <c r="L41" s="2263">
        <f t="shared" si="6"/>
        <v>44924</v>
      </c>
      <c r="M41" s="2262"/>
    </row>
    <row r="42" spans="1:13" s="23" customFormat="1" ht="17.45" hidden="1" customHeight="1">
      <c r="A42" s="31"/>
      <c r="B42" s="31"/>
      <c r="C42" s="1740" t="s">
        <v>5813</v>
      </c>
      <c r="D42" s="1741" t="s">
        <v>5841</v>
      </c>
      <c r="E42" s="1774">
        <v>44565</v>
      </c>
      <c r="F42" s="1726" t="s">
        <v>5840</v>
      </c>
      <c r="G42" s="1741">
        <f t="shared" ref="G42:G46" si="7">E42+20</f>
        <v>44585</v>
      </c>
      <c r="H42" s="1741">
        <f t="shared" ref="H42:H46" si="8">E42+22</f>
        <v>44587</v>
      </c>
      <c r="I42" s="1741">
        <f t="shared" ref="I42:I46" si="9">E42+25</f>
        <v>44590</v>
      </c>
      <c r="J42" s="1697">
        <f t="shared" ref="J42:J46" si="10">E42+30</f>
        <v>44595</v>
      </c>
      <c r="K42"/>
      <c r="L42" s="2263">
        <f t="shared" ref="L42:L45" si="11">L41+7</f>
        <v>44931</v>
      </c>
      <c r="M42" s="2262"/>
    </row>
    <row r="43" spans="1:13" s="23" customFormat="1" ht="16.899999999999999" hidden="1" customHeight="1">
      <c r="A43" s="31"/>
      <c r="B43" s="31"/>
      <c r="C43" s="1740" t="s">
        <v>4789</v>
      </c>
      <c r="D43" s="1741" t="s">
        <v>5842</v>
      </c>
      <c r="E43" s="1774">
        <v>44570</v>
      </c>
      <c r="F43" s="1726" t="s">
        <v>5843</v>
      </c>
      <c r="G43" s="1741">
        <f t="shared" si="7"/>
        <v>44590</v>
      </c>
      <c r="H43" s="1741">
        <f t="shared" si="8"/>
        <v>44592</v>
      </c>
      <c r="I43" s="1741">
        <f t="shared" si="9"/>
        <v>44595</v>
      </c>
      <c r="J43" s="1697">
        <f t="shared" si="10"/>
        <v>44600</v>
      </c>
      <c r="K43"/>
      <c r="L43" s="2263">
        <f t="shared" si="11"/>
        <v>44938</v>
      </c>
      <c r="M43" s="2262"/>
    </row>
    <row r="44" spans="1:13" s="23" customFormat="1" ht="18.600000000000001" hidden="1" customHeight="1">
      <c r="A44" s="31"/>
      <c r="B44" s="31"/>
      <c r="C44" s="1740" t="s">
        <v>5818</v>
      </c>
      <c r="D44" s="1741" t="s">
        <v>5844</v>
      </c>
      <c r="E44" s="1774">
        <v>44578</v>
      </c>
      <c r="F44" s="1726" t="s">
        <v>5845</v>
      </c>
      <c r="G44" s="1741">
        <f t="shared" si="7"/>
        <v>44598</v>
      </c>
      <c r="H44" s="1741">
        <f t="shared" si="8"/>
        <v>44600</v>
      </c>
      <c r="I44" s="1741">
        <f t="shared" si="9"/>
        <v>44603</v>
      </c>
      <c r="J44" s="1697">
        <f t="shared" si="10"/>
        <v>44608</v>
      </c>
      <c r="K44"/>
      <c r="L44" s="2263">
        <f>L43+7</f>
        <v>44945</v>
      </c>
      <c r="M44" s="2262"/>
    </row>
    <row r="45" spans="1:13" s="23" customFormat="1" ht="16.899999999999999" hidden="1" customHeight="1">
      <c r="A45" s="31"/>
      <c r="B45" s="31"/>
      <c r="C45" s="1740" t="s">
        <v>5820</v>
      </c>
      <c r="D45" s="1741" t="s">
        <v>5846</v>
      </c>
      <c r="E45" s="1774">
        <v>44586</v>
      </c>
      <c r="F45" s="1726" t="s">
        <v>5847</v>
      </c>
      <c r="G45" s="1741">
        <f t="shared" si="7"/>
        <v>44606</v>
      </c>
      <c r="H45" s="1741">
        <f t="shared" si="8"/>
        <v>44608</v>
      </c>
      <c r="I45" s="1741">
        <f t="shared" si="9"/>
        <v>44611</v>
      </c>
      <c r="J45" s="1697">
        <f t="shared" si="10"/>
        <v>44616</v>
      </c>
      <c r="K45"/>
      <c r="L45" s="2263">
        <f t="shared" si="11"/>
        <v>44952</v>
      </c>
      <c r="M45" s="2262"/>
    </row>
    <row r="46" spans="1:13" s="23" customFormat="1" ht="18" hidden="1" customHeight="1">
      <c r="A46" s="31"/>
      <c r="B46" s="31"/>
      <c r="C46" s="1740" t="s">
        <v>5822</v>
      </c>
      <c r="D46" s="1741" t="s">
        <v>5848</v>
      </c>
      <c r="E46" s="1774">
        <v>44594</v>
      </c>
      <c r="F46" s="1726" t="s">
        <v>5849</v>
      </c>
      <c r="G46" s="1741">
        <f t="shared" si="7"/>
        <v>44614</v>
      </c>
      <c r="H46" s="1741">
        <f t="shared" si="8"/>
        <v>44616</v>
      </c>
      <c r="I46" s="1741">
        <f t="shared" si="9"/>
        <v>44619</v>
      </c>
      <c r="J46" s="1697">
        <f t="shared" si="10"/>
        <v>44624</v>
      </c>
      <c r="K46"/>
      <c r="L46" s="2263">
        <f>L45+7</f>
        <v>44959</v>
      </c>
      <c r="M46" s="2262" t="s">
        <v>5850</v>
      </c>
    </row>
    <row r="47" spans="1:13" s="23" customFormat="1" ht="16.149999999999999" hidden="1" customHeight="1">
      <c r="A47" s="31"/>
      <c r="B47" s="31"/>
      <c r="C47" s="1778" t="s">
        <v>5851</v>
      </c>
      <c r="D47" s="1779" t="s">
        <v>5852</v>
      </c>
      <c r="E47" s="1862">
        <v>44601</v>
      </c>
      <c r="F47" s="1777"/>
      <c r="G47" s="1779">
        <f t="shared" ref="G47:G59" si="12">E47+20</f>
        <v>44621</v>
      </c>
      <c r="H47" s="1779">
        <f t="shared" ref="H47:H59" si="13">E47+22</f>
        <v>44623</v>
      </c>
      <c r="I47" s="1779">
        <f t="shared" ref="I47:I59" si="14">E47+25</f>
        <v>44626</v>
      </c>
      <c r="J47" s="1780">
        <f t="shared" ref="J47:J59" si="15">E47+30</f>
        <v>44631</v>
      </c>
      <c r="K47"/>
      <c r="L47" s="2263">
        <f t="shared" ref="L47:L52" si="16">L46+7</f>
        <v>44966</v>
      </c>
      <c r="M47" s="2262" t="s">
        <v>5850</v>
      </c>
    </row>
    <row r="48" spans="1:13" s="23" customFormat="1" ht="16.149999999999999" hidden="1" customHeight="1">
      <c r="A48" s="31"/>
      <c r="B48" s="31"/>
      <c r="C48" s="1778" t="s">
        <v>5826</v>
      </c>
      <c r="D48" s="1779" t="s">
        <v>5853</v>
      </c>
      <c r="E48" s="1862">
        <v>44608</v>
      </c>
      <c r="F48" s="1777"/>
      <c r="G48" s="1779">
        <f t="shared" si="12"/>
        <v>44628</v>
      </c>
      <c r="H48" s="1779">
        <f t="shared" si="13"/>
        <v>44630</v>
      </c>
      <c r="I48" s="1779">
        <f t="shared" si="14"/>
        <v>44633</v>
      </c>
      <c r="J48" s="1780">
        <f t="shared" si="15"/>
        <v>44638</v>
      </c>
      <c r="K48"/>
      <c r="L48" s="2263">
        <f t="shared" si="16"/>
        <v>44973</v>
      </c>
      <c r="M48" s="2262" t="s">
        <v>5850</v>
      </c>
    </row>
    <row r="49" spans="1:13" s="23" customFormat="1" ht="16.149999999999999" hidden="1" customHeight="1">
      <c r="A49" s="31"/>
      <c r="B49" s="31"/>
      <c r="C49" s="1778" t="s">
        <v>5441</v>
      </c>
      <c r="D49" s="1779" t="s">
        <v>5854</v>
      </c>
      <c r="E49" s="1779">
        <v>44979</v>
      </c>
      <c r="F49" s="1777"/>
      <c r="G49" s="1779">
        <f t="shared" si="12"/>
        <v>44999</v>
      </c>
      <c r="H49" s="1779">
        <f t="shared" si="13"/>
        <v>45001</v>
      </c>
      <c r="I49" s="1779">
        <f t="shared" si="14"/>
        <v>45004</v>
      </c>
      <c r="J49" s="1780">
        <f t="shared" si="15"/>
        <v>45009</v>
      </c>
      <c r="K49"/>
      <c r="L49" s="2263">
        <f t="shared" si="16"/>
        <v>44980</v>
      </c>
      <c r="M49" s="2262"/>
    </row>
    <row r="50" spans="1:13" s="23" customFormat="1" ht="16.149999999999999" hidden="1" customHeight="1">
      <c r="A50" s="31"/>
      <c r="B50" s="31"/>
      <c r="C50" s="1778" t="s">
        <v>5829</v>
      </c>
      <c r="D50" s="1779" t="s">
        <v>5855</v>
      </c>
      <c r="E50" s="1862">
        <v>44625</v>
      </c>
      <c r="F50" s="1777"/>
      <c r="G50" s="1779">
        <f t="shared" si="12"/>
        <v>44645</v>
      </c>
      <c r="H50" s="1779">
        <f t="shared" si="13"/>
        <v>44647</v>
      </c>
      <c r="I50" s="1779">
        <f t="shared" si="14"/>
        <v>44650</v>
      </c>
      <c r="J50" s="1780">
        <f t="shared" si="15"/>
        <v>44655</v>
      </c>
      <c r="K50"/>
      <c r="L50" s="2263">
        <f t="shared" si="16"/>
        <v>44987</v>
      </c>
      <c r="M50" s="2262"/>
    </row>
    <row r="51" spans="1:13" s="23" customFormat="1" ht="16.149999999999999" hidden="1" customHeight="1">
      <c r="A51" s="31"/>
      <c r="B51" s="31"/>
      <c r="C51" s="1775" t="s">
        <v>5856</v>
      </c>
      <c r="D51" s="1776" t="s">
        <v>5857</v>
      </c>
      <c r="E51" s="1882">
        <v>44629</v>
      </c>
      <c r="F51" s="1777"/>
      <c r="G51" s="1776">
        <f t="shared" si="12"/>
        <v>44649</v>
      </c>
      <c r="H51" s="1776">
        <f t="shared" si="13"/>
        <v>44651</v>
      </c>
      <c r="I51" s="1776">
        <f t="shared" si="14"/>
        <v>44654</v>
      </c>
      <c r="J51" s="1697">
        <f t="shared" si="15"/>
        <v>44659</v>
      </c>
      <c r="K51"/>
      <c r="L51" s="2263">
        <f t="shared" si="16"/>
        <v>44994</v>
      </c>
      <c r="M51" s="2262"/>
    </row>
    <row r="52" spans="1:13" s="23" customFormat="1" ht="16.149999999999999" hidden="1" customHeight="1">
      <c r="A52" s="31"/>
      <c r="B52" s="31"/>
      <c r="C52" s="1740" t="s">
        <v>3010</v>
      </c>
      <c r="D52" s="1741" t="s">
        <v>5858</v>
      </c>
      <c r="E52" s="1774">
        <v>44637</v>
      </c>
      <c r="F52" s="1777"/>
      <c r="G52" s="1741">
        <f t="shared" si="12"/>
        <v>44657</v>
      </c>
      <c r="H52" s="1741">
        <f t="shared" si="13"/>
        <v>44659</v>
      </c>
      <c r="I52" s="1741">
        <f t="shared" si="14"/>
        <v>44662</v>
      </c>
      <c r="J52" s="1697">
        <f t="shared" si="15"/>
        <v>44667</v>
      </c>
      <c r="K52"/>
      <c r="L52" s="2263">
        <f t="shared" si="16"/>
        <v>45001</v>
      </c>
      <c r="M52" s="2262" t="s">
        <v>5850</v>
      </c>
    </row>
    <row r="53" spans="1:13" s="23" customFormat="1" ht="16.149999999999999" hidden="1" customHeight="1">
      <c r="A53" s="31"/>
      <c r="B53" s="31"/>
      <c r="C53" s="1740" t="s">
        <v>5859</v>
      </c>
      <c r="D53" s="1741" t="s">
        <v>5860</v>
      </c>
      <c r="E53" s="1774">
        <v>45009</v>
      </c>
      <c r="F53" s="1777"/>
      <c r="G53" s="1741">
        <f t="shared" si="12"/>
        <v>45029</v>
      </c>
      <c r="H53" s="1741">
        <f t="shared" si="13"/>
        <v>45031</v>
      </c>
      <c r="I53" s="1741">
        <f t="shared" si="14"/>
        <v>45034</v>
      </c>
      <c r="J53" s="1697">
        <f t="shared" si="15"/>
        <v>45039</v>
      </c>
      <c r="K53"/>
      <c r="L53" s="2263">
        <f>L52+7</f>
        <v>45008</v>
      </c>
      <c r="M53" s="2262" t="s">
        <v>5861</v>
      </c>
    </row>
    <row r="54" spans="1:13" s="23" customFormat="1" ht="16.149999999999999" hidden="1" customHeight="1">
      <c r="A54" s="31"/>
      <c r="B54" s="31"/>
      <c r="C54" s="1740" t="s">
        <v>5862</v>
      </c>
      <c r="D54" s="1741" t="s">
        <v>5863</v>
      </c>
      <c r="E54" s="1774">
        <v>45019</v>
      </c>
      <c r="F54" s="1777"/>
      <c r="G54" s="1741">
        <f t="shared" si="12"/>
        <v>45039</v>
      </c>
      <c r="H54" s="1741">
        <f t="shared" si="13"/>
        <v>45041</v>
      </c>
      <c r="I54" s="1741">
        <f t="shared" si="14"/>
        <v>45044</v>
      </c>
      <c r="J54" s="1697">
        <f t="shared" si="15"/>
        <v>45049</v>
      </c>
      <c r="K54"/>
      <c r="L54" s="2263">
        <v>45013</v>
      </c>
      <c r="M54" s="2262"/>
    </row>
    <row r="55" spans="1:13" s="23" customFormat="1" ht="16.149999999999999" hidden="1" customHeight="1">
      <c r="A55" s="31"/>
      <c r="B55" s="31"/>
      <c r="C55" s="1893" t="s">
        <v>5835</v>
      </c>
      <c r="D55" s="1894" t="s">
        <v>5864</v>
      </c>
      <c r="E55" s="1905">
        <v>45026</v>
      </c>
      <c r="F55" s="1860"/>
      <c r="G55" s="1894">
        <f t="shared" si="12"/>
        <v>45046</v>
      </c>
      <c r="H55" s="1894">
        <f t="shared" si="13"/>
        <v>45048</v>
      </c>
      <c r="I55" s="1894">
        <f t="shared" si="14"/>
        <v>45051</v>
      </c>
      <c r="J55" s="1703">
        <f t="shared" si="15"/>
        <v>45056</v>
      </c>
      <c r="K55"/>
      <c r="L55" s="2263">
        <v>45020</v>
      </c>
      <c r="M55" s="2262"/>
    </row>
    <row r="56" spans="1:13" s="23" customFormat="1" ht="16.149999999999999" hidden="1" customHeight="1">
      <c r="A56" s="31"/>
      <c r="B56" s="31"/>
      <c r="C56" s="1893" t="s">
        <v>5811</v>
      </c>
      <c r="D56" s="1894" t="s">
        <v>5865</v>
      </c>
      <c r="E56" s="1905">
        <v>45029</v>
      </c>
      <c r="F56" s="1860"/>
      <c r="G56" s="1894">
        <f t="shared" si="12"/>
        <v>45049</v>
      </c>
      <c r="H56" s="1894">
        <f t="shared" si="13"/>
        <v>45051</v>
      </c>
      <c r="I56" s="1894">
        <f t="shared" si="14"/>
        <v>45054</v>
      </c>
      <c r="J56" s="1703">
        <f t="shared" si="15"/>
        <v>45059</v>
      </c>
      <c r="K56"/>
      <c r="L56" s="2263">
        <v>45027</v>
      </c>
      <c r="M56" s="2262"/>
    </row>
    <row r="57" spans="1:13" s="23" customFormat="1" ht="16.149999999999999" hidden="1" customHeight="1">
      <c r="A57" s="31"/>
      <c r="B57" s="31"/>
      <c r="C57" s="1893" t="s">
        <v>664</v>
      </c>
      <c r="D57" s="1894" t="s">
        <v>5866</v>
      </c>
      <c r="E57" s="1905">
        <v>45034</v>
      </c>
      <c r="F57" s="1860"/>
      <c r="G57" s="1894">
        <f t="shared" si="12"/>
        <v>45054</v>
      </c>
      <c r="H57" s="1894">
        <f t="shared" si="13"/>
        <v>45056</v>
      </c>
      <c r="I57" s="1894">
        <f t="shared" si="14"/>
        <v>45059</v>
      </c>
      <c r="J57" s="1703">
        <f t="shared" si="15"/>
        <v>45064</v>
      </c>
      <c r="K57"/>
      <c r="L57" s="2263">
        <v>45034</v>
      </c>
      <c r="M57" s="2262"/>
    </row>
    <row r="58" spans="1:13" s="23" customFormat="1" ht="16.149999999999999" hidden="1" customHeight="1">
      <c r="A58" s="31"/>
      <c r="B58" s="1968" t="s">
        <v>5867</v>
      </c>
      <c r="C58" s="1893" t="s">
        <v>5813</v>
      </c>
      <c r="D58" s="1894" t="s">
        <v>5868</v>
      </c>
      <c r="E58" s="1905">
        <v>45045</v>
      </c>
      <c r="F58" s="1860"/>
      <c r="G58" s="1894">
        <f t="shared" si="12"/>
        <v>45065</v>
      </c>
      <c r="H58" s="1894">
        <f t="shared" si="13"/>
        <v>45067</v>
      </c>
      <c r="I58" s="1894">
        <f t="shared" si="14"/>
        <v>45070</v>
      </c>
      <c r="J58" s="1703">
        <f t="shared" si="15"/>
        <v>45075</v>
      </c>
      <c r="K58"/>
      <c r="L58" s="2263">
        <v>45041</v>
      </c>
      <c r="M58" s="2262"/>
    </row>
    <row r="59" spans="1:13" s="23" customFormat="1" ht="16.149999999999999" hidden="1" customHeight="1">
      <c r="A59" s="31"/>
      <c r="B59" s="1968" t="s">
        <v>5869</v>
      </c>
      <c r="C59" s="1893" t="s">
        <v>4789</v>
      </c>
      <c r="D59" s="1894" t="s">
        <v>5870</v>
      </c>
      <c r="E59" s="1905">
        <v>45049</v>
      </c>
      <c r="F59" s="1860"/>
      <c r="G59" s="1894">
        <f t="shared" si="12"/>
        <v>45069</v>
      </c>
      <c r="H59" s="1894">
        <f t="shared" si="13"/>
        <v>45071</v>
      </c>
      <c r="I59" s="1894">
        <f t="shared" si="14"/>
        <v>45074</v>
      </c>
      <c r="J59" s="1703">
        <f t="shared" si="15"/>
        <v>45079</v>
      </c>
      <c r="K59"/>
      <c r="L59" s="2263">
        <v>45048</v>
      </c>
      <c r="M59" s="2262"/>
    </row>
    <row r="60" spans="1:13" s="23" customFormat="1" ht="16.149999999999999" hidden="1" customHeight="1">
      <c r="A60" s="31"/>
      <c r="B60" s="1968" t="s">
        <v>5871</v>
      </c>
      <c r="C60" s="1740" t="s">
        <v>5872</v>
      </c>
      <c r="D60" s="1741" t="s">
        <v>5873</v>
      </c>
      <c r="E60" s="1774">
        <v>45055</v>
      </c>
      <c r="F60" s="1895"/>
      <c r="G60" s="1741">
        <f t="shared" ref="G60:G72" si="17">E60+20</f>
        <v>45075</v>
      </c>
      <c r="H60" s="1741">
        <f t="shared" ref="H60:H72" si="18">E60+22</f>
        <v>45077</v>
      </c>
      <c r="I60" s="1741">
        <f t="shared" ref="I60:I71" si="19">E60+25</f>
        <v>45080</v>
      </c>
      <c r="J60" s="1697">
        <f t="shared" ref="J60:J72" si="20">E60+30</f>
        <v>45085</v>
      </c>
      <c r="K60"/>
      <c r="L60" s="2263">
        <v>45055</v>
      </c>
      <c r="M60" s="2262"/>
    </row>
    <row r="61" spans="1:13" s="23" customFormat="1" ht="16.149999999999999" hidden="1" customHeight="1">
      <c r="A61" s="80" t="s">
        <v>5820</v>
      </c>
      <c r="B61" s="1968" t="s">
        <v>5874</v>
      </c>
      <c r="C61" s="1907" t="s">
        <v>5875</v>
      </c>
      <c r="D61" s="1741" t="s">
        <v>5876</v>
      </c>
      <c r="E61" s="1774">
        <v>45063</v>
      </c>
      <c r="F61" s="1895"/>
      <c r="G61" s="1741">
        <f t="shared" si="17"/>
        <v>45083</v>
      </c>
      <c r="H61" s="1741">
        <f t="shared" si="18"/>
        <v>45085</v>
      </c>
      <c r="I61" s="1741">
        <f t="shared" si="19"/>
        <v>45088</v>
      </c>
      <c r="J61" s="1697">
        <f t="shared" si="20"/>
        <v>45093</v>
      </c>
      <c r="K61"/>
      <c r="L61" s="2263">
        <v>45062</v>
      </c>
      <c r="M61" s="2262"/>
    </row>
    <row r="62" spans="1:13" s="23" customFormat="1" ht="16.149999999999999" hidden="1" customHeight="1">
      <c r="A62" s="31"/>
      <c r="B62" s="1968" t="s">
        <v>5877</v>
      </c>
      <c r="C62" s="1740" t="s">
        <v>5822</v>
      </c>
      <c r="D62" s="1741" t="s">
        <v>5878</v>
      </c>
      <c r="E62" s="1774">
        <v>45067</v>
      </c>
      <c r="F62" s="1895"/>
      <c r="G62" s="1741">
        <f t="shared" si="17"/>
        <v>45087</v>
      </c>
      <c r="H62" s="1741">
        <f t="shared" si="18"/>
        <v>45089</v>
      </c>
      <c r="I62" s="1741">
        <f t="shared" si="19"/>
        <v>45092</v>
      </c>
      <c r="J62" s="1697">
        <f t="shared" si="20"/>
        <v>45097</v>
      </c>
      <c r="K62"/>
      <c r="L62" s="2263">
        <v>45069</v>
      </c>
      <c r="M62" s="2262"/>
    </row>
    <row r="63" spans="1:13" s="23" customFormat="1" ht="16.149999999999999" hidden="1" customHeight="1">
      <c r="A63" s="31"/>
      <c r="B63" s="1968" t="s">
        <v>5879</v>
      </c>
      <c r="C63" s="1740" t="s">
        <v>5851</v>
      </c>
      <c r="D63" s="1741" t="s">
        <v>5880</v>
      </c>
      <c r="E63" s="1774">
        <v>45083</v>
      </c>
      <c r="F63" s="1895"/>
      <c r="G63" s="1741">
        <f t="shared" si="17"/>
        <v>45103</v>
      </c>
      <c r="H63" s="1741">
        <f t="shared" si="18"/>
        <v>45105</v>
      </c>
      <c r="I63" s="1741">
        <f t="shared" si="19"/>
        <v>45108</v>
      </c>
      <c r="J63" s="1697">
        <f t="shared" si="20"/>
        <v>45113</v>
      </c>
      <c r="K63"/>
      <c r="L63" s="2263">
        <v>45076</v>
      </c>
      <c r="M63" s="2262"/>
    </row>
    <row r="64" spans="1:13" s="23" customFormat="1" ht="16.149999999999999" hidden="1" customHeight="1">
      <c r="A64" s="31"/>
      <c r="B64" s="1968" t="s">
        <v>5881</v>
      </c>
      <c r="C64" s="1893" t="s">
        <v>5826</v>
      </c>
      <c r="D64" s="1894" t="s">
        <v>5882</v>
      </c>
      <c r="E64" s="1905">
        <v>45080</v>
      </c>
      <c r="F64" s="1896"/>
      <c r="G64" s="1894">
        <f t="shared" si="17"/>
        <v>45100</v>
      </c>
      <c r="H64" s="1894">
        <f t="shared" si="18"/>
        <v>45102</v>
      </c>
      <c r="I64" s="1894">
        <f t="shared" si="19"/>
        <v>45105</v>
      </c>
      <c r="J64" s="1703">
        <f t="shared" si="20"/>
        <v>45110</v>
      </c>
      <c r="K64"/>
      <c r="L64" s="2263">
        <v>45083</v>
      </c>
      <c r="M64" s="2262"/>
    </row>
    <row r="65" spans="1:13" s="23" customFormat="1" ht="16.149999999999999" hidden="1" customHeight="1">
      <c r="A65" s="31"/>
      <c r="B65" s="1968" t="s">
        <v>5883</v>
      </c>
      <c r="C65" s="1893" t="s">
        <v>5441</v>
      </c>
      <c r="D65" s="1894" t="s">
        <v>5884</v>
      </c>
      <c r="E65" s="1905">
        <v>45094</v>
      </c>
      <c r="F65" s="1896"/>
      <c r="G65" s="1894">
        <f t="shared" si="17"/>
        <v>45114</v>
      </c>
      <c r="H65" s="1894">
        <f t="shared" si="18"/>
        <v>45116</v>
      </c>
      <c r="I65" s="1894">
        <f t="shared" si="19"/>
        <v>45119</v>
      </c>
      <c r="J65" s="1703">
        <f t="shared" si="20"/>
        <v>45124</v>
      </c>
      <c r="K65"/>
      <c r="L65" s="2263">
        <v>45090</v>
      </c>
      <c r="M65" s="2261" t="s">
        <v>5850</v>
      </c>
    </row>
    <row r="66" spans="1:13" s="23" customFormat="1" ht="16.149999999999999" hidden="1" customHeight="1">
      <c r="A66" s="31"/>
      <c r="B66" s="1968" t="s">
        <v>5885</v>
      </c>
      <c r="C66" s="1897" t="s">
        <v>5829</v>
      </c>
      <c r="D66" s="1898" t="s">
        <v>5886</v>
      </c>
      <c r="E66" s="2061">
        <v>45097</v>
      </c>
      <c r="F66" s="1899"/>
      <c r="G66" s="1898">
        <f t="shared" si="17"/>
        <v>45117</v>
      </c>
      <c r="H66" s="1898">
        <f t="shared" si="18"/>
        <v>45119</v>
      </c>
      <c r="I66" s="1898">
        <f t="shared" si="19"/>
        <v>45122</v>
      </c>
      <c r="J66" s="1900">
        <f t="shared" si="20"/>
        <v>45127</v>
      </c>
      <c r="K66"/>
      <c r="L66" s="2263">
        <v>45097</v>
      </c>
      <c r="M66" s="2261" t="s">
        <v>5850</v>
      </c>
    </row>
    <row r="67" spans="1:13" s="23" customFormat="1" ht="16.149999999999999" hidden="1" customHeight="1">
      <c r="A67" s="31"/>
      <c r="B67" s="1968" t="s">
        <v>5887</v>
      </c>
      <c r="C67" s="1893" t="s">
        <v>5856</v>
      </c>
      <c r="D67" s="1894" t="s">
        <v>5888</v>
      </c>
      <c r="E67" s="1905">
        <v>45103</v>
      </c>
      <c r="F67" s="1896"/>
      <c r="G67" s="1894">
        <f t="shared" si="17"/>
        <v>45123</v>
      </c>
      <c r="H67" s="1894">
        <f t="shared" si="18"/>
        <v>45125</v>
      </c>
      <c r="I67" s="1894">
        <f t="shared" si="19"/>
        <v>45128</v>
      </c>
      <c r="J67" s="1703">
        <f t="shared" si="20"/>
        <v>45133</v>
      </c>
      <c r="K67"/>
      <c r="L67" s="2263">
        <v>45104</v>
      </c>
      <c r="M67" s="2261" t="s">
        <v>5850</v>
      </c>
    </row>
    <row r="68" spans="1:13" s="23" customFormat="1" ht="16.149999999999999" hidden="1" customHeight="1">
      <c r="A68" s="31"/>
      <c r="B68" s="1968" t="s">
        <v>5889</v>
      </c>
      <c r="C68" s="1740" t="s">
        <v>3010</v>
      </c>
      <c r="D68" s="1741" t="s">
        <v>5890</v>
      </c>
      <c r="E68" s="1774">
        <v>45109</v>
      </c>
      <c r="F68" s="1895"/>
      <c r="G68" s="1741">
        <f t="shared" si="17"/>
        <v>45129</v>
      </c>
      <c r="H68" s="1741">
        <f t="shared" si="18"/>
        <v>45131</v>
      </c>
      <c r="I68" s="1741">
        <f t="shared" si="19"/>
        <v>45134</v>
      </c>
      <c r="J68" s="1697">
        <f t="shared" si="20"/>
        <v>45139</v>
      </c>
      <c r="K68"/>
      <c r="L68" s="2263">
        <v>45111</v>
      </c>
      <c r="M68" s="2261" t="s">
        <v>5861</v>
      </c>
    </row>
    <row r="69" spans="1:13" s="23" customFormat="1" ht="16.149999999999999" hidden="1" customHeight="1">
      <c r="A69" s="31"/>
      <c r="B69" s="1968" t="s">
        <v>5891</v>
      </c>
      <c r="C69" s="1740" t="s">
        <v>5892</v>
      </c>
      <c r="D69" s="1741" t="s">
        <v>5893</v>
      </c>
      <c r="E69" s="1774">
        <v>45122</v>
      </c>
      <c r="F69" s="1895"/>
      <c r="G69" s="1741">
        <f t="shared" si="17"/>
        <v>45142</v>
      </c>
      <c r="H69" s="1741">
        <f t="shared" si="18"/>
        <v>45144</v>
      </c>
      <c r="I69" s="1741">
        <f t="shared" si="19"/>
        <v>45147</v>
      </c>
      <c r="J69" s="1697">
        <f t="shared" si="20"/>
        <v>45152</v>
      </c>
      <c r="K69"/>
      <c r="L69" s="2263">
        <v>45118</v>
      </c>
      <c r="M69" s="2262"/>
    </row>
    <row r="70" spans="1:13" s="23" customFormat="1" ht="16.149999999999999" hidden="1" customHeight="1">
      <c r="A70" s="31"/>
      <c r="B70" s="1968" t="s">
        <v>5894</v>
      </c>
      <c r="C70" s="1740" t="s">
        <v>5895</v>
      </c>
      <c r="D70" s="1741" t="s">
        <v>5896</v>
      </c>
      <c r="E70" s="1774">
        <v>45126</v>
      </c>
      <c r="F70" s="1895"/>
      <c r="G70" s="1741">
        <f t="shared" si="17"/>
        <v>45146</v>
      </c>
      <c r="H70" s="1741">
        <f t="shared" si="18"/>
        <v>45148</v>
      </c>
      <c r="I70" s="1741">
        <f t="shared" si="19"/>
        <v>45151</v>
      </c>
      <c r="J70" s="1697">
        <f t="shared" si="20"/>
        <v>45156</v>
      </c>
      <c r="K70"/>
      <c r="L70" s="2263">
        <v>45125</v>
      </c>
      <c r="M70" s="2262"/>
    </row>
    <row r="71" spans="1:13" s="23" customFormat="1" ht="16.149999999999999" hidden="1" customHeight="1">
      <c r="A71" s="31"/>
      <c r="B71" s="1968" t="s">
        <v>5897</v>
      </c>
      <c r="C71" s="1740" t="s">
        <v>5835</v>
      </c>
      <c r="D71" s="1741" t="s">
        <v>5898</v>
      </c>
      <c r="E71" s="1774">
        <v>45129</v>
      </c>
      <c r="F71" s="1895"/>
      <c r="G71" s="1741">
        <f t="shared" si="17"/>
        <v>45149</v>
      </c>
      <c r="H71" s="1741">
        <f t="shared" si="18"/>
        <v>45151</v>
      </c>
      <c r="I71" s="1741">
        <f t="shared" si="19"/>
        <v>45154</v>
      </c>
      <c r="J71" s="1697">
        <f t="shared" si="20"/>
        <v>45159</v>
      </c>
      <c r="K71"/>
      <c r="L71" s="2263">
        <v>45132</v>
      </c>
      <c r="M71" s="2262"/>
    </row>
    <row r="72" spans="1:13" s="23" customFormat="1" ht="0.6" hidden="1" customHeight="1">
      <c r="A72" s="31"/>
      <c r="B72" s="1968" t="s">
        <v>5899</v>
      </c>
      <c r="C72" s="1961" t="s">
        <v>5811</v>
      </c>
      <c r="D72" s="1962" t="s">
        <v>5900</v>
      </c>
      <c r="E72" s="2086">
        <v>45135</v>
      </c>
      <c r="F72" s="1963"/>
      <c r="G72" s="1962">
        <f t="shared" si="17"/>
        <v>45155</v>
      </c>
      <c r="H72" s="1962">
        <f t="shared" si="18"/>
        <v>45157</v>
      </c>
      <c r="I72" s="1962">
        <f>E72+30</f>
        <v>45165</v>
      </c>
      <c r="J72" s="1964">
        <f t="shared" si="20"/>
        <v>45165</v>
      </c>
      <c r="K72"/>
      <c r="L72" s="2263">
        <v>45139</v>
      </c>
      <c r="M72" s="2262"/>
    </row>
    <row r="73" spans="1:13" s="23" customFormat="1" ht="16.149999999999999" hidden="1" customHeight="1">
      <c r="A73" s="31"/>
      <c r="B73" s="1968" t="s">
        <v>5901</v>
      </c>
      <c r="C73" s="1893" t="s">
        <v>664</v>
      </c>
      <c r="D73" s="1894" t="s">
        <v>5902</v>
      </c>
      <c r="E73" s="1905">
        <v>45146</v>
      </c>
      <c r="F73" s="1896"/>
      <c r="G73" s="1894">
        <f t="shared" ref="G73:G81" si="21">E73+20</f>
        <v>45166</v>
      </c>
      <c r="H73" s="1894">
        <f t="shared" ref="H73:H81" si="22">E73+22</f>
        <v>45168</v>
      </c>
      <c r="I73" s="1894">
        <f t="shared" ref="I73:I81" si="23">E73+25</f>
        <v>45171</v>
      </c>
      <c r="J73" s="1703">
        <f t="shared" ref="J73:J81" si="24">E73+30</f>
        <v>45176</v>
      </c>
      <c r="K73"/>
      <c r="L73" s="2263">
        <v>45145</v>
      </c>
      <c r="M73" s="2262"/>
    </row>
    <row r="74" spans="1:13" s="23" customFormat="1" ht="16.149999999999999" hidden="1" customHeight="1">
      <c r="A74" s="31"/>
      <c r="B74" s="1968" t="s">
        <v>5903</v>
      </c>
      <c r="C74" s="1893" t="s">
        <v>5813</v>
      </c>
      <c r="D74" s="1894" t="s">
        <v>5904</v>
      </c>
      <c r="E74" s="1894">
        <v>45149</v>
      </c>
      <c r="F74" s="1896"/>
      <c r="G74" s="1894">
        <f t="shared" si="21"/>
        <v>45169</v>
      </c>
      <c r="H74" s="1894">
        <f t="shared" si="22"/>
        <v>45171</v>
      </c>
      <c r="I74" s="1894">
        <f t="shared" si="23"/>
        <v>45174</v>
      </c>
      <c r="J74" s="1703">
        <f t="shared" si="24"/>
        <v>45179</v>
      </c>
      <c r="K74"/>
      <c r="L74" s="2263">
        <v>45152</v>
      </c>
      <c r="M74" s="2262"/>
    </row>
    <row r="75" spans="1:13" s="23" customFormat="1" ht="16.149999999999999" hidden="1" customHeight="1">
      <c r="A75" s="31"/>
      <c r="B75" s="1968" t="s">
        <v>5905</v>
      </c>
      <c r="C75" s="1893" t="s">
        <v>4789</v>
      </c>
      <c r="D75" s="1894" t="s">
        <v>5906</v>
      </c>
      <c r="E75" s="1905">
        <v>45157</v>
      </c>
      <c r="F75" s="1896"/>
      <c r="G75" s="1894">
        <f t="shared" si="21"/>
        <v>45177</v>
      </c>
      <c r="H75" s="1894">
        <f t="shared" si="22"/>
        <v>45179</v>
      </c>
      <c r="I75" s="1894">
        <f t="shared" si="23"/>
        <v>45182</v>
      </c>
      <c r="J75" s="1703">
        <f t="shared" si="24"/>
        <v>45187</v>
      </c>
      <c r="K75"/>
      <c r="L75" s="2263">
        <v>45159</v>
      </c>
      <c r="M75" s="2262"/>
    </row>
    <row r="76" spans="1:13" s="23" customFormat="1" ht="16.149999999999999" hidden="1" customHeight="1">
      <c r="A76" s="31"/>
      <c r="B76" s="1968" t="s">
        <v>5907</v>
      </c>
      <c r="C76" s="1893" t="s">
        <v>5872</v>
      </c>
      <c r="D76" s="1894" t="s">
        <v>5908</v>
      </c>
      <c r="E76" s="1905">
        <v>45165</v>
      </c>
      <c r="F76" s="1896"/>
      <c r="G76" s="1894">
        <f t="shared" si="21"/>
        <v>45185</v>
      </c>
      <c r="H76" s="1894">
        <f t="shared" si="22"/>
        <v>45187</v>
      </c>
      <c r="I76" s="1894">
        <f t="shared" si="23"/>
        <v>45190</v>
      </c>
      <c r="J76" s="1703">
        <f t="shared" si="24"/>
        <v>45195</v>
      </c>
      <c r="K76"/>
      <c r="L76" s="2263">
        <v>45166</v>
      </c>
      <c r="M76" s="2262"/>
    </row>
    <row r="77" spans="1:13" s="23" customFormat="1" ht="16.149999999999999" hidden="1" customHeight="1">
      <c r="A77" s="31"/>
      <c r="B77" s="1968" t="s">
        <v>5909</v>
      </c>
      <c r="C77" s="1740" t="s">
        <v>5875</v>
      </c>
      <c r="D77" s="1741" t="s">
        <v>5910</v>
      </c>
      <c r="E77" s="1774">
        <v>45171</v>
      </c>
      <c r="F77" s="1895"/>
      <c r="G77" s="1741">
        <f t="shared" si="21"/>
        <v>45191</v>
      </c>
      <c r="H77" s="1741">
        <f t="shared" si="22"/>
        <v>45193</v>
      </c>
      <c r="I77" s="1741">
        <f t="shared" si="23"/>
        <v>45196</v>
      </c>
      <c r="J77" s="1697">
        <f t="shared" si="24"/>
        <v>45201</v>
      </c>
      <c r="K77"/>
      <c r="L77" s="2263">
        <v>45173</v>
      </c>
      <c r="M77" s="2262"/>
    </row>
    <row r="78" spans="1:13" s="23" customFormat="1" ht="16.149999999999999" hidden="1" customHeight="1">
      <c r="A78" s="31"/>
      <c r="B78" s="1968" t="s">
        <v>5911</v>
      </c>
      <c r="C78" s="1740" t="s">
        <v>5912</v>
      </c>
      <c r="D78" s="1741" t="s">
        <v>5913</v>
      </c>
      <c r="E78" s="1774">
        <v>45181</v>
      </c>
      <c r="F78" s="1895"/>
      <c r="G78" s="1741">
        <f t="shared" si="21"/>
        <v>45201</v>
      </c>
      <c r="H78" s="1741">
        <f t="shared" si="22"/>
        <v>45203</v>
      </c>
      <c r="I78" s="1741">
        <f t="shared" si="23"/>
        <v>45206</v>
      </c>
      <c r="J78" s="1697">
        <f t="shared" si="24"/>
        <v>45211</v>
      </c>
      <c r="K78"/>
      <c r="L78" s="2263">
        <v>45180</v>
      </c>
      <c r="M78" s="2262"/>
    </row>
    <row r="79" spans="1:13" s="23" customFormat="1" ht="16.149999999999999" hidden="1" customHeight="1">
      <c r="A79" s="31"/>
      <c r="B79" s="1968" t="s">
        <v>5914</v>
      </c>
      <c r="C79" s="1740" t="s">
        <v>5826</v>
      </c>
      <c r="D79" s="1741" t="s">
        <v>5915</v>
      </c>
      <c r="E79" s="1774">
        <v>45185</v>
      </c>
      <c r="F79" s="1895"/>
      <c r="G79" s="1741">
        <f t="shared" si="21"/>
        <v>45205</v>
      </c>
      <c r="H79" s="1741">
        <f t="shared" si="22"/>
        <v>45207</v>
      </c>
      <c r="I79" s="1741">
        <f t="shared" si="23"/>
        <v>45210</v>
      </c>
      <c r="J79" s="1697">
        <f t="shared" si="24"/>
        <v>45215</v>
      </c>
      <c r="K79"/>
      <c r="L79" s="2263">
        <v>45187</v>
      </c>
      <c r="M79" s="2261" t="s">
        <v>5861</v>
      </c>
    </row>
    <row r="80" spans="1:13" s="23" customFormat="1" ht="16.149999999999999" hidden="1" customHeight="1">
      <c r="A80" s="31"/>
      <c r="B80" s="1968" t="s">
        <v>5916</v>
      </c>
      <c r="C80" s="1740" t="s">
        <v>5851</v>
      </c>
      <c r="D80" s="1741" t="s">
        <v>5917</v>
      </c>
      <c r="E80" s="1774">
        <v>45192</v>
      </c>
      <c r="F80" s="1895"/>
      <c r="G80" s="1741">
        <f t="shared" si="21"/>
        <v>45212</v>
      </c>
      <c r="H80" s="1741">
        <f t="shared" si="22"/>
        <v>45214</v>
      </c>
      <c r="I80" s="1741">
        <f t="shared" si="23"/>
        <v>45217</v>
      </c>
      <c r="J80" s="1697">
        <f t="shared" si="24"/>
        <v>45222</v>
      </c>
      <c r="K80"/>
      <c r="L80" s="2263">
        <v>45194</v>
      </c>
      <c r="M80" s="2262"/>
    </row>
    <row r="81" spans="1:13" s="23" customFormat="1" ht="16.149999999999999" hidden="1" customHeight="1">
      <c r="A81" s="31"/>
      <c r="B81" s="1968" t="s">
        <v>5918</v>
      </c>
      <c r="C81" s="1740" t="s">
        <v>5919</v>
      </c>
      <c r="D81" s="1741" t="s">
        <v>5920</v>
      </c>
      <c r="E81" s="1774">
        <v>45201</v>
      </c>
      <c r="F81" s="1895"/>
      <c r="G81" s="1741">
        <f t="shared" si="21"/>
        <v>45221</v>
      </c>
      <c r="H81" s="1741">
        <f t="shared" si="22"/>
        <v>45223</v>
      </c>
      <c r="I81" s="1741">
        <f t="shared" si="23"/>
        <v>45226</v>
      </c>
      <c r="J81" s="1697">
        <f t="shared" si="24"/>
        <v>45231</v>
      </c>
      <c r="K81"/>
      <c r="L81" s="2263">
        <v>45201</v>
      </c>
      <c r="M81" s="2262"/>
    </row>
    <row r="82" spans="1:13" s="23" customFormat="1" ht="16.149999999999999" hidden="1" customHeight="1">
      <c r="A82" s="31"/>
      <c r="B82" s="1968" t="s">
        <v>5921</v>
      </c>
      <c r="C82" s="1893" t="s">
        <v>5829</v>
      </c>
      <c r="D82" s="1894" t="s">
        <v>5922</v>
      </c>
      <c r="E82" s="1905">
        <v>45206</v>
      </c>
      <c r="F82" s="1896"/>
      <c r="G82" s="1894">
        <f t="shared" ref="G82:G84" si="25">E82+20</f>
        <v>45226</v>
      </c>
      <c r="H82" s="1894">
        <f t="shared" ref="H82:H84" si="26">E82+22</f>
        <v>45228</v>
      </c>
      <c r="I82" s="1894">
        <f t="shared" ref="I82:I84" si="27">E82+25</f>
        <v>45231</v>
      </c>
      <c r="J82" s="1703">
        <f t="shared" ref="J82:J84" si="28">E82+30</f>
        <v>45236</v>
      </c>
      <c r="K82"/>
      <c r="L82" s="2263">
        <v>45208</v>
      </c>
      <c r="M82" s="2262"/>
    </row>
    <row r="83" spans="1:13" s="23" customFormat="1" ht="16.149999999999999" hidden="1" customHeight="1">
      <c r="A83" s="31"/>
      <c r="B83" s="1968" t="s">
        <v>5923</v>
      </c>
      <c r="C83" s="1893" t="s">
        <v>5856</v>
      </c>
      <c r="D83" s="1894" t="s">
        <v>5924</v>
      </c>
      <c r="E83" s="1905">
        <v>45218</v>
      </c>
      <c r="F83" s="1896"/>
      <c r="G83" s="1894">
        <f t="shared" si="25"/>
        <v>45238</v>
      </c>
      <c r="H83" s="1894">
        <f t="shared" si="26"/>
        <v>45240</v>
      </c>
      <c r="I83" s="1894">
        <f t="shared" si="27"/>
        <v>45243</v>
      </c>
      <c r="J83" s="1703">
        <f t="shared" si="28"/>
        <v>45248</v>
      </c>
      <c r="K83"/>
      <c r="L83" s="2263">
        <v>45215</v>
      </c>
      <c r="M83" s="2262"/>
    </row>
    <row r="84" spans="1:13" s="23" customFormat="1" ht="16.149999999999999" hidden="1" customHeight="1">
      <c r="A84" s="2167" t="s">
        <v>3267</v>
      </c>
      <c r="B84" s="1968" t="s">
        <v>5925</v>
      </c>
      <c r="C84" s="1893" t="s">
        <v>5892</v>
      </c>
      <c r="D84" s="1894" t="s">
        <v>5926</v>
      </c>
      <c r="E84" s="1905">
        <v>45221</v>
      </c>
      <c r="F84" s="1896"/>
      <c r="G84" s="1894">
        <f t="shared" si="25"/>
        <v>45241</v>
      </c>
      <c r="H84" s="1894">
        <f t="shared" si="26"/>
        <v>45243</v>
      </c>
      <c r="I84" s="1894">
        <f t="shared" si="27"/>
        <v>45246</v>
      </c>
      <c r="J84" s="1703">
        <f t="shared" si="28"/>
        <v>45251</v>
      </c>
      <c r="K84"/>
      <c r="L84" s="2263">
        <v>45222</v>
      </c>
      <c r="M84" s="2262" t="s">
        <v>5861</v>
      </c>
    </row>
    <row r="85" spans="1:13" s="23" customFormat="1" ht="16.149999999999999" customHeight="1">
      <c r="A85" s="2167"/>
      <c r="B85" s="115"/>
      <c r="C85" s="2214"/>
      <c r="D85" s="1387"/>
      <c r="E85" s="1387" t="s">
        <v>5927</v>
      </c>
      <c r="F85" s="1728"/>
      <c r="G85" s="2215"/>
      <c r="H85" s="2215"/>
      <c r="I85" s="2215"/>
      <c r="J85" s="1763"/>
      <c r="K85"/>
      <c r="L85" s="2263"/>
      <c r="M85" s="2262"/>
    </row>
    <row r="86" spans="1:13" s="23" customFormat="1" ht="16.149999999999999" customHeight="1">
      <c r="A86" s="2167"/>
      <c r="B86" s="115"/>
      <c r="C86" s="2214"/>
      <c r="D86" s="2215"/>
      <c r="E86" s="2270"/>
      <c r="F86" s="1728"/>
      <c r="G86" s="2215"/>
      <c r="H86" s="2215"/>
      <c r="I86" s="2215"/>
      <c r="J86" s="1763"/>
      <c r="K86"/>
      <c r="L86" s="2263"/>
      <c r="M86" s="2262"/>
    </row>
    <row r="87" spans="1:13" s="23" customFormat="1" ht="16.149999999999999" customHeight="1">
      <c r="A87" s="2167"/>
      <c r="B87" s="115"/>
      <c r="C87" s="2214"/>
      <c r="D87" s="2215"/>
      <c r="E87" s="2270"/>
      <c r="F87" s="1728"/>
      <c r="G87" s="2215"/>
      <c r="H87" s="2215"/>
      <c r="I87" s="2215"/>
      <c r="J87" s="1763"/>
      <c r="K87"/>
      <c r="L87" s="2263"/>
      <c r="M87" s="2262"/>
    </row>
    <row r="88" spans="1:13" s="23" customFormat="1" ht="28.5">
      <c r="A88" s="2167"/>
      <c r="B88" s="115"/>
      <c r="C88" s="978" t="s">
        <v>5800</v>
      </c>
      <c r="D88" s="979"/>
      <c r="E88" s="452" t="s">
        <v>2015</v>
      </c>
      <c r="F88" s="980" t="s">
        <v>287</v>
      </c>
      <c r="G88" s="980" t="s">
        <v>1557</v>
      </c>
      <c r="H88" s="2303" t="s">
        <v>287</v>
      </c>
      <c r="I88" s="452" t="s">
        <v>1551</v>
      </c>
      <c r="J88" s="2304"/>
      <c r="K88"/>
      <c r="L88" s="2260" t="s">
        <v>5507</v>
      </c>
      <c r="M88" s="1837" t="s">
        <v>2031</v>
      </c>
    </row>
    <row r="89" spans="1:13" s="23" customFormat="1" ht="16.149999999999999" customHeight="1" thickBot="1">
      <c r="A89" s="2167"/>
      <c r="B89" s="115"/>
      <c r="C89" s="981" t="s">
        <v>5802</v>
      </c>
      <c r="D89" s="982" t="s">
        <v>3722</v>
      </c>
      <c r="E89" s="2305"/>
      <c r="F89" s="2306" t="s">
        <v>5803</v>
      </c>
      <c r="G89" s="2306" t="s">
        <v>5803</v>
      </c>
      <c r="H89" s="2307" t="s">
        <v>4752</v>
      </c>
      <c r="I89" s="2308" t="s">
        <v>4779</v>
      </c>
      <c r="J89" s="2309"/>
      <c r="K89"/>
      <c r="L89" s="2261"/>
      <c r="M89" s="2262"/>
    </row>
    <row r="90" spans="1:13" s="23" customFormat="1" ht="16.149999999999999" hidden="1" customHeight="1" thickTop="1">
      <c r="A90" s="31"/>
      <c r="B90" s="2265" t="s">
        <v>5928</v>
      </c>
      <c r="C90" s="1893" t="s">
        <v>5929</v>
      </c>
      <c r="D90" s="1894" t="s">
        <v>5930</v>
      </c>
      <c r="E90" s="1905">
        <v>45277</v>
      </c>
      <c r="F90" s="1896"/>
      <c r="G90" s="1894">
        <f t="shared" ref="G90:G94" si="29">E90+25</f>
        <v>45302</v>
      </c>
      <c r="H90" s="2271">
        <f t="shared" ref="H90:H94" si="30">E90+27</f>
        <v>45304</v>
      </c>
      <c r="I90" s="1894">
        <f t="shared" ref="I90:I94" si="31">E90+30</f>
        <v>45307</v>
      </c>
      <c r="J90" s="2304"/>
      <c r="K90"/>
      <c r="L90" s="2263">
        <v>45261</v>
      </c>
      <c r="M90" s="2264">
        <f t="shared" ref="M90:M99" si="32">L90+3</f>
        <v>45264</v>
      </c>
    </row>
    <row r="91" spans="1:13" s="23" customFormat="1" ht="16.149999999999999" hidden="1" customHeight="1">
      <c r="A91" s="31"/>
      <c r="B91" s="2265" t="s">
        <v>5931</v>
      </c>
      <c r="C91" s="1893" t="s">
        <v>4789</v>
      </c>
      <c r="D91" s="1894" t="s">
        <v>5932</v>
      </c>
      <c r="E91" s="1905">
        <v>45270</v>
      </c>
      <c r="F91" s="1896"/>
      <c r="G91" s="1894">
        <f t="shared" si="29"/>
        <v>45295</v>
      </c>
      <c r="H91" s="2271">
        <f t="shared" si="30"/>
        <v>45297</v>
      </c>
      <c r="I91" s="1894">
        <f t="shared" si="31"/>
        <v>45300</v>
      </c>
      <c r="J91" s="2304"/>
      <c r="K91"/>
      <c r="L91" s="2263">
        <v>45268</v>
      </c>
      <c r="M91" s="2264">
        <f t="shared" si="32"/>
        <v>45271</v>
      </c>
    </row>
    <row r="92" spans="1:13" s="23" customFormat="1" ht="16.149999999999999" hidden="1" customHeight="1">
      <c r="A92" s="31"/>
      <c r="B92" s="2265" t="s">
        <v>5933</v>
      </c>
      <c r="C92" s="1893" t="s">
        <v>5872</v>
      </c>
      <c r="D92" s="1894" t="s">
        <v>5934</v>
      </c>
      <c r="E92" s="1905">
        <v>45282</v>
      </c>
      <c r="F92" s="1896"/>
      <c r="G92" s="1894">
        <f t="shared" si="29"/>
        <v>45307</v>
      </c>
      <c r="H92" s="2271">
        <f t="shared" si="30"/>
        <v>45309</v>
      </c>
      <c r="I92" s="1894">
        <f t="shared" si="31"/>
        <v>45312</v>
      </c>
      <c r="J92" s="2304"/>
      <c r="K92"/>
      <c r="L92" s="2263">
        <v>45275</v>
      </c>
      <c r="M92" s="2264">
        <f t="shared" si="32"/>
        <v>45278</v>
      </c>
    </row>
    <row r="93" spans="1:13" s="23" customFormat="1" ht="16.149999999999999" hidden="1" customHeight="1">
      <c r="A93" s="31"/>
      <c r="B93" s="2265" t="s">
        <v>5935</v>
      </c>
      <c r="C93" s="1893" t="s">
        <v>5875</v>
      </c>
      <c r="D93" s="1894" t="s">
        <v>5936</v>
      </c>
      <c r="E93" s="1894">
        <v>45289</v>
      </c>
      <c r="F93" s="1896"/>
      <c r="G93" s="1894">
        <f t="shared" si="29"/>
        <v>45314</v>
      </c>
      <c r="H93" s="2271">
        <f t="shared" si="30"/>
        <v>45316</v>
      </c>
      <c r="I93" s="1894">
        <f t="shared" si="31"/>
        <v>45319</v>
      </c>
      <c r="J93" s="2304"/>
      <c r="K93"/>
      <c r="L93" s="2263">
        <v>45282</v>
      </c>
      <c r="M93" s="2264">
        <f t="shared" si="32"/>
        <v>45285</v>
      </c>
    </row>
    <row r="94" spans="1:13" s="23" customFormat="1" ht="16.149999999999999" hidden="1" customHeight="1" thickTop="1">
      <c r="A94" s="31"/>
      <c r="B94" s="2265" t="s">
        <v>5937</v>
      </c>
      <c r="C94" s="1897" t="s">
        <v>5912</v>
      </c>
      <c r="D94" s="1898" t="s">
        <v>5938</v>
      </c>
      <c r="E94" s="1898">
        <v>45298</v>
      </c>
      <c r="F94" s="1896"/>
      <c r="G94" s="1894">
        <f t="shared" si="29"/>
        <v>45323</v>
      </c>
      <c r="H94" s="2271">
        <f t="shared" si="30"/>
        <v>45325</v>
      </c>
      <c r="I94" s="1894">
        <f t="shared" si="31"/>
        <v>45328</v>
      </c>
      <c r="J94" s="2304"/>
      <c r="K94"/>
      <c r="L94" s="2263">
        <v>45289</v>
      </c>
      <c r="M94" s="2264">
        <f t="shared" si="32"/>
        <v>45292</v>
      </c>
    </row>
    <row r="95" spans="1:13" s="23" customFormat="1" ht="16.149999999999999" hidden="1" customHeight="1">
      <c r="A95" s="31"/>
      <c r="B95" s="2265" t="s">
        <v>5939</v>
      </c>
      <c r="C95" s="2402" t="s">
        <v>5826</v>
      </c>
      <c r="D95" s="2403" t="s">
        <v>5940</v>
      </c>
      <c r="E95" s="2403">
        <v>45310</v>
      </c>
      <c r="F95" s="2213"/>
      <c r="G95" s="1962">
        <f t="shared" ref="G95" si="33">E95+25</f>
        <v>45335</v>
      </c>
      <c r="H95" s="2404">
        <f t="shared" ref="H95" si="34">E95+27</f>
        <v>45337</v>
      </c>
      <c r="I95" s="1962">
        <f t="shared" ref="I95" si="35">E95+30</f>
        <v>45340</v>
      </c>
      <c r="J95" s="2304"/>
      <c r="K95"/>
      <c r="L95" s="2263">
        <v>45296</v>
      </c>
      <c r="M95" s="2264">
        <f t="shared" si="32"/>
        <v>45299</v>
      </c>
    </row>
    <row r="96" spans="1:13" s="23" customFormat="1" ht="16.149999999999999" hidden="1" customHeight="1" thickTop="1">
      <c r="A96" s="31"/>
      <c r="B96" s="2265" t="s">
        <v>5941</v>
      </c>
      <c r="C96" s="2216" t="s">
        <v>5856</v>
      </c>
      <c r="D96" s="2217" t="s">
        <v>5942</v>
      </c>
      <c r="E96" s="2442">
        <v>45340</v>
      </c>
      <c r="F96" s="2405"/>
      <c r="G96" s="2217">
        <f t="shared" ref="G96:G112" si="36">E96+7</f>
        <v>45347</v>
      </c>
      <c r="H96" s="2217">
        <f t="shared" ref="H96:H112" si="37">E96+10</f>
        <v>45350</v>
      </c>
      <c r="I96" s="2217">
        <f t="shared" ref="I96:I112" si="38">E96+37</f>
        <v>45377</v>
      </c>
      <c r="J96" s="2304"/>
      <c r="K96"/>
      <c r="L96" s="2263">
        <v>45324</v>
      </c>
      <c r="M96" s="2264">
        <f t="shared" si="32"/>
        <v>45327</v>
      </c>
    </row>
    <row r="97" spans="1:13" s="23" customFormat="1" ht="16.149999999999999" hidden="1" customHeight="1" thickTop="1">
      <c r="A97" s="31"/>
      <c r="B97" s="2265" t="s">
        <v>5943</v>
      </c>
      <c r="C97" s="2216" t="s">
        <v>5944</v>
      </c>
      <c r="D97" s="2217" t="s">
        <v>5945</v>
      </c>
      <c r="E97" s="2442">
        <v>45356</v>
      </c>
      <c r="F97" s="2405"/>
      <c r="G97" s="2217">
        <f t="shared" si="36"/>
        <v>45363</v>
      </c>
      <c r="H97" s="2217">
        <f t="shared" si="37"/>
        <v>45366</v>
      </c>
      <c r="I97" s="2217">
        <f t="shared" si="38"/>
        <v>45393</v>
      </c>
      <c r="J97" s="2304"/>
      <c r="K97"/>
      <c r="L97" s="2263">
        <v>45331</v>
      </c>
      <c r="M97" s="2264">
        <f t="shared" si="32"/>
        <v>45334</v>
      </c>
    </row>
    <row r="98" spans="1:13" s="23" customFormat="1" ht="16.149999999999999" hidden="1" customHeight="1">
      <c r="A98" s="31"/>
      <c r="B98" s="2265" t="s">
        <v>5946</v>
      </c>
      <c r="C98" s="2216" t="s">
        <v>5947</v>
      </c>
      <c r="D98" s="2217" t="s">
        <v>5948</v>
      </c>
      <c r="E98" s="2217">
        <v>45367</v>
      </c>
      <c r="F98" s="2405"/>
      <c r="G98" s="2217">
        <f t="shared" si="36"/>
        <v>45374</v>
      </c>
      <c r="H98" s="2217">
        <f t="shared" si="37"/>
        <v>45377</v>
      </c>
      <c r="I98" s="2217">
        <f t="shared" si="38"/>
        <v>45404</v>
      </c>
      <c r="J98" s="2304"/>
      <c r="K98"/>
      <c r="L98" s="2263">
        <v>45338</v>
      </c>
      <c r="M98" s="2264">
        <f t="shared" si="32"/>
        <v>45341</v>
      </c>
    </row>
    <row r="99" spans="1:13" s="23" customFormat="1" ht="16.149999999999999" hidden="1" customHeight="1" thickTop="1">
      <c r="A99" s="31" t="s">
        <v>5949</v>
      </c>
      <c r="B99" s="2265" t="s">
        <v>5950</v>
      </c>
      <c r="C99" s="2475" t="s">
        <v>2190</v>
      </c>
      <c r="D99" s="2217" t="s">
        <v>5951</v>
      </c>
      <c r="E99" s="2473">
        <v>45371</v>
      </c>
      <c r="F99" s="2474"/>
      <c r="G99" s="2473">
        <f t="shared" si="36"/>
        <v>45378</v>
      </c>
      <c r="H99" s="2473">
        <f t="shared" si="37"/>
        <v>45381</v>
      </c>
      <c r="I99" s="2473">
        <f t="shared" si="38"/>
        <v>45408</v>
      </c>
      <c r="J99" s="2304"/>
      <c r="K99"/>
      <c r="L99" s="2263">
        <v>45345</v>
      </c>
      <c r="M99" s="2264">
        <f t="shared" si="32"/>
        <v>45348</v>
      </c>
    </row>
    <row r="100" spans="1:13" s="23" customFormat="1" ht="16.149999999999999" hidden="1" customHeight="1">
      <c r="A100" s="31" t="s">
        <v>5952</v>
      </c>
      <c r="B100" s="2265" t="s">
        <v>5953</v>
      </c>
      <c r="C100" s="2218" t="s">
        <v>5954</v>
      </c>
      <c r="D100" s="2219" t="s">
        <v>5955</v>
      </c>
      <c r="E100" s="2219">
        <v>45372</v>
      </c>
      <c r="F100" s="2406"/>
      <c r="G100" s="2219">
        <f t="shared" si="36"/>
        <v>45379</v>
      </c>
      <c r="H100" s="2219">
        <f t="shared" si="37"/>
        <v>45382</v>
      </c>
      <c r="I100" s="2219">
        <f t="shared" si="38"/>
        <v>45409</v>
      </c>
      <c r="J100" s="2304"/>
      <c r="K100"/>
      <c r="L100" s="2263">
        <v>45352</v>
      </c>
      <c r="M100" s="2264">
        <f t="shared" ref="M100:M112" si="39">L100+3</f>
        <v>45355</v>
      </c>
    </row>
    <row r="101" spans="1:13" s="23" customFormat="1" ht="16.149999999999999" hidden="1" customHeight="1">
      <c r="A101" s="31"/>
      <c r="B101" s="2265" t="s">
        <v>5956</v>
      </c>
      <c r="C101" s="2376" t="s">
        <v>2182</v>
      </c>
      <c r="D101" s="2407" t="s">
        <v>5957</v>
      </c>
      <c r="E101" s="2473">
        <v>45359</v>
      </c>
      <c r="F101" s="2474"/>
      <c r="G101" s="2473"/>
      <c r="H101" s="2473"/>
      <c r="I101" s="2473"/>
      <c r="J101" s="2304"/>
      <c r="K101"/>
      <c r="L101" s="2263">
        <v>45359</v>
      </c>
      <c r="M101" s="2264">
        <f t="shared" si="39"/>
        <v>45362</v>
      </c>
    </row>
    <row r="102" spans="1:13" s="23" customFormat="1" ht="16.149999999999999" hidden="1" customHeight="1">
      <c r="A102" s="31"/>
      <c r="B102" s="2265" t="s">
        <v>5958</v>
      </c>
      <c r="C102" s="2376" t="s">
        <v>2182</v>
      </c>
      <c r="D102" s="2219" t="s">
        <v>5959</v>
      </c>
      <c r="E102" s="2473">
        <v>45366</v>
      </c>
      <c r="F102" s="2474"/>
      <c r="G102" s="2473">
        <f>E102+7</f>
        <v>45373</v>
      </c>
      <c r="H102" s="2473">
        <f>E102+10</f>
        <v>45376</v>
      </c>
      <c r="I102" s="2473">
        <f>E102+37</f>
        <v>45403</v>
      </c>
      <c r="J102" s="2304"/>
      <c r="K102"/>
      <c r="L102" s="2263">
        <v>45366</v>
      </c>
      <c r="M102" s="2264">
        <f t="shared" si="39"/>
        <v>45369</v>
      </c>
    </row>
    <row r="103" spans="1:13" s="23" customFormat="1" ht="16.149999999999999" hidden="1" customHeight="1" thickTop="1">
      <c r="A103" s="31"/>
      <c r="B103" s="2265" t="s">
        <v>5960</v>
      </c>
      <c r="C103" s="2218" t="s">
        <v>5811</v>
      </c>
      <c r="D103" s="2219" t="s">
        <v>5961</v>
      </c>
      <c r="E103" s="2219">
        <v>45377</v>
      </c>
      <c r="F103" s="2406"/>
      <c r="G103" s="2219">
        <f t="shared" si="36"/>
        <v>45384</v>
      </c>
      <c r="H103" s="2219">
        <f t="shared" si="37"/>
        <v>45387</v>
      </c>
      <c r="I103" s="2219">
        <f t="shared" si="38"/>
        <v>45414</v>
      </c>
      <c r="J103" s="2304"/>
      <c r="K103"/>
      <c r="L103" s="2263">
        <v>45373</v>
      </c>
      <c r="M103" s="2264">
        <f t="shared" si="39"/>
        <v>45376</v>
      </c>
    </row>
    <row r="104" spans="1:13" s="23" customFormat="1" ht="16.149999999999999" hidden="1" customHeight="1" thickTop="1">
      <c r="A104" s="31"/>
      <c r="B104" s="2265" t="s">
        <v>5962</v>
      </c>
      <c r="C104" s="2218" t="s">
        <v>5963</v>
      </c>
      <c r="D104" s="2219" t="s">
        <v>5964</v>
      </c>
      <c r="E104" s="2219">
        <v>45389</v>
      </c>
      <c r="F104" s="2406"/>
      <c r="G104" s="2219">
        <f t="shared" si="36"/>
        <v>45396</v>
      </c>
      <c r="H104" s="2219">
        <f t="shared" si="37"/>
        <v>45399</v>
      </c>
      <c r="I104" s="2219">
        <f t="shared" si="38"/>
        <v>45426</v>
      </c>
      <c r="J104" s="2304"/>
      <c r="K104"/>
      <c r="L104" s="2263">
        <v>45380</v>
      </c>
      <c r="M104" s="2264">
        <f t="shared" si="39"/>
        <v>45383</v>
      </c>
    </row>
    <row r="105" spans="1:13" s="23" customFormat="1" ht="16.149999999999999" hidden="1" customHeight="1" thickTop="1">
      <c r="A105" s="31"/>
      <c r="B105" s="2265" t="s">
        <v>5965</v>
      </c>
      <c r="C105" s="2216" t="s">
        <v>664</v>
      </c>
      <c r="D105" s="2217" t="s">
        <v>5966</v>
      </c>
      <c r="E105" s="2217">
        <v>45393</v>
      </c>
      <c r="F105" s="2405"/>
      <c r="G105" s="2217">
        <f t="shared" si="36"/>
        <v>45400</v>
      </c>
      <c r="H105" s="2217">
        <f t="shared" si="37"/>
        <v>45403</v>
      </c>
      <c r="I105" s="2217">
        <f t="shared" si="38"/>
        <v>45430</v>
      </c>
      <c r="J105" s="2304"/>
      <c r="K105"/>
      <c r="L105" s="2263">
        <v>45387</v>
      </c>
      <c r="M105" s="2264">
        <f t="shared" si="39"/>
        <v>45390</v>
      </c>
    </row>
    <row r="106" spans="1:13" s="23" customFormat="1" ht="16.149999999999999" hidden="1" customHeight="1" thickTop="1">
      <c r="A106" s="31"/>
      <c r="B106" s="2265" t="s">
        <v>5967</v>
      </c>
      <c r="C106" s="2216" t="s">
        <v>4789</v>
      </c>
      <c r="D106" s="2217" t="s">
        <v>5968</v>
      </c>
      <c r="E106" s="2217">
        <v>45403</v>
      </c>
      <c r="F106" s="2405"/>
      <c r="G106" s="2217">
        <f t="shared" si="36"/>
        <v>45410</v>
      </c>
      <c r="H106" s="2217">
        <f t="shared" si="37"/>
        <v>45413</v>
      </c>
      <c r="I106" s="2217">
        <f t="shared" si="38"/>
        <v>45440</v>
      </c>
      <c r="J106" s="2304"/>
      <c r="K106"/>
      <c r="L106" s="2263">
        <v>45394</v>
      </c>
      <c r="M106" s="2264">
        <f t="shared" si="39"/>
        <v>45397</v>
      </c>
    </row>
    <row r="107" spans="1:13" s="23" customFormat="1" ht="16.149999999999999" hidden="1" customHeight="1" thickTop="1">
      <c r="A107" s="31"/>
      <c r="B107" s="2265" t="s">
        <v>5867</v>
      </c>
      <c r="C107" s="2424" t="s">
        <v>5929</v>
      </c>
      <c r="D107" s="2572" t="s">
        <v>5969</v>
      </c>
      <c r="E107" s="2572">
        <v>45413</v>
      </c>
      <c r="F107" s="2573"/>
      <c r="G107" s="2572">
        <f t="shared" si="36"/>
        <v>45420</v>
      </c>
      <c r="H107" s="2572">
        <f t="shared" si="37"/>
        <v>45423</v>
      </c>
      <c r="I107" s="2572">
        <f t="shared" si="38"/>
        <v>45450</v>
      </c>
      <c r="J107" s="2304"/>
      <c r="K107"/>
      <c r="L107" s="2263">
        <v>45401</v>
      </c>
      <c r="M107" s="2264">
        <f t="shared" si="39"/>
        <v>45404</v>
      </c>
    </row>
    <row r="108" spans="1:13" s="23" customFormat="1" ht="16.149999999999999" hidden="1" customHeight="1" thickTop="1">
      <c r="A108" s="31"/>
      <c r="B108" s="2265" t="s">
        <v>5869</v>
      </c>
      <c r="C108" s="2424" t="s">
        <v>5872</v>
      </c>
      <c r="D108" s="2572" t="s">
        <v>5970</v>
      </c>
      <c r="E108" s="2572">
        <v>45421</v>
      </c>
      <c r="F108" s="2573"/>
      <c r="G108" s="2572">
        <f t="shared" si="36"/>
        <v>45428</v>
      </c>
      <c r="H108" s="2572">
        <f t="shared" si="37"/>
        <v>45431</v>
      </c>
      <c r="I108" s="2572">
        <f t="shared" si="38"/>
        <v>45458</v>
      </c>
      <c r="J108" s="2304"/>
      <c r="K108"/>
      <c r="L108" s="2263">
        <v>45408</v>
      </c>
      <c r="M108" s="2264">
        <f t="shared" si="39"/>
        <v>45411</v>
      </c>
    </row>
    <row r="109" spans="1:13" s="23" customFormat="1" ht="16.149999999999999" hidden="1" customHeight="1" thickTop="1">
      <c r="A109" s="31"/>
      <c r="B109" s="2265" t="s">
        <v>5971</v>
      </c>
      <c r="C109" s="2218" t="s">
        <v>5875</v>
      </c>
      <c r="D109" s="2219" t="s">
        <v>5972</v>
      </c>
      <c r="E109" s="2219">
        <v>45433</v>
      </c>
      <c r="F109" s="2405"/>
      <c r="G109" s="2219">
        <f t="shared" si="36"/>
        <v>45440</v>
      </c>
      <c r="H109" s="2219">
        <f t="shared" si="37"/>
        <v>45443</v>
      </c>
      <c r="I109" s="2219">
        <f t="shared" si="38"/>
        <v>45470</v>
      </c>
      <c r="J109" s="2304"/>
      <c r="K109"/>
      <c r="L109" s="2263">
        <v>45415</v>
      </c>
      <c r="M109" s="2264">
        <f t="shared" si="39"/>
        <v>45418</v>
      </c>
    </row>
    <row r="110" spans="1:13" s="23" customFormat="1" ht="16.149999999999999" hidden="1" customHeight="1">
      <c r="A110" s="31"/>
      <c r="B110" s="2265" t="s">
        <v>5973</v>
      </c>
      <c r="C110" s="2218" t="s">
        <v>5912</v>
      </c>
      <c r="D110" s="2219" t="s">
        <v>5974</v>
      </c>
      <c r="E110" s="2219">
        <v>45435</v>
      </c>
      <c r="F110" s="2405"/>
      <c r="G110" s="2219">
        <f>E110+7</f>
        <v>45442</v>
      </c>
      <c r="H110" s="2219">
        <f>E110+10</f>
        <v>45445</v>
      </c>
      <c r="I110" s="2219">
        <f>E110+37</f>
        <v>45472</v>
      </c>
      <c r="J110" s="2304"/>
      <c r="K110"/>
      <c r="L110" s="2263">
        <v>45422</v>
      </c>
      <c r="M110" s="2264">
        <f>L110+3</f>
        <v>45425</v>
      </c>
    </row>
    <row r="111" spans="1:13" s="23" customFormat="1" ht="16.149999999999999" hidden="1" customHeight="1">
      <c r="A111" s="31"/>
      <c r="B111" s="2265" t="s">
        <v>5975</v>
      </c>
      <c r="C111" s="2218" t="s">
        <v>5851</v>
      </c>
      <c r="D111" s="2219" t="s">
        <v>5976</v>
      </c>
      <c r="E111" s="2219">
        <v>45437</v>
      </c>
      <c r="F111" s="2405"/>
      <c r="G111" s="2219">
        <f>E111+7</f>
        <v>45444</v>
      </c>
      <c r="H111" s="2219">
        <f>E111+10</f>
        <v>45447</v>
      </c>
      <c r="I111" s="2219">
        <f>E111+37</f>
        <v>45474</v>
      </c>
      <c r="J111" s="2304"/>
      <c r="K111"/>
      <c r="L111" s="2263">
        <v>45429</v>
      </c>
      <c r="M111" s="2264">
        <f>L111+3</f>
        <v>45432</v>
      </c>
    </row>
    <row r="112" spans="1:13" s="23" customFormat="1" ht="16.149999999999999" hidden="1" customHeight="1">
      <c r="A112" s="31"/>
      <c r="B112" s="2265" t="s">
        <v>5977</v>
      </c>
      <c r="C112" s="2218" t="s">
        <v>5978</v>
      </c>
      <c r="D112" s="2219" t="s">
        <v>5979</v>
      </c>
      <c r="E112" s="2219">
        <v>45443</v>
      </c>
      <c r="F112" s="2405"/>
      <c r="G112" s="2219">
        <f t="shared" si="36"/>
        <v>45450</v>
      </c>
      <c r="H112" s="2219">
        <f t="shared" si="37"/>
        <v>45453</v>
      </c>
      <c r="I112" s="2219">
        <f t="shared" si="38"/>
        <v>45480</v>
      </c>
      <c r="J112" s="2304"/>
      <c r="K112"/>
      <c r="L112" s="2263">
        <v>45436</v>
      </c>
      <c r="M112" s="2264">
        <f t="shared" si="39"/>
        <v>45439</v>
      </c>
    </row>
    <row r="113" spans="1:13" s="23" customFormat="1" ht="16.149999999999999" hidden="1" customHeight="1" thickTop="1">
      <c r="A113" s="31"/>
      <c r="B113" s="2265" t="s">
        <v>5980</v>
      </c>
      <c r="C113" s="2218" t="s">
        <v>5919</v>
      </c>
      <c r="D113" s="2219" t="s">
        <v>5981</v>
      </c>
      <c r="E113" s="2219">
        <v>45459</v>
      </c>
      <c r="F113" s="2405"/>
      <c r="G113" s="2561" t="s">
        <v>2190</v>
      </c>
      <c r="H113" s="2219">
        <f>E113+10</f>
        <v>45469</v>
      </c>
      <c r="I113" s="2219">
        <f>E113+37</f>
        <v>45496</v>
      </c>
      <c r="J113" s="2304"/>
      <c r="K113"/>
      <c r="L113" s="2263">
        <v>45443</v>
      </c>
      <c r="M113" s="2264">
        <f>L113+3</f>
        <v>45446</v>
      </c>
    </row>
    <row r="114" spans="1:13" s="23" customFormat="1" ht="16.149999999999999" hidden="1" customHeight="1">
      <c r="A114" s="31"/>
      <c r="B114" s="2265" t="s">
        <v>5982</v>
      </c>
      <c r="C114" s="2424" t="s">
        <v>5813</v>
      </c>
      <c r="D114" s="2572" t="s">
        <v>5983</v>
      </c>
      <c r="E114" s="2572">
        <v>45462</v>
      </c>
      <c r="F114" s="2573"/>
      <c r="G114" s="2572">
        <f>E114+7</f>
        <v>45469</v>
      </c>
      <c r="H114" s="2572">
        <f>E114+10</f>
        <v>45472</v>
      </c>
      <c r="I114" s="2572">
        <f>E114+37</f>
        <v>45499</v>
      </c>
      <c r="J114" s="2304"/>
      <c r="K114"/>
      <c r="L114" s="2263">
        <v>45450</v>
      </c>
      <c r="M114" s="2264">
        <f>L114+3</f>
        <v>45453</v>
      </c>
    </row>
    <row r="115" spans="1:13" s="23" customFormat="1" ht="16.149999999999999" hidden="1" customHeight="1">
      <c r="A115" s="31"/>
      <c r="B115" s="2265" t="s">
        <v>5984</v>
      </c>
      <c r="C115" s="2424" t="s">
        <v>3010</v>
      </c>
      <c r="D115" s="2572" t="s">
        <v>5985</v>
      </c>
      <c r="E115" s="2572">
        <v>45465</v>
      </c>
      <c r="F115" s="2573"/>
      <c r="G115" s="2572">
        <f t="shared" ref="G115:G117" si="40">E115+7</f>
        <v>45472</v>
      </c>
      <c r="H115" s="2572">
        <f t="shared" ref="H115:H117" si="41">E115+10</f>
        <v>45475</v>
      </c>
      <c r="I115" s="2572">
        <f t="shared" ref="I115:I117" si="42">E115+37</f>
        <v>45502</v>
      </c>
      <c r="J115" s="2304"/>
      <c r="K115"/>
      <c r="L115" s="2263">
        <v>45457</v>
      </c>
      <c r="M115" s="2264">
        <f t="shared" ref="M115:M117" si="43">L115+3</f>
        <v>45460</v>
      </c>
    </row>
    <row r="116" spans="1:13" s="23" customFormat="1" ht="16.149999999999999" hidden="1" customHeight="1">
      <c r="A116" s="31"/>
      <c r="B116" s="2265" t="s">
        <v>5986</v>
      </c>
      <c r="C116" s="2424" t="s">
        <v>5856</v>
      </c>
      <c r="D116" s="2572" t="s">
        <v>5987</v>
      </c>
      <c r="E116" s="2572">
        <v>45472</v>
      </c>
      <c r="F116" s="2573"/>
      <c r="G116" s="2572">
        <f t="shared" si="40"/>
        <v>45479</v>
      </c>
      <c r="H116" s="2572">
        <f t="shared" si="41"/>
        <v>45482</v>
      </c>
      <c r="I116" s="2572">
        <f t="shared" si="42"/>
        <v>45509</v>
      </c>
      <c r="J116" s="2304"/>
      <c r="K116"/>
      <c r="L116" s="2263">
        <v>45464</v>
      </c>
      <c r="M116" s="2264">
        <f t="shared" si="43"/>
        <v>45467</v>
      </c>
    </row>
    <row r="117" spans="1:13" s="23" customFormat="1" ht="16.149999999999999" hidden="1" customHeight="1">
      <c r="A117" s="31"/>
      <c r="B117" s="2265" t="s">
        <v>5988</v>
      </c>
      <c r="C117" s="2574" t="s">
        <v>2182</v>
      </c>
      <c r="D117" s="2573" t="s">
        <v>5989</v>
      </c>
      <c r="E117" s="2561">
        <v>45471</v>
      </c>
      <c r="F117" s="2562"/>
      <c r="G117" s="2561">
        <f t="shared" si="40"/>
        <v>45478</v>
      </c>
      <c r="H117" s="2561">
        <f t="shared" si="41"/>
        <v>45481</v>
      </c>
      <c r="I117" s="2561">
        <f t="shared" si="42"/>
        <v>45508</v>
      </c>
      <c r="J117" s="2304"/>
      <c r="K117"/>
      <c r="L117" s="2263">
        <v>45471</v>
      </c>
      <c r="M117" s="2264">
        <f t="shared" si="43"/>
        <v>45474</v>
      </c>
    </row>
    <row r="118" spans="1:13" s="23" customFormat="1" ht="16.149999999999999" hidden="1" customHeight="1" thickTop="1">
      <c r="A118" s="31"/>
      <c r="B118" s="2265" t="s">
        <v>5990</v>
      </c>
      <c r="C118" s="2218" t="s">
        <v>5944</v>
      </c>
      <c r="D118" s="2219" t="s">
        <v>5991</v>
      </c>
      <c r="E118" s="2219">
        <v>45478</v>
      </c>
      <c r="F118" s="2405"/>
      <c r="G118" s="2219">
        <f t="shared" ref="G118:G143" si="44">E118+7</f>
        <v>45485</v>
      </c>
      <c r="H118" s="2219">
        <f t="shared" ref="H118:H143" si="45">E118+10</f>
        <v>45488</v>
      </c>
      <c r="I118" s="2219">
        <f t="shared" ref="I118:I143" si="46">E118+37</f>
        <v>45515</v>
      </c>
      <c r="J118" s="2304"/>
      <c r="L118" s="2263">
        <v>45478</v>
      </c>
      <c r="M118" s="2264">
        <f t="shared" ref="M118:M125" si="47">L118+3</f>
        <v>45481</v>
      </c>
    </row>
    <row r="119" spans="1:13" s="23" customFormat="1" ht="16.149999999999999" hidden="1" customHeight="1">
      <c r="A119" s="82" t="s">
        <v>5992</v>
      </c>
      <c r="B119" s="2265" t="s">
        <v>5993</v>
      </c>
      <c r="C119" s="2218" t="s">
        <v>5994</v>
      </c>
      <c r="D119" s="2219" t="s">
        <v>5995</v>
      </c>
      <c r="E119" s="2219">
        <v>45497</v>
      </c>
      <c r="F119" s="2405"/>
      <c r="G119" s="2219">
        <f t="shared" si="44"/>
        <v>45504</v>
      </c>
      <c r="H119" s="2219">
        <f t="shared" si="45"/>
        <v>45507</v>
      </c>
      <c r="I119" s="2219">
        <f t="shared" si="46"/>
        <v>45534</v>
      </c>
      <c r="J119" s="2304"/>
      <c r="K119"/>
      <c r="L119" s="2263">
        <v>45485</v>
      </c>
      <c r="M119" s="2264">
        <f t="shared" si="47"/>
        <v>45488</v>
      </c>
    </row>
    <row r="120" spans="1:13" s="23" customFormat="1" ht="16.149999999999999" hidden="1" customHeight="1">
      <c r="A120" s="31"/>
      <c r="B120" s="2265" t="s">
        <v>5996</v>
      </c>
      <c r="C120" s="2218" t="s">
        <v>5954</v>
      </c>
      <c r="D120" s="2219" t="s">
        <v>5997</v>
      </c>
      <c r="E120" s="2219">
        <v>45502</v>
      </c>
      <c r="F120" s="2405"/>
      <c r="G120" s="2561" t="s">
        <v>2190</v>
      </c>
      <c r="H120" s="2219">
        <f t="shared" si="45"/>
        <v>45512</v>
      </c>
      <c r="I120" s="2219">
        <f t="shared" si="46"/>
        <v>45539</v>
      </c>
      <c r="J120" s="2304"/>
      <c r="K120"/>
      <c r="L120" s="2263">
        <v>45492</v>
      </c>
      <c r="M120" s="2264">
        <f t="shared" si="47"/>
        <v>45495</v>
      </c>
    </row>
    <row r="121" spans="1:13" s="23" customFormat="1" ht="18" hidden="1" customHeight="1" thickTop="1">
      <c r="A121" s="31"/>
      <c r="B121" s="2265" t="s">
        <v>5998</v>
      </c>
      <c r="C121" s="2218" t="s">
        <v>5811</v>
      </c>
      <c r="D121" s="2219" t="s">
        <v>5999</v>
      </c>
      <c r="E121" s="2219">
        <v>45509</v>
      </c>
      <c r="F121" s="2405"/>
      <c r="G121" s="2219">
        <f t="shared" si="44"/>
        <v>45516</v>
      </c>
      <c r="H121" s="2219">
        <f t="shared" si="45"/>
        <v>45519</v>
      </c>
      <c r="I121" s="2219">
        <f t="shared" si="46"/>
        <v>45546</v>
      </c>
      <c r="J121" s="2304"/>
      <c r="K121"/>
      <c r="L121" s="2263">
        <v>45499</v>
      </c>
      <c r="M121" s="2264">
        <f t="shared" si="47"/>
        <v>45502</v>
      </c>
    </row>
    <row r="122" spans="1:13" s="23" customFormat="1" ht="16.149999999999999" hidden="1" customHeight="1" thickTop="1">
      <c r="A122" s="31"/>
      <c r="B122" s="2265" t="s">
        <v>6000</v>
      </c>
      <c r="C122" s="2424" t="s">
        <v>5963</v>
      </c>
      <c r="D122" s="2572" t="s">
        <v>6001</v>
      </c>
      <c r="E122" s="2572">
        <v>45515</v>
      </c>
      <c r="F122" s="2573"/>
      <c r="G122" s="2572">
        <f t="shared" si="44"/>
        <v>45522</v>
      </c>
      <c r="H122" s="2572">
        <f t="shared" si="45"/>
        <v>45525</v>
      </c>
      <c r="I122" s="2572">
        <f t="shared" si="46"/>
        <v>45552</v>
      </c>
      <c r="J122" s="2304"/>
      <c r="K122"/>
      <c r="L122" s="2263">
        <v>45506</v>
      </c>
      <c r="M122" s="2264">
        <f t="shared" si="47"/>
        <v>45509</v>
      </c>
    </row>
    <row r="123" spans="1:13" s="23" customFormat="1" ht="16.149999999999999" hidden="1" customHeight="1">
      <c r="A123" s="31"/>
      <c r="B123" s="2265" t="s">
        <v>6002</v>
      </c>
      <c r="C123" s="2574" t="s">
        <v>2182</v>
      </c>
      <c r="D123" s="2573" t="s">
        <v>6003</v>
      </c>
      <c r="E123" s="2561">
        <v>45513</v>
      </c>
      <c r="F123" s="2562"/>
      <c r="G123" s="2473">
        <f t="shared" si="44"/>
        <v>45520</v>
      </c>
      <c r="H123" s="2473">
        <f t="shared" si="45"/>
        <v>45523</v>
      </c>
      <c r="I123" s="2473">
        <f t="shared" si="46"/>
        <v>45550</v>
      </c>
      <c r="J123" s="2304"/>
      <c r="K123"/>
      <c r="L123" s="2263">
        <v>45513</v>
      </c>
      <c r="M123" s="2264">
        <f t="shared" si="47"/>
        <v>45516</v>
      </c>
    </row>
    <row r="124" spans="1:13" s="23" customFormat="1" ht="16.149999999999999" hidden="1" customHeight="1">
      <c r="A124" s="31"/>
      <c r="B124" s="2265" t="s">
        <v>6004</v>
      </c>
      <c r="C124" s="2424" t="s">
        <v>664</v>
      </c>
      <c r="D124" s="2572" t="s">
        <v>6005</v>
      </c>
      <c r="E124" s="2572">
        <v>45529</v>
      </c>
      <c r="F124" s="2573"/>
      <c r="G124" s="2561" t="s">
        <v>2190</v>
      </c>
      <c r="H124" s="2572">
        <f t="shared" si="45"/>
        <v>45539</v>
      </c>
      <c r="I124" s="2572">
        <f t="shared" si="46"/>
        <v>45566</v>
      </c>
      <c r="J124" s="2304"/>
      <c r="K124"/>
      <c r="L124" s="2263">
        <v>45520</v>
      </c>
      <c r="M124" s="2264">
        <f t="shared" si="47"/>
        <v>45523</v>
      </c>
    </row>
    <row r="125" spans="1:13" s="23" customFormat="1" ht="16.149999999999999" hidden="1" customHeight="1" thickTop="1">
      <c r="A125" s="31"/>
      <c r="B125" s="2265" t="s">
        <v>6006</v>
      </c>
      <c r="C125" s="2574" t="s">
        <v>4507</v>
      </c>
      <c r="D125" s="2573" t="s">
        <v>6007</v>
      </c>
      <c r="E125" s="2561">
        <v>45542</v>
      </c>
      <c r="F125" s="2474"/>
      <c r="G125" s="2473">
        <f t="shared" si="44"/>
        <v>45549</v>
      </c>
      <c r="H125" s="2473">
        <f t="shared" si="45"/>
        <v>45552</v>
      </c>
      <c r="I125" s="2473">
        <f t="shared" si="46"/>
        <v>45579</v>
      </c>
      <c r="J125" s="2304"/>
      <c r="K125"/>
      <c r="L125" s="3535">
        <v>45527</v>
      </c>
      <c r="M125" s="3536">
        <f t="shared" si="47"/>
        <v>45530</v>
      </c>
    </row>
    <row r="126" spans="1:13" s="23" customFormat="1" ht="16.149999999999999" hidden="1" customHeight="1">
      <c r="A126" s="31"/>
      <c r="B126" s="2265" t="s">
        <v>6008</v>
      </c>
      <c r="C126" s="2218" t="s">
        <v>5929</v>
      </c>
      <c r="D126" s="2219" t="s">
        <v>6009</v>
      </c>
      <c r="E126" s="2219">
        <v>45548</v>
      </c>
      <c r="F126" s="2406"/>
      <c r="G126" s="2561" t="s">
        <v>2190</v>
      </c>
      <c r="H126" s="2219">
        <f t="shared" ref="H126:H133" si="48">E126+10</f>
        <v>45558</v>
      </c>
      <c r="I126" s="2219">
        <f t="shared" ref="I126:I133" si="49">E126+37</f>
        <v>45585</v>
      </c>
      <c r="J126" s="2304"/>
      <c r="K126"/>
      <c r="L126" s="3535">
        <v>45534</v>
      </c>
      <c r="M126" s="3536">
        <f t="shared" ref="M126:M133" si="50">L126+3</f>
        <v>45537</v>
      </c>
    </row>
    <row r="127" spans="1:13" s="23" customFormat="1" ht="16.149999999999999" hidden="1" customHeight="1" thickTop="1">
      <c r="A127" s="31"/>
      <c r="B127" s="2265" t="s">
        <v>6010</v>
      </c>
      <c r="C127" s="2218" t="s">
        <v>5872</v>
      </c>
      <c r="D127" s="2219" t="s">
        <v>6011</v>
      </c>
      <c r="E127" s="2219">
        <v>45550</v>
      </c>
      <c r="F127" s="2406"/>
      <c r="G127" s="2219">
        <f t="shared" ref="G127:G133" si="51">E127+7</f>
        <v>45557</v>
      </c>
      <c r="H127" s="2219">
        <f t="shared" si="48"/>
        <v>45560</v>
      </c>
      <c r="I127" s="2219">
        <f t="shared" si="49"/>
        <v>45587</v>
      </c>
      <c r="J127" s="2304"/>
      <c r="K127"/>
      <c r="L127" s="3535">
        <v>45541</v>
      </c>
      <c r="M127" s="3536">
        <f t="shared" si="50"/>
        <v>45544</v>
      </c>
    </row>
    <row r="128" spans="1:13" s="23" customFormat="1" ht="16.149999999999999" hidden="1" customHeight="1">
      <c r="A128" s="31"/>
      <c r="B128" s="2265" t="s">
        <v>6012</v>
      </c>
      <c r="C128" s="2218" t="s">
        <v>5875</v>
      </c>
      <c r="D128" s="2219" t="s">
        <v>6013</v>
      </c>
      <c r="E128" s="2219">
        <v>45553</v>
      </c>
      <c r="F128" s="2406"/>
      <c r="G128" s="2219">
        <f t="shared" si="51"/>
        <v>45560</v>
      </c>
      <c r="H128" s="2219">
        <f t="shared" si="48"/>
        <v>45563</v>
      </c>
      <c r="I128" s="2219">
        <f t="shared" si="49"/>
        <v>45590</v>
      </c>
      <c r="J128" s="2304"/>
      <c r="K128"/>
      <c r="L128" s="3535">
        <v>45548</v>
      </c>
      <c r="M128" s="3536">
        <f t="shared" si="50"/>
        <v>45551</v>
      </c>
    </row>
    <row r="129" spans="1:13" s="23" customFormat="1" ht="16.149999999999999" customHeight="1" thickTop="1">
      <c r="A129" s="31"/>
      <c r="B129" s="2265" t="s">
        <v>6014</v>
      </c>
      <c r="C129" s="2218" t="s">
        <v>5912</v>
      </c>
      <c r="D129" s="2219" t="s">
        <v>6015</v>
      </c>
      <c r="E129" s="2219">
        <v>45565</v>
      </c>
      <c r="F129" s="2406"/>
      <c r="G129" s="2477" t="s">
        <v>2190</v>
      </c>
      <c r="H129" s="2219">
        <f t="shared" si="48"/>
        <v>45575</v>
      </c>
      <c r="I129" s="2219">
        <f t="shared" si="49"/>
        <v>45602</v>
      </c>
      <c r="J129" s="2304"/>
      <c r="K129"/>
      <c r="L129" s="3535">
        <v>45555</v>
      </c>
      <c r="M129" s="3536">
        <f t="shared" si="50"/>
        <v>45558</v>
      </c>
    </row>
    <row r="130" spans="1:13" s="23" customFormat="1" ht="16.149999999999999" customHeight="1">
      <c r="A130" s="31"/>
      <c r="B130" s="2265" t="s">
        <v>6016</v>
      </c>
      <c r="C130" s="2218" t="s">
        <v>5851</v>
      </c>
      <c r="D130" s="2219" t="s">
        <v>6017</v>
      </c>
      <c r="E130" s="2219">
        <v>45583</v>
      </c>
      <c r="F130" s="2406"/>
      <c r="G130" s="2219">
        <f t="shared" si="51"/>
        <v>45590</v>
      </c>
      <c r="H130" s="2219">
        <f t="shared" si="48"/>
        <v>45593</v>
      </c>
      <c r="I130" s="2219">
        <f t="shared" si="49"/>
        <v>45620</v>
      </c>
      <c r="J130" s="2304"/>
      <c r="K130"/>
      <c r="L130" s="3535">
        <v>45562</v>
      </c>
      <c r="M130" s="3536">
        <f t="shared" si="50"/>
        <v>45565</v>
      </c>
    </row>
    <row r="131" spans="1:13" s="23" customFormat="1" ht="16.149999999999999" customHeight="1">
      <c r="A131" s="31"/>
      <c r="B131" s="2265" t="s">
        <v>6018</v>
      </c>
      <c r="C131" s="2424" t="s">
        <v>5978</v>
      </c>
      <c r="D131" s="2572" t="s">
        <v>6019</v>
      </c>
      <c r="E131" s="2572">
        <v>45581</v>
      </c>
      <c r="F131" s="2573"/>
      <c r="G131" s="2572">
        <f t="shared" si="51"/>
        <v>45588</v>
      </c>
      <c r="H131" s="2572">
        <f t="shared" si="48"/>
        <v>45591</v>
      </c>
      <c r="I131" s="2572">
        <f t="shared" si="49"/>
        <v>45618</v>
      </c>
      <c r="J131" s="2304"/>
      <c r="K131"/>
      <c r="L131" s="3535">
        <v>45569</v>
      </c>
      <c r="M131" s="3536">
        <f t="shared" si="50"/>
        <v>45572</v>
      </c>
    </row>
    <row r="132" spans="1:13" s="23" customFormat="1" ht="16.149999999999999" customHeight="1">
      <c r="A132" s="31"/>
      <c r="B132" s="2265" t="s">
        <v>6020</v>
      </c>
      <c r="C132" s="2424" t="s">
        <v>6021</v>
      </c>
      <c r="D132" s="2572" t="s">
        <v>6022</v>
      </c>
      <c r="E132" s="2572">
        <v>45588</v>
      </c>
      <c r="F132" s="2573"/>
      <c r="G132" s="2572">
        <f t="shared" si="51"/>
        <v>45595</v>
      </c>
      <c r="H132" s="2572">
        <f t="shared" si="48"/>
        <v>45598</v>
      </c>
      <c r="I132" s="2572">
        <f t="shared" si="49"/>
        <v>45625</v>
      </c>
      <c r="J132" s="2304"/>
      <c r="K132"/>
      <c r="L132" s="3535">
        <v>45576</v>
      </c>
      <c r="M132" s="3536">
        <f t="shared" si="50"/>
        <v>45579</v>
      </c>
    </row>
    <row r="133" spans="1:13" s="23" customFormat="1" ht="16.149999999999999" customHeight="1">
      <c r="A133" s="31"/>
      <c r="B133" s="2265" t="s">
        <v>5925</v>
      </c>
      <c r="C133" s="2424" t="s">
        <v>5813</v>
      </c>
      <c r="D133" s="2572" t="s">
        <v>6023</v>
      </c>
      <c r="E133" s="2572">
        <v>45592</v>
      </c>
      <c r="F133" s="2573"/>
      <c r="G133" s="2572">
        <f t="shared" si="51"/>
        <v>45599</v>
      </c>
      <c r="H133" s="2572">
        <f t="shared" si="48"/>
        <v>45602</v>
      </c>
      <c r="I133" s="2572">
        <f t="shared" si="49"/>
        <v>45629</v>
      </c>
      <c r="J133" s="2304"/>
      <c r="K133"/>
      <c r="L133" s="3535">
        <v>45583</v>
      </c>
      <c r="M133" s="3536">
        <f t="shared" si="50"/>
        <v>45586</v>
      </c>
    </row>
    <row r="134" spans="1:13" s="23" customFormat="1" ht="16.149999999999999" customHeight="1">
      <c r="A134" s="31"/>
      <c r="B134" s="2265" t="s">
        <v>6024</v>
      </c>
      <c r="C134" s="2424" t="s">
        <v>6025</v>
      </c>
      <c r="D134" s="2572" t="s">
        <v>6026</v>
      </c>
      <c r="E134" s="2572">
        <v>45590</v>
      </c>
      <c r="F134" s="2573"/>
      <c r="G134" s="2572">
        <f t="shared" ref="G134:G140" si="52">E134+7</f>
        <v>45597</v>
      </c>
      <c r="H134" s="2572">
        <f t="shared" ref="H134:H140" si="53">E134+10</f>
        <v>45600</v>
      </c>
      <c r="I134" s="2572">
        <f t="shared" ref="I134:I140" si="54">E134+37</f>
        <v>45627</v>
      </c>
      <c r="J134" s="2304"/>
      <c r="K134"/>
      <c r="L134" s="3535">
        <v>45590</v>
      </c>
      <c r="M134" s="3536">
        <f>L134+3</f>
        <v>45593</v>
      </c>
    </row>
    <row r="135" spans="1:13" s="23" customFormat="1" ht="16.149999999999999" customHeight="1">
      <c r="A135" s="31"/>
      <c r="B135" s="2265" t="s">
        <v>6027</v>
      </c>
      <c r="C135" s="2218" t="s">
        <v>5856</v>
      </c>
      <c r="D135" s="2219" t="s">
        <v>6028</v>
      </c>
      <c r="E135" s="2219">
        <v>45600</v>
      </c>
      <c r="F135" s="2406"/>
      <c r="G135" s="2219">
        <f t="shared" si="52"/>
        <v>45607</v>
      </c>
      <c r="H135" s="2219">
        <f t="shared" si="53"/>
        <v>45610</v>
      </c>
      <c r="I135" s="2219">
        <f t="shared" si="54"/>
        <v>45637</v>
      </c>
      <c r="J135" s="2304"/>
      <c r="K135"/>
      <c r="L135" s="3534">
        <f>L134+7</f>
        <v>45597</v>
      </c>
      <c r="M135" s="3534">
        <f t="shared" ref="L135:M139" si="55">M134+7</f>
        <v>45600</v>
      </c>
    </row>
    <row r="136" spans="1:13" s="23" customFormat="1" ht="16.149999999999999" customHeight="1">
      <c r="A136" s="31"/>
      <c r="B136" s="2265" t="s">
        <v>6029</v>
      </c>
      <c r="C136" s="2218" t="s">
        <v>5944</v>
      </c>
      <c r="D136" s="2219" t="s">
        <v>6030</v>
      </c>
      <c r="E136" s="2219">
        <v>45604</v>
      </c>
      <c r="F136" s="2406"/>
      <c r="G136" s="2219">
        <f t="shared" si="52"/>
        <v>45611</v>
      </c>
      <c r="H136" s="2219">
        <f t="shared" si="53"/>
        <v>45614</v>
      </c>
      <c r="I136" s="2219">
        <f t="shared" si="54"/>
        <v>45641</v>
      </c>
      <c r="J136" s="2304"/>
      <c r="K136"/>
      <c r="L136" s="3534">
        <f t="shared" si="55"/>
        <v>45604</v>
      </c>
      <c r="M136" s="3534">
        <f t="shared" si="55"/>
        <v>45607</v>
      </c>
    </row>
    <row r="137" spans="1:13" s="23" customFormat="1" ht="16.149999999999999" customHeight="1">
      <c r="A137" s="31"/>
      <c r="B137" s="2265" t="s">
        <v>6031</v>
      </c>
      <c r="C137" s="2218" t="s">
        <v>3261</v>
      </c>
      <c r="D137" s="2219" t="s">
        <v>6032</v>
      </c>
      <c r="E137" s="2219">
        <v>45611</v>
      </c>
      <c r="F137" s="2406"/>
      <c r="G137" s="2219">
        <f t="shared" si="52"/>
        <v>45618</v>
      </c>
      <c r="H137" s="2219">
        <f t="shared" si="53"/>
        <v>45621</v>
      </c>
      <c r="I137" s="2219">
        <f t="shared" si="54"/>
        <v>45648</v>
      </c>
      <c r="J137" s="2304"/>
      <c r="K137"/>
      <c r="L137" s="3534">
        <f t="shared" si="55"/>
        <v>45611</v>
      </c>
      <c r="M137" s="3534">
        <f t="shared" si="55"/>
        <v>45614</v>
      </c>
    </row>
    <row r="138" spans="1:13" s="23" customFormat="1" ht="16.149999999999999" customHeight="1">
      <c r="A138" s="31"/>
      <c r="B138" s="2265" t="s">
        <v>6033</v>
      </c>
      <c r="C138" s="2218" t="s">
        <v>5954</v>
      </c>
      <c r="D138" s="2219" t="s">
        <v>6034</v>
      </c>
      <c r="E138" s="2219">
        <v>45618</v>
      </c>
      <c r="F138" s="2406"/>
      <c r="G138" s="2219">
        <f t="shared" si="52"/>
        <v>45625</v>
      </c>
      <c r="H138" s="2219">
        <f t="shared" si="53"/>
        <v>45628</v>
      </c>
      <c r="I138" s="2219">
        <f t="shared" si="54"/>
        <v>45655</v>
      </c>
      <c r="J138" s="2304"/>
      <c r="K138"/>
      <c r="L138" s="3534">
        <f t="shared" si="55"/>
        <v>45618</v>
      </c>
      <c r="M138" s="3534">
        <f t="shared" si="55"/>
        <v>45621</v>
      </c>
    </row>
    <row r="139" spans="1:13" s="23" customFormat="1" ht="16.149999999999999" customHeight="1">
      <c r="A139" s="31"/>
      <c r="B139" s="2265" t="s">
        <v>5928</v>
      </c>
      <c r="C139" s="2424" t="s">
        <v>5811</v>
      </c>
      <c r="D139" s="2572" t="s">
        <v>6035</v>
      </c>
      <c r="E139" s="2572">
        <v>45625</v>
      </c>
      <c r="F139" s="2573"/>
      <c r="G139" s="2572">
        <f t="shared" si="52"/>
        <v>45632</v>
      </c>
      <c r="H139" s="2572">
        <f t="shared" si="53"/>
        <v>45635</v>
      </c>
      <c r="I139" s="2572">
        <f t="shared" si="54"/>
        <v>45662</v>
      </c>
      <c r="J139" s="2304"/>
      <c r="K139"/>
      <c r="L139" s="3534">
        <f t="shared" si="55"/>
        <v>45625</v>
      </c>
      <c r="M139" s="3534">
        <f t="shared" ref="M139" si="56">M138+7</f>
        <v>45628</v>
      </c>
    </row>
    <row r="140" spans="1:13" s="23" customFormat="1" ht="16.149999999999999" customHeight="1">
      <c r="A140" s="31"/>
      <c r="B140" s="2265" t="s">
        <v>5931</v>
      </c>
      <c r="C140" s="2424" t="s">
        <v>3040</v>
      </c>
      <c r="D140" s="2572" t="s">
        <v>6036</v>
      </c>
      <c r="E140" s="2572">
        <v>45632</v>
      </c>
      <c r="F140" s="2573"/>
      <c r="G140" s="2572">
        <f t="shared" si="52"/>
        <v>45639</v>
      </c>
      <c r="H140" s="2572">
        <f t="shared" si="53"/>
        <v>45642</v>
      </c>
      <c r="I140" s="2572">
        <f t="shared" si="54"/>
        <v>45669</v>
      </c>
      <c r="J140" s="2304"/>
      <c r="K140"/>
      <c r="L140" s="3534">
        <f>L139+7</f>
        <v>45632</v>
      </c>
      <c r="M140" s="3534">
        <f t="shared" ref="M140" si="57">M139+7</f>
        <v>45635</v>
      </c>
    </row>
    <row r="141" spans="1:13" s="23" customFormat="1" ht="16.149999999999999" customHeight="1">
      <c r="A141" s="31"/>
      <c r="B141" s="2265" t="s">
        <v>5933</v>
      </c>
      <c r="C141" s="2424" t="s">
        <v>5963</v>
      </c>
      <c r="D141" s="2572" t="s">
        <v>6037</v>
      </c>
      <c r="E141" s="2572">
        <v>45639</v>
      </c>
      <c r="F141" s="2573"/>
      <c r="G141" s="2572">
        <f>E141+7</f>
        <v>45646</v>
      </c>
      <c r="H141" s="2572">
        <f>E141+10</f>
        <v>45649</v>
      </c>
      <c r="I141" s="2572">
        <f>E141+37</f>
        <v>45676</v>
      </c>
      <c r="J141" s="2304"/>
      <c r="K141"/>
      <c r="L141" s="3534">
        <f>L140+7</f>
        <v>45639</v>
      </c>
      <c r="M141" s="3534">
        <f t="shared" ref="M141" si="58">M140+7</f>
        <v>45642</v>
      </c>
    </row>
    <row r="142" spans="1:13" s="23" customFormat="1" ht="16.149999999999999" customHeight="1">
      <c r="A142" s="31"/>
      <c r="B142" s="2265" t="s">
        <v>5935</v>
      </c>
      <c r="C142" s="2424" t="s">
        <v>664</v>
      </c>
      <c r="D142" s="2572" t="s">
        <v>6038</v>
      </c>
      <c r="E142" s="2572">
        <v>45646</v>
      </c>
      <c r="F142" s="2573"/>
      <c r="G142" s="2572">
        <f t="shared" ref="G142" si="59">E142+7</f>
        <v>45653</v>
      </c>
      <c r="H142" s="2572">
        <f t="shared" ref="H142" si="60">E142+10</f>
        <v>45656</v>
      </c>
      <c r="I142" s="2572">
        <f t="shared" ref="I142" si="61">E142+37</f>
        <v>45683</v>
      </c>
      <c r="J142" s="2304"/>
      <c r="K142"/>
      <c r="L142" s="3534">
        <f t="shared" ref="L142:M143" si="62">L141+7</f>
        <v>45646</v>
      </c>
      <c r="M142" s="3534">
        <f t="shared" si="62"/>
        <v>45649</v>
      </c>
    </row>
    <row r="143" spans="1:13" s="23" customFormat="1" ht="16.149999999999999" customHeight="1">
      <c r="A143" s="31"/>
      <c r="B143" s="2265" t="s">
        <v>5937</v>
      </c>
      <c r="C143" s="3022" t="s">
        <v>2182</v>
      </c>
      <c r="D143" s="2573" t="s">
        <v>6039</v>
      </c>
      <c r="E143" s="2561">
        <v>45653</v>
      </c>
      <c r="F143" s="2474"/>
      <c r="G143" s="2473">
        <f t="shared" si="44"/>
        <v>45660</v>
      </c>
      <c r="H143" s="2473">
        <f t="shared" si="45"/>
        <v>45663</v>
      </c>
      <c r="I143" s="2473">
        <f t="shared" si="46"/>
        <v>45690</v>
      </c>
      <c r="J143" s="2304"/>
      <c r="K143"/>
      <c r="L143" s="3534">
        <f t="shared" si="62"/>
        <v>45653</v>
      </c>
      <c r="M143" s="3534">
        <f t="shared" si="62"/>
        <v>45656</v>
      </c>
    </row>
    <row r="144" spans="1:13" s="23" customFormat="1" ht="16.149999999999999" customHeight="1">
      <c r="A144" s="31"/>
      <c r="B144" s="1519"/>
      <c r="C144" s="2214"/>
      <c r="D144" s="2215"/>
      <c r="E144" s="2215"/>
      <c r="F144" s="1728"/>
      <c r="G144" s="2215"/>
      <c r="H144" s="2215"/>
      <c r="I144" s="2215"/>
      <c r="J144" s="2304"/>
      <c r="K144"/>
      <c r="L144" s="945"/>
      <c r="M144"/>
    </row>
    <row r="145" spans="1:13" s="23" customFormat="1" ht="16.149999999999999" customHeight="1">
      <c r="A145" s="31"/>
      <c r="B145" s="31"/>
      <c r="C145" s="1727"/>
      <c r="D145" s="960"/>
      <c r="E145" s="960"/>
      <c r="F145" s="1728"/>
      <c r="G145" s="960"/>
      <c r="H145" s="960"/>
      <c r="I145" s="960"/>
      <c r="J145" s="1763"/>
      <c r="K145"/>
      <c r="L145" s="945"/>
      <c r="M145"/>
    </row>
    <row r="146" spans="1:13" s="23" customFormat="1" ht="14.25">
      <c r="A146" s="31"/>
      <c r="B146" s="31"/>
      <c r="C146" s="17" t="s">
        <v>2303</v>
      </c>
      <c r="D146" s="639"/>
      <c r="E146" s="639"/>
      <c r="F146" s="639"/>
      <c r="G146" s="144"/>
      <c r="H146" s="144"/>
      <c r="I146" s="144"/>
      <c r="J146" s="639"/>
      <c r="K146" s="5"/>
      <c r="L146" s="60"/>
      <c r="M146" s="5"/>
    </row>
    <row r="147" spans="1:13" s="14" customFormat="1" ht="17.25" customHeight="1">
      <c r="A147" s="27"/>
      <c r="B147" s="27"/>
      <c r="C147" s="5"/>
      <c r="D147" s="639"/>
      <c r="E147" s="639"/>
      <c r="F147" s="639"/>
      <c r="G147" s="144"/>
      <c r="H147" s="144"/>
      <c r="I147" s="144"/>
      <c r="J147" s="639"/>
      <c r="K147" s="5"/>
      <c r="L147" s="60"/>
      <c r="M147" s="5"/>
    </row>
    <row r="148" spans="1:13" s="29" customFormat="1" ht="17.25" customHeight="1">
      <c r="A148" s="290"/>
      <c r="B148" s="290"/>
      <c r="C148" s="52" t="s">
        <v>1920</v>
      </c>
      <c r="D148" s="30"/>
      <c r="E148" s="30"/>
      <c r="F148" s="53"/>
      <c r="G148" s="54" t="s">
        <v>1958</v>
      </c>
      <c r="H148" s="54"/>
      <c r="I148" s="30"/>
      <c r="J148" s="30"/>
      <c r="K148" s="54"/>
      <c r="L148" s="52"/>
      <c r="M148" s="5"/>
    </row>
    <row r="149" spans="1:13" s="29" customFormat="1" ht="17.25" customHeight="1">
      <c r="A149" s="290"/>
      <c r="B149" s="290"/>
      <c r="C149" s="31" t="s">
        <v>1921</v>
      </c>
      <c r="D149" s="27"/>
      <c r="E149" s="32" t="s">
        <v>2305</v>
      </c>
      <c r="F149" s="23"/>
      <c r="G149" s="27" t="s">
        <v>2306</v>
      </c>
      <c r="H149" s="27"/>
      <c r="I149" s="32" t="s">
        <v>1960</v>
      </c>
      <c r="J149" s="27"/>
      <c r="K149" s="27"/>
      <c r="L149" s="2129" t="s">
        <v>1985</v>
      </c>
      <c r="M149" s="5"/>
    </row>
    <row r="150" spans="1:13" s="29" customFormat="1" ht="16.149999999999999" customHeight="1">
      <c r="A150" s="290"/>
      <c r="B150" s="290"/>
      <c r="C150" s="31"/>
      <c r="D150" s="27"/>
      <c r="E150" s="32"/>
      <c r="F150" s="23"/>
      <c r="G150" s="27"/>
      <c r="H150" s="27"/>
      <c r="I150" s="32"/>
      <c r="J150" s="27"/>
      <c r="K150" s="27"/>
      <c r="L150" s="2129"/>
      <c r="M150" s="5"/>
    </row>
    <row r="151" spans="1:13" s="29" customFormat="1" ht="15.6" customHeight="1">
      <c r="A151" s="290"/>
      <c r="B151" s="290"/>
      <c r="C151" s="80" t="str">
        <f>HOME!A$600</f>
        <v>ZANT CHONG</v>
      </c>
      <c r="D151" s="80" t="str">
        <f>HOME!B$600</f>
        <v>6011 2429</v>
      </c>
      <c r="E151" s="65" t="str">
        <f>HOME!C$600</f>
        <v>zant.chong@msc.com</v>
      </c>
      <c r="F151" s="61"/>
      <c r="G151" s="80" t="str">
        <f>HOME!A$617</f>
        <v>ROBERT CHIA</v>
      </c>
      <c r="H151" s="80" t="str">
        <f>HOME!B$617</f>
        <v>6011 0564</v>
      </c>
      <c r="I151" s="65" t="str">
        <f>HOME!C$617</f>
        <v>robert.chia@msc.com</v>
      </c>
      <c r="J151" s="61"/>
      <c r="K151" s="80" t="str">
        <f>HOME!B$632</f>
        <v>6011 2358</v>
      </c>
      <c r="L151" s="82" t="str">
        <f>HOME!C$632</f>
        <v>raynar.ang@msc.com</v>
      </c>
    </row>
    <row r="152" spans="1:13" s="121" customFormat="1" ht="15.6" customHeight="1">
      <c r="A152" s="295"/>
      <c r="B152" s="295"/>
      <c r="C152" s="80" t="str">
        <f>HOME!A$601</f>
        <v>PHOEBE HUANG</v>
      </c>
      <c r="D152" s="80" t="str">
        <f>HOME!B$601</f>
        <v>6011 0562</v>
      </c>
      <c r="E152" s="65" t="str">
        <f>HOME!C$601</f>
        <v>phoebe.huang@msc.com</v>
      </c>
      <c r="F152" s="61"/>
      <c r="G152" s="80" t="str">
        <f>HOME!A$618</f>
        <v>S. Y. LIEW</v>
      </c>
      <c r="H152" s="80" t="str">
        <f>HOME!B$618</f>
        <v>6011 2348</v>
      </c>
      <c r="I152" s="65" t="str">
        <f>HOME!C$618</f>
        <v>seoyi.liew@msc.com</v>
      </c>
      <c r="J152" s="61"/>
      <c r="K152" s="80" t="str">
        <f>HOME!B$633</f>
        <v>6011 2356</v>
      </c>
      <c r="L152" s="82" t="str">
        <f>HOME!C$633</f>
        <v>kaisiang.lim@msc.com</v>
      </c>
    </row>
    <row r="153" spans="1:13" s="121" customFormat="1" ht="15.6" customHeight="1">
      <c r="A153" s="295"/>
      <c r="B153" s="295"/>
      <c r="C153" s="80" t="str">
        <f>HOME!A$602</f>
        <v>SHERWIN LIM</v>
      </c>
      <c r="D153" s="80" t="str">
        <f>HOME!B$602</f>
        <v>6011 2395</v>
      </c>
      <c r="E153" s="65" t="str">
        <f>HOME!C$602</f>
        <v>sherwin.lim@msc.com</v>
      </c>
      <c r="F153" s="61"/>
      <c r="G153" s="80" t="str">
        <f>HOME!A$619</f>
        <v>SHARON KOH</v>
      </c>
      <c r="H153" s="80" t="str">
        <f>HOME!B$619</f>
        <v>6011 2349</v>
      </c>
      <c r="I153" s="65" t="str">
        <f>HOME!C$619</f>
        <v>sharon.koh@msc.com</v>
      </c>
      <c r="J153" s="61"/>
      <c r="K153" s="80" t="str">
        <f>HOME!B$634</f>
        <v>6011 2354</v>
      </c>
      <c r="L153" s="82" t="str">
        <f>HOME!C$634</f>
        <v>dewi.ratnah@msc.com</v>
      </c>
    </row>
    <row r="154" spans="1:13" s="121" customFormat="1" ht="15.6" customHeight="1">
      <c r="A154" s="295"/>
      <c r="B154" s="295"/>
      <c r="C154" s="80" t="str">
        <f>HOME!A$603</f>
        <v>NATALIE LEW</v>
      </c>
      <c r="D154" s="80" t="str">
        <f>HOME!B$603</f>
        <v>6011 2399</v>
      </c>
      <c r="E154" s="65" t="str">
        <f>HOME!C$603</f>
        <v>natalie.lew@msc.com</v>
      </c>
      <c r="F154" s="61"/>
      <c r="G154" s="80" t="str">
        <f>HOME!A$620</f>
        <v>ANGELIA LAU</v>
      </c>
      <c r="H154" s="80" t="str">
        <f>HOME!B$620</f>
        <v>6011 2346</v>
      </c>
      <c r="I154" s="65" t="str">
        <f>HOME!C$620</f>
        <v>angelia.lau@msc.com</v>
      </c>
      <c r="J154" s="61"/>
      <c r="K154" s="80" t="str">
        <f>HOME!B$635</f>
        <v>6011 2359</v>
      </c>
      <c r="L154" s="82" t="str">
        <f>HOME!C$635</f>
        <v>yuting.luo@msc.com</v>
      </c>
    </row>
    <row r="155" spans="1:13" s="121" customFormat="1" ht="15.6" customHeight="1">
      <c r="A155" s="295"/>
      <c r="B155" s="295"/>
      <c r="C155" s="80" t="str">
        <f>HOME!A$604</f>
        <v xml:space="preserve">LIM LEE HLI </v>
      </c>
      <c r="D155" s="80" t="str">
        <f>HOME!B$604</f>
        <v>6011 2352</v>
      </c>
      <c r="E155" s="65" t="str">
        <f>HOME!C$604</f>
        <v>leehli.lim@msc.com</v>
      </c>
      <c r="F155" s="61"/>
      <c r="G155" s="80" t="str">
        <f>HOME!A$621</f>
        <v>NOOR AFNINDAH</v>
      </c>
      <c r="H155" s="80" t="str">
        <f>HOME!B$621</f>
        <v>6011 2347</v>
      </c>
      <c r="I155" s="65" t="str">
        <f>HOME!C$621</f>
        <v>noor.afnindah@msc.com</v>
      </c>
      <c r="J155" s="61"/>
      <c r="K155" s="80" t="str">
        <f>HOME!B$636</f>
        <v>6011 0567</v>
      </c>
      <c r="L155" s="82" t="str">
        <f>HOME!C$636</f>
        <v>-</v>
      </c>
    </row>
    <row r="156" spans="1:13" s="121" customFormat="1" ht="15.6" customHeight="1">
      <c r="A156" s="295"/>
      <c r="B156" s="295"/>
      <c r="C156" s="80" t="str">
        <f>HOME!A$605</f>
        <v>LIM AI PHEN</v>
      </c>
      <c r="D156" s="80" t="str">
        <f>HOME!B$605</f>
        <v>6011 9646</v>
      </c>
      <c r="E156" s="65" t="str">
        <f>HOME!C$605</f>
        <v>aiphen.lim@msc.com</v>
      </c>
      <c r="F156" s="61"/>
      <c r="G156" s="80" t="str">
        <f>HOME!A$622</f>
        <v>NG CHING WEI</v>
      </c>
      <c r="H156" s="80" t="str">
        <f>HOME!B$622</f>
        <v>6011 2404</v>
      </c>
      <c r="I156" s="65" t="str">
        <f>HOME!C$622</f>
        <v>chingwei.ng@msc.com</v>
      </c>
      <c r="J156" s="61"/>
      <c r="K156" s="80" t="str">
        <f>HOME!B$637</f>
        <v>6011 2353</v>
      </c>
      <c r="L156" s="82" t="str">
        <f>HOME!C$637</f>
        <v>shanshan.chin@msc.com</v>
      </c>
    </row>
    <row r="157" spans="1:13" s="121" customFormat="1" ht="15.6" customHeight="1">
      <c r="A157" s="295"/>
      <c r="B157" s="295"/>
      <c r="C157" s="80" t="str">
        <f>HOME!A$606</f>
        <v>DARIUS ONG</v>
      </c>
      <c r="D157" s="80" t="str">
        <f>HOME!B$606</f>
        <v>6011 2396</v>
      </c>
      <c r="E157" s="65" t="str">
        <f>HOME!C$606</f>
        <v>darius.ong@msc.com</v>
      </c>
      <c r="F157" s="61"/>
      <c r="G157" s="80">
        <f>HOME!A$623</f>
        <v>0</v>
      </c>
      <c r="H157" s="80">
        <f>HOME!B$623</f>
        <v>0</v>
      </c>
      <c r="I157" s="65">
        <f>HOME!C$623</f>
        <v>0</v>
      </c>
      <c r="J157" s="61"/>
      <c r="K157" s="80" t="str">
        <f>HOME!B$638</f>
        <v>6011 2355</v>
      </c>
      <c r="L157" s="82" t="str">
        <f>HOME!C$638</f>
        <v>eunice.chan@msc.com</v>
      </c>
    </row>
    <row r="158" spans="1:13" s="121" customFormat="1" ht="15.6" customHeight="1">
      <c r="A158" s="295"/>
      <c r="B158" s="295"/>
      <c r="C158" s="80" t="str">
        <f>HOME!A$607</f>
        <v>LAWRENCE ANG (CROSS-TRADE)</v>
      </c>
      <c r="D158" s="80" t="str">
        <f>HOME!B$607</f>
        <v>6011 2400</v>
      </c>
      <c r="E158" s="65" t="str">
        <f>HOME!C$607</f>
        <v>lawrence.ang@msc.com</v>
      </c>
      <c r="F158" s="61"/>
      <c r="G158" s="80" t="str">
        <f>HOME!A$624</f>
        <v>.</v>
      </c>
      <c r="H158" s="80" t="str">
        <f>HOME!B$624</f>
        <v>.</v>
      </c>
      <c r="I158" s="65" t="str">
        <f>HOME!C$624</f>
        <v>.</v>
      </c>
      <c r="J158" s="61"/>
      <c r="K158" s="80" t="str">
        <f>HOME!B$639</f>
        <v>6011 2435</v>
      </c>
      <c r="L158" s="82" t="str">
        <f>HOME!C$639</f>
        <v>hazel.toh@msc.com</v>
      </c>
    </row>
    <row r="159" spans="1:13" s="121" customFormat="1" ht="15.6" customHeight="1">
      <c r="A159" s="295"/>
      <c r="B159" s="295"/>
      <c r="C159" s="80" t="str">
        <f>HOME!A608</f>
        <v>ASHTON YAN</v>
      </c>
      <c r="D159" s="80" t="str">
        <f>HOME!B608</f>
        <v>6011 2398</v>
      </c>
      <c r="E159" s="65" t="str">
        <f>HOME!C608</f>
        <v>ashton.yan@msc.com</v>
      </c>
      <c r="F159" s="29"/>
      <c r="G159" s="29"/>
      <c r="H159" s="59"/>
      <c r="I159" s="57"/>
      <c r="J159" s="29"/>
      <c r="K159" s="29"/>
      <c r="L159" s="55"/>
    </row>
    <row r="160" spans="1:13" s="121" customFormat="1" ht="14.25">
      <c r="A160" s="295"/>
      <c r="B160" s="295"/>
      <c r="C160" s="80" t="str">
        <f>HOME!A609</f>
        <v>JUN YUAN (IMP)</v>
      </c>
      <c r="D160" s="80" t="str">
        <f>HOME!B609</f>
        <v>6011 2402</v>
      </c>
      <c r="E160" s="65" t="str">
        <f>HOME!C609</f>
        <v>junyuan.kwa@msc.com</v>
      </c>
      <c r="F160" s="29"/>
      <c r="G160" s="29"/>
      <c r="H160" s="59"/>
      <c r="I160" s="57"/>
      <c r="J160" s="29"/>
      <c r="K160" s="29"/>
      <c r="L160" s="55"/>
    </row>
    <row r="161" spans="1:12" s="121" customFormat="1" ht="14.25">
      <c r="A161" s="295"/>
      <c r="B161" s="295"/>
      <c r="C161" s="80" t="str">
        <f>HOME!A610</f>
        <v>KARTHI</v>
      </c>
      <c r="D161" s="80" t="str">
        <f>HOME!B610</f>
        <v>6011 2397</v>
      </c>
      <c r="E161" s="65" t="str">
        <f>HOME!C610</f>
        <v>karthigayan.velu@msc.com</v>
      </c>
      <c r="F161" s="29"/>
      <c r="G161" s="29"/>
      <c r="H161" s="59"/>
      <c r="I161" s="59"/>
      <c r="J161" s="57"/>
      <c r="K161" s="29"/>
      <c r="L161" s="55"/>
    </row>
    <row r="162" spans="1:12" s="218" customFormat="1" ht="14.25">
      <c r="A162" s="60"/>
      <c r="B162" s="60"/>
      <c r="C162" s="80">
        <f>HOME!A611</f>
        <v>0</v>
      </c>
      <c r="D162" s="80">
        <f>HOME!B611</f>
        <v>0</v>
      </c>
      <c r="E162" s="65">
        <f>HOME!C611</f>
        <v>0</v>
      </c>
      <c r="F162" s="29"/>
      <c r="G162" s="29"/>
      <c r="H162" s="639"/>
      <c r="I162" s="639"/>
      <c r="J162" s="639"/>
      <c r="K162" s="5"/>
      <c r="L162" s="60"/>
    </row>
    <row r="163" spans="1:12" ht="14.25">
      <c r="C163" s="80" t="str">
        <f>HOME!A612</f>
        <v xml:space="preserve">MAIN LINE  </v>
      </c>
      <c r="D163" s="80" t="str">
        <f>HOME!B612</f>
        <v>6011 2424</v>
      </c>
      <c r="E163" s="65">
        <f>HOME!C612</f>
        <v>0</v>
      </c>
      <c r="F163" s="29"/>
      <c r="G163" s="29"/>
    </row>
    <row r="164" spans="1:12" ht="14.25">
      <c r="C164" s="80">
        <f>HOME!A613</f>
        <v>0</v>
      </c>
      <c r="D164" s="80">
        <f>HOME!B613</f>
        <v>0</v>
      </c>
      <c r="E164" s="65">
        <f>HOME!C613</f>
        <v>0</v>
      </c>
      <c r="F164" s="29"/>
      <c r="G164" s="29"/>
    </row>
  </sheetData>
  <customSheetViews>
    <customSheetView guid="{25211047-2AA7-431D-8637-AA6183637E8E}"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C857EAAB-2B55-49F5-A321-31D399DC036D}"/>
    </customSheetView>
    <customSheetView guid="{B0B43395-6E32-4DB3-A2D8-DD2362C77F4F}" scale="80" fitToPage="1" showAutoFilter="1" hiddenRows="1">
      <selection activeCell="A25" sqref="A25:XFD25"/>
      <pageMargins left="0" right="0" top="0" bottom="0" header="0" footer="0"/>
      <pageSetup paperSize="9" scale="69" orientation="landscape" r:id="rId2"/>
      <headerFooter>
        <oddFooter>&amp;RLast update : &amp;D   &amp;T&amp;L&amp;1#&amp;"Calibri"&amp;10&amp;K000000Sensitivity: Internal</oddFooter>
      </headerFooter>
      <autoFilter ref="A17:J34" xr:uid="{EDE2CDB1-C1B0-48D5-AFC4-ED4FF51DCD16}"/>
    </customSheetView>
    <customSheetView guid="{82E65AA3-5988-4ED4-A56D-19D1BA591355}" scale="80" fitToPage="1" hiddenRows="1">
      <selection activeCell="B23" sqref="B23"/>
      <pageMargins left="0" right="0" top="0" bottom="0" header="0" footer="0"/>
      <pageSetup paperSize="9" scale="94" orientation="landscape" r:id="rId3"/>
      <headerFooter>
        <oddFooter>&amp;RLast update : &amp;D   &amp;T&amp;L&amp;1#&amp;"Calibri"&amp;10 Sensitivity: Internal</oddFooter>
      </headerFooter>
    </customSheetView>
    <customSheetView guid="{999D0099-E3FC-46FC-839A-D58F693EE82E}" fitToPage="1" hiddenRows="1">
      <selection activeCell="A33" sqref="A33:XFD33"/>
      <pageMargins left="0" right="0" top="0" bottom="0" header="0" footer="0"/>
      <pageSetup paperSize="9" scale="84" orientation="landscape" r:id="rId4"/>
      <headerFooter>
        <oddFooter>&amp;RLast update : &amp;D   &amp;T&amp;L&amp;1#&amp;"Calibri"&amp;10 Sensitivity: Internal</oddFooter>
      </headerFooter>
    </customSheetView>
    <customSheetView guid="{9C701732-F58F-4708-A15C-976D1C40D46C}" fitToPage="1" hiddenRows="1">
      <selection activeCell="A19" sqref="A19:XFD19"/>
      <pageMargins left="0" right="0" top="0" bottom="0" header="0" footer="0"/>
      <pageSetup paperSize="9" orientation="landscape" r:id="rId5"/>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6"/>
      <headerFooter>
        <oddFooter>&amp;RLast update : &amp;D   &amp;T</oddFooter>
      </headerFooter>
    </customSheetView>
    <customSheetView guid="{1A9C4D40-FD7F-415B-AEEF-6F3B6F11E2D9}" fitToPage="1" hiddenRows="1">
      <pageMargins left="0" right="0" top="0" bottom="0" header="0" footer="0"/>
      <pageSetup paperSize="9" orientation="landscape" r:id="rId7"/>
      <headerFooter>
        <oddFooter>&amp;RLast update : &amp;D   &amp;T</oddFooter>
      </headerFooter>
    </customSheetView>
    <customSheetView guid="{160FD25C-1E8A-49AB-8AA3-887F1FFDB82C}" fitToPage="1" hiddenRows="1">
      <pageMargins left="0" right="0" top="0" bottom="0" header="0" footer="0"/>
      <pageSetup paperSize="9" orientation="landscape" r:id="rId8"/>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9"/>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0"/>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12"/>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13"/>
      <headerFooter>
        <oddFooter>&amp;RLast update : &amp;D   &amp;T</oddFooter>
      </headerFooter>
    </customSheetView>
    <customSheetView guid="{DF664468-2591-4537-A401-E39E9401FA18}" scale="85" fitToPage="1">
      <selection activeCell="E7" sqref="E7:E8"/>
      <pageMargins left="0" right="0" top="0" bottom="0" header="0" footer="0"/>
      <pageSetup paperSize="9" orientation="landscape" r:id="rId14"/>
      <headerFooter>
        <oddFooter>&amp;RLast update : &amp;D   &amp;T</oddFooter>
      </headerFooter>
    </customSheetView>
    <customSheetView guid="{16EA4947-C328-4911-A966-8572790A84A9}" fitToPage="1" printArea="1" hiddenRows="1">
      <selection activeCell="A30" sqref="A30"/>
      <pageMargins left="0" right="0" top="0" bottom="0" header="0" footer="0"/>
      <pageSetup paperSize="9" orientation="landscape" r:id="rId15"/>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16"/>
      <headerFooter>
        <oddFooter>&amp;RLast update : &amp;D   &amp;T&amp;L&amp;1#&amp;"Calibri"&amp;10 Sensitivity: Internal</oddFooter>
      </headerFooter>
    </customSheetView>
    <customSheetView guid="{834388B3-D1C0-4496-81CB-D8907F6C94B1}" fitToPage="1" hiddenRows="1">
      <selection activeCell="B3" sqref="B3:F35"/>
      <pageMargins left="0" right="0" top="0" bottom="0" header="0" footer="0"/>
      <pageSetup paperSize="9" orientation="landscape" r:id="rId17"/>
      <headerFooter>
        <oddFooter>&amp;RLast update : &amp;D   &amp;T&amp;L&amp;1#&amp;"Calibri"&amp;10 Sensitivity: Internal</oddFooter>
      </headerFooter>
    </customSheetView>
    <customSheetView guid="{C9B667F6-80E0-402E-8E37-77C446D41929}" scale="80" fitToPage="1" hiddenRows="1">
      <selection activeCell="A20" sqref="A20:XFD20"/>
      <pageMargins left="0" right="0" top="0" bottom="0" header="0" footer="0"/>
      <pageSetup paperSize="9" scale="79" orientation="landscape" r:id="rId18"/>
      <headerFooter>
        <oddFooter>&amp;RLast update : &amp;D   &amp;T&amp;L&amp;1#&amp;"Calibri"&amp;10&amp;K000000Sensitivity: Internal</oddFooter>
      </headerFooter>
    </customSheetView>
    <customSheetView guid="{F64DF93A-0CD5-4665-A448-613906F88C7C}" scale="80" fitToPage="1" showAutoFilter="1" hiddenRows="1">
      <selection activeCell="J33" sqref="J33"/>
      <pageMargins left="0" right="0" top="0" bottom="0" header="0" footer="0"/>
      <pageSetup paperSize="9" scale="69" orientation="landscape" r:id="rId19"/>
      <headerFooter>
        <oddFooter>&amp;RLast update : &amp;D   &amp;T&amp;L&amp;1#&amp;"Calibri"&amp;10&amp;K000000Sensitivity: Internal</oddFooter>
      </headerFooter>
      <autoFilter ref="A24:J41" xr:uid="{7C888FDB-DB71-4660-8312-C864889FD303}"/>
    </customSheetView>
    <customSheetView guid="{D8AE3607-C68D-4DD7-8BE1-F63EA4A613B4}"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6FBEFF7D-9633-49A2-B98E-8469E9CA0B4E}"/>
    </customSheetView>
  </customSheetViews>
  <mergeCells count="1">
    <mergeCell ref="E6:E7"/>
  </mergeCells>
  <pageMargins left="0.19685039370078741" right="0.39370078740157483" top="0.74803149606299213" bottom="0.74803149606299213" header="0.31496062992125984" footer="0.31496062992125984"/>
  <pageSetup paperSize="9" scale="84" orientation="landscape" r:id="rId21"/>
  <headerFooter>
    <oddFooter>&amp;L_x000D_&amp;1#&amp;"Calibri"&amp;10&amp;K000000 Sensitivity: Internal&amp;RLast update : &amp;D   &amp;T&amp;</oddFooter>
  </headerFooter>
  <drawing r:id="rId2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tabColor rgb="FFFFFF00"/>
    <pageSetUpPr fitToPage="1"/>
  </sheetPr>
  <dimension ref="A2:N188"/>
  <sheetViews>
    <sheetView zoomScale="85" zoomScaleNormal="85" workbookViewId="0">
      <selection activeCell="I174" sqref="I174"/>
    </sheetView>
  </sheetViews>
  <sheetFormatPr defaultColWidth="9.42578125" defaultRowHeight="12.75"/>
  <cols>
    <col min="1" max="1" width="15.5703125" style="2886" customWidth="1"/>
    <col min="2" max="2" width="5.42578125" style="2886" customWidth="1"/>
    <col min="3" max="3" width="32" style="2888" customWidth="1"/>
    <col min="4" max="4" width="13.28515625" style="2888" customWidth="1"/>
    <col min="5" max="8" width="18" style="2888" customWidth="1"/>
    <col min="9" max="9" width="10.7109375" style="2888" customWidth="1"/>
    <col min="10" max="10" width="13.42578125" style="2888" customWidth="1"/>
    <col min="11" max="13" width="10.28515625" style="2888" customWidth="1"/>
    <col min="14" max="14" width="23.5703125" style="2888" customWidth="1"/>
    <col min="15" max="15" width="9.42578125" style="2888" bestFit="1" customWidth="1"/>
    <col min="16" max="16384" width="9.42578125" style="2888"/>
  </cols>
  <sheetData>
    <row r="2" spans="3:10" s="2881" customFormat="1" ht="21" customHeight="1">
      <c r="C2" s="3116" t="s">
        <v>4554</v>
      </c>
      <c r="D2" s="2882"/>
    </row>
    <row r="3" spans="3:10" s="2883" customFormat="1" ht="15.75" customHeight="1">
      <c r="E3" s="2884"/>
      <c r="H3" s="2885"/>
      <c r="I3" s="2884"/>
    </row>
    <row r="4" spans="3:10" ht="18.75">
      <c r="C4" s="2887"/>
      <c r="D4" s="2887"/>
      <c r="E4" s="3135" t="s">
        <v>6040</v>
      </c>
      <c r="F4" s="2887"/>
      <c r="G4" s="2887"/>
      <c r="H4" s="2887"/>
      <c r="I4" s="2887"/>
      <c r="J4" s="2887"/>
    </row>
    <row r="5" spans="3:10">
      <c r="C5" s="2887"/>
      <c r="D5" s="2887"/>
      <c r="E5" s="2889"/>
      <c r="F5" s="2887"/>
      <c r="G5" s="2887"/>
      <c r="H5" s="2887"/>
      <c r="I5" s="2887"/>
      <c r="J5" s="2887"/>
    </row>
    <row r="6" spans="3:10" s="2883" customFormat="1" ht="19.5" hidden="1">
      <c r="C6" s="2890"/>
      <c r="D6" s="2891"/>
      <c r="E6" s="2892" t="s">
        <v>2015</v>
      </c>
      <c r="F6" s="2892" t="s">
        <v>287</v>
      </c>
      <c r="G6" s="2893" t="s">
        <v>333</v>
      </c>
      <c r="H6" s="2894" t="s">
        <v>3933</v>
      </c>
      <c r="I6" s="2894" t="s">
        <v>287</v>
      </c>
    </row>
    <row r="7" spans="3:10" s="2883" customFormat="1" ht="19.5" hidden="1">
      <c r="C7" s="2895"/>
      <c r="D7" s="2896" t="s">
        <v>4556</v>
      </c>
      <c r="E7" s="2897" t="s">
        <v>4557</v>
      </c>
      <c r="F7" s="2898" t="s">
        <v>4558</v>
      </c>
      <c r="G7" s="2899" t="s">
        <v>4732</v>
      </c>
      <c r="H7" s="2899" t="s">
        <v>3934</v>
      </c>
      <c r="I7" s="2899" t="s">
        <v>4559</v>
      </c>
    </row>
    <row r="8" spans="3:10" s="2883" customFormat="1" ht="20.100000000000001" hidden="1" customHeight="1">
      <c r="C8" s="2900" t="s">
        <v>4560</v>
      </c>
      <c r="D8" s="2901" t="s">
        <v>4561</v>
      </c>
      <c r="E8" s="3055">
        <v>43636</v>
      </c>
      <c r="F8" s="2902"/>
      <c r="G8" s="2902">
        <f>E8+8</f>
        <v>43644</v>
      </c>
      <c r="H8" s="2902">
        <f>E8+15</f>
        <v>43651</v>
      </c>
      <c r="I8" s="2902">
        <f>E8+20</f>
        <v>43656</v>
      </c>
    </row>
    <row r="9" spans="3:10" s="2883" customFormat="1" ht="20.100000000000001" hidden="1" customHeight="1">
      <c r="C9" s="2900" t="s">
        <v>4562</v>
      </c>
      <c r="D9" s="2903" t="s">
        <v>4563</v>
      </c>
      <c r="E9" s="2902">
        <f t="shared" ref="E9:E17" si="0">E8+7</f>
        <v>43643</v>
      </c>
      <c r="F9" s="2902"/>
      <c r="G9" s="2902">
        <f t="shared" ref="G9:G16" si="1">E9+13</f>
        <v>43656</v>
      </c>
      <c r="H9" s="2902">
        <f t="shared" ref="H9:H34" si="2">E9+16</f>
        <v>43659</v>
      </c>
      <c r="I9" s="2902">
        <f t="shared" ref="I9:I16" si="3">E9+19</f>
        <v>43662</v>
      </c>
    </row>
    <row r="10" spans="3:10" s="2883" customFormat="1" ht="20.100000000000001" hidden="1" customHeight="1">
      <c r="C10" s="2904" t="s">
        <v>4564</v>
      </c>
      <c r="D10" s="2905" t="s">
        <v>4565</v>
      </c>
      <c r="E10" s="2906">
        <v>43650</v>
      </c>
      <c r="F10" s="2906"/>
      <c r="G10" s="2906">
        <f t="shared" si="1"/>
        <v>43663</v>
      </c>
      <c r="H10" s="2906">
        <f t="shared" si="2"/>
        <v>43666</v>
      </c>
      <c r="I10" s="2906">
        <f t="shared" si="3"/>
        <v>43669</v>
      </c>
    </row>
    <row r="11" spans="3:10" s="2883" customFormat="1" ht="20.100000000000001" hidden="1" customHeight="1">
      <c r="C11" s="2904" t="s">
        <v>4566</v>
      </c>
      <c r="D11" s="2905" t="s">
        <v>4567</v>
      </c>
      <c r="E11" s="2906">
        <f t="shared" si="0"/>
        <v>43657</v>
      </c>
      <c r="F11" s="2907"/>
      <c r="G11" s="2907">
        <f t="shared" si="1"/>
        <v>43670</v>
      </c>
      <c r="H11" s="2907">
        <f t="shared" si="2"/>
        <v>43673</v>
      </c>
      <c r="I11" s="2907">
        <f t="shared" si="3"/>
        <v>43676</v>
      </c>
    </row>
    <row r="12" spans="3:10" s="2883" customFormat="1" ht="20.100000000000001" hidden="1" customHeight="1">
      <c r="C12" s="2904" t="s">
        <v>4568</v>
      </c>
      <c r="D12" s="2905" t="s">
        <v>4569</v>
      </c>
      <c r="E12" s="2906">
        <v>43664</v>
      </c>
      <c r="F12" s="2907"/>
      <c r="G12" s="2907">
        <f t="shared" si="1"/>
        <v>43677</v>
      </c>
      <c r="H12" s="2907">
        <f t="shared" si="2"/>
        <v>43680</v>
      </c>
      <c r="I12" s="2907">
        <f t="shared" si="3"/>
        <v>43683</v>
      </c>
    </row>
    <row r="13" spans="3:10" s="2883" customFormat="1" ht="20.100000000000001" hidden="1" customHeight="1">
      <c r="C13" s="2908" t="s">
        <v>4570</v>
      </c>
      <c r="D13" s="2905" t="s">
        <v>4571</v>
      </c>
      <c r="E13" s="2906">
        <v>43671</v>
      </c>
      <c r="F13" s="2907"/>
      <c r="G13" s="2907">
        <f t="shared" si="1"/>
        <v>43684</v>
      </c>
      <c r="H13" s="2907">
        <f t="shared" si="2"/>
        <v>43687</v>
      </c>
      <c r="I13" s="2907">
        <f t="shared" si="3"/>
        <v>43690</v>
      </c>
    </row>
    <row r="14" spans="3:10" s="2883" customFormat="1" ht="20.100000000000001" hidden="1" customHeight="1">
      <c r="C14" s="2900" t="s">
        <v>4560</v>
      </c>
      <c r="D14" s="2903" t="s">
        <v>4572</v>
      </c>
      <c r="E14" s="2902">
        <f t="shared" si="0"/>
        <v>43678</v>
      </c>
      <c r="F14" s="2909"/>
      <c r="G14" s="2909">
        <f t="shared" si="1"/>
        <v>43691</v>
      </c>
      <c r="H14" s="2909">
        <f t="shared" si="2"/>
        <v>43694</v>
      </c>
      <c r="I14" s="2909">
        <f t="shared" si="3"/>
        <v>43697</v>
      </c>
    </row>
    <row r="15" spans="3:10" s="2883" customFormat="1" ht="20.100000000000001" hidden="1" customHeight="1">
      <c r="C15" s="2900" t="s">
        <v>901</v>
      </c>
      <c r="D15" s="2903" t="s">
        <v>4573</v>
      </c>
      <c r="E15" s="2902">
        <f t="shared" si="0"/>
        <v>43685</v>
      </c>
      <c r="F15" s="2909"/>
      <c r="G15" s="2909">
        <f t="shared" si="1"/>
        <v>43698</v>
      </c>
      <c r="H15" s="2909">
        <f t="shared" si="2"/>
        <v>43701</v>
      </c>
      <c r="I15" s="2909">
        <f t="shared" si="3"/>
        <v>43704</v>
      </c>
    </row>
    <row r="16" spans="3:10" s="2883" customFormat="1" ht="20.100000000000001" hidden="1" customHeight="1">
      <c r="C16" s="2900" t="s">
        <v>4566</v>
      </c>
      <c r="D16" s="2903" t="s">
        <v>4574</v>
      </c>
      <c r="E16" s="2902">
        <f t="shared" si="0"/>
        <v>43692</v>
      </c>
      <c r="F16" s="2909"/>
      <c r="G16" s="2909">
        <f t="shared" si="1"/>
        <v>43705</v>
      </c>
      <c r="H16" s="2909">
        <f t="shared" si="2"/>
        <v>43708</v>
      </c>
      <c r="I16" s="2909">
        <f t="shared" si="3"/>
        <v>43711</v>
      </c>
    </row>
    <row r="17" spans="1:10" s="2883" customFormat="1" ht="20.100000000000001" hidden="1" customHeight="1">
      <c r="A17" s="2910"/>
      <c r="B17" s="2910"/>
      <c r="C17" s="2900" t="s">
        <v>4568</v>
      </c>
      <c r="D17" s="2903" t="s">
        <v>4575</v>
      </c>
      <c r="E17" s="2902">
        <f t="shared" si="0"/>
        <v>43699</v>
      </c>
      <c r="F17" s="2909"/>
      <c r="G17" s="2909">
        <f>E17+13</f>
        <v>43712</v>
      </c>
      <c r="H17" s="2909">
        <f t="shared" si="2"/>
        <v>43715</v>
      </c>
      <c r="I17" s="2909">
        <f>E17+19</f>
        <v>43718</v>
      </c>
    </row>
    <row r="18" spans="1:10" s="2883" customFormat="1" ht="20.100000000000001" hidden="1" customHeight="1">
      <c r="A18" s="2910"/>
      <c r="B18" s="2910"/>
      <c r="C18" s="2900" t="s">
        <v>4570</v>
      </c>
      <c r="D18" s="2903" t="s">
        <v>4576</v>
      </c>
      <c r="E18" s="2902">
        <v>43706</v>
      </c>
      <c r="F18" s="2909"/>
      <c r="G18" s="2909">
        <f>E18+13</f>
        <v>43719</v>
      </c>
      <c r="H18" s="2909">
        <f t="shared" si="2"/>
        <v>43722</v>
      </c>
      <c r="I18" s="2909">
        <f>E18+19</f>
        <v>43725</v>
      </c>
    </row>
    <row r="19" spans="1:10" s="2883" customFormat="1" ht="20.100000000000001" hidden="1" customHeight="1">
      <c r="A19" s="2910" t="s">
        <v>4577</v>
      </c>
      <c r="B19" s="2910"/>
      <c r="C19" s="2911" t="s">
        <v>4578</v>
      </c>
      <c r="D19" s="2912" t="s">
        <v>4579</v>
      </c>
      <c r="E19" s="2913">
        <v>43869</v>
      </c>
      <c r="F19" s="2914"/>
      <c r="G19" s="2914">
        <f t="shared" ref="G19:G34" si="4">E19+12</f>
        <v>43881</v>
      </c>
      <c r="H19" s="2914">
        <f t="shared" si="2"/>
        <v>43885</v>
      </c>
      <c r="I19" s="2914">
        <f t="shared" ref="I19:I34" si="5">E19+24</f>
        <v>43893</v>
      </c>
      <c r="J19" s="3056" t="s">
        <v>4580</v>
      </c>
    </row>
    <row r="20" spans="1:10" s="2883" customFormat="1" ht="20.100000000000001" hidden="1" customHeight="1">
      <c r="A20" s="2910" t="s">
        <v>4581</v>
      </c>
      <c r="B20" s="2910"/>
      <c r="C20" s="2915" t="s">
        <v>2182</v>
      </c>
      <c r="D20" s="2912" t="s">
        <v>4582</v>
      </c>
      <c r="E20" s="2916">
        <f t="shared" ref="E20" si="6">E19+7</f>
        <v>43876</v>
      </c>
      <c r="F20" s="2917"/>
      <c r="G20" s="2917">
        <f t="shared" si="4"/>
        <v>43888</v>
      </c>
      <c r="H20" s="2917">
        <f t="shared" si="2"/>
        <v>43892</v>
      </c>
      <c r="I20" s="2917">
        <f t="shared" si="5"/>
        <v>43900</v>
      </c>
    </row>
    <row r="21" spans="1:10" s="2883" customFormat="1" ht="20.100000000000001" hidden="1" customHeight="1">
      <c r="A21" s="2910" t="s">
        <v>4583</v>
      </c>
      <c r="B21" s="2910"/>
      <c r="C21" s="2915" t="s">
        <v>2182</v>
      </c>
      <c r="D21" s="2912" t="s">
        <v>4584</v>
      </c>
      <c r="E21" s="2916">
        <v>43879</v>
      </c>
      <c r="F21" s="2917"/>
      <c r="G21" s="2917">
        <f t="shared" si="4"/>
        <v>43891</v>
      </c>
      <c r="H21" s="2917">
        <f t="shared" si="2"/>
        <v>43895</v>
      </c>
      <c r="I21" s="2917">
        <f t="shared" si="5"/>
        <v>43903</v>
      </c>
    </row>
    <row r="22" spans="1:10" s="2883" customFormat="1" ht="20.100000000000001" hidden="1" customHeight="1">
      <c r="A22" s="2910" t="s">
        <v>4585</v>
      </c>
      <c r="B22" s="2910"/>
      <c r="C22" s="2915" t="s">
        <v>2182</v>
      </c>
      <c r="D22" s="2912" t="s">
        <v>4586</v>
      </c>
      <c r="E22" s="2916">
        <v>43886</v>
      </c>
      <c r="F22" s="2917"/>
      <c r="G22" s="2917">
        <f t="shared" si="4"/>
        <v>43898</v>
      </c>
      <c r="H22" s="2917">
        <f t="shared" si="2"/>
        <v>43902</v>
      </c>
      <c r="I22" s="2917">
        <f t="shared" si="5"/>
        <v>43910</v>
      </c>
      <c r="J22" s="2918"/>
    </row>
    <row r="23" spans="1:10" s="2883" customFormat="1" ht="20.100000000000001" hidden="1" customHeight="1">
      <c r="A23" s="2910" t="s">
        <v>4587</v>
      </c>
      <c r="B23" s="2910"/>
      <c r="C23" s="2900" t="s">
        <v>4588</v>
      </c>
      <c r="D23" s="2903" t="s">
        <v>4589</v>
      </c>
      <c r="E23" s="2902">
        <v>43893</v>
      </c>
      <c r="F23" s="2909"/>
      <c r="G23" s="2909">
        <f t="shared" si="4"/>
        <v>43905</v>
      </c>
      <c r="H23" s="2909">
        <f t="shared" si="2"/>
        <v>43909</v>
      </c>
      <c r="I23" s="2909">
        <f t="shared" si="5"/>
        <v>43917</v>
      </c>
    </row>
    <row r="24" spans="1:10" s="2883" customFormat="1" ht="20.100000000000001" hidden="1" customHeight="1">
      <c r="A24" s="2910"/>
      <c r="B24" s="2910"/>
      <c r="C24" s="2919" t="s">
        <v>2182</v>
      </c>
      <c r="D24" s="2903" t="s">
        <v>4590</v>
      </c>
      <c r="E24" s="2916">
        <v>43900</v>
      </c>
      <c r="F24" s="2917"/>
      <c r="G24" s="2917">
        <f t="shared" si="4"/>
        <v>43912</v>
      </c>
      <c r="H24" s="2917">
        <f t="shared" si="2"/>
        <v>43916</v>
      </c>
      <c r="I24" s="2917">
        <f t="shared" si="5"/>
        <v>43924</v>
      </c>
    </row>
    <row r="25" spans="1:10" s="2883" customFormat="1" ht="20.100000000000001" hidden="1" customHeight="1">
      <c r="A25" s="2910"/>
      <c r="B25" s="2910"/>
      <c r="C25" s="2900" t="s">
        <v>4566</v>
      </c>
      <c r="D25" s="2903" t="s">
        <v>4591</v>
      </c>
      <c r="E25" s="2902">
        <v>43907</v>
      </c>
      <c r="F25" s="2909"/>
      <c r="G25" s="2909">
        <f t="shared" si="4"/>
        <v>43919</v>
      </c>
      <c r="H25" s="2909">
        <f t="shared" si="2"/>
        <v>43923</v>
      </c>
      <c r="I25" s="2909">
        <f t="shared" si="5"/>
        <v>43931</v>
      </c>
    </row>
    <row r="26" spans="1:10" s="2883" customFormat="1" ht="20.100000000000001" hidden="1" customHeight="1">
      <c r="A26" s="2910" t="s">
        <v>4592</v>
      </c>
      <c r="B26" s="2910"/>
      <c r="C26" s="2919" t="s">
        <v>2182</v>
      </c>
      <c r="D26" s="2920" t="s">
        <v>4593</v>
      </c>
      <c r="E26" s="2916">
        <v>43914</v>
      </c>
      <c r="F26" s="2916"/>
      <c r="G26" s="2916">
        <f t="shared" si="4"/>
        <v>43926</v>
      </c>
      <c r="H26" s="2916">
        <f t="shared" si="2"/>
        <v>43930</v>
      </c>
      <c r="I26" s="2916">
        <f t="shared" si="5"/>
        <v>43938</v>
      </c>
    </row>
    <row r="27" spans="1:10" s="2883" customFormat="1" ht="20.100000000000001" hidden="1" customHeight="1">
      <c r="A27" s="2910" t="s">
        <v>4588</v>
      </c>
      <c r="B27" s="2910"/>
      <c r="C27" s="2921" t="s">
        <v>4564</v>
      </c>
      <c r="D27" s="2922" t="s">
        <v>4594</v>
      </c>
      <c r="E27" s="2909">
        <v>43921</v>
      </c>
      <c r="F27" s="2909"/>
      <c r="G27" s="2909">
        <f t="shared" si="4"/>
        <v>43933</v>
      </c>
      <c r="H27" s="2909">
        <f t="shared" si="2"/>
        <v>43937</v>
      </c>
      <c r="I27" s="2909">
        <f t="shared" si="5"/>
        <v>43945</v>
      </c>
    </row>
    <row r="28" spans="1:10" s="2883" customFormat="1" ht="20.100000000000001" hidden="1" customHeight="1">
      <c r="A28" s="2910"/>
      <c r="B28" s="2910"/>
      <c r="C28" s="2915" t="s">
        <v>2182</v>
      </c>
      <c r="D28" s="2913" t="s">
        <v>4595</v>
      </c>
      <c r="E28" s="2916">
        <v>43928</v>
      </c>
      <c r="F28" s="2916"/>
      <c r="G28" s="2916">
        <f t="shared" si="4"/>
        <v>43940</v>
      </c>
      <c r="H28" s="2916">
        <f t="shared" si="2"/>
        <v>43944</v>
      </c>
      <c r="I28" s="2916">
        <f t="shared" si="5"/>
        <v>43952</v>
      </c>
    </row>
    <row r="29" spans="1:10" s="2883" customFormat="1" ht="20.100000000000001" hidden="1" customHeight="1">
      <c r="A29" s="2910" t="s">
        <v>4596</v>
      </c>
      <c r="B29" s="2910"/>
      <c r="C29" s="2915" t="s">
        <v>2182</v>
      </c>
      <c r="D29" s="2913" t="s">
        <v>4597</v>
      </c>
      <c r="E29" s="2916">
        <v>43935</v>
      </c>
      <c r="F29" s="2916"/>
      <c r="G29" s="2916">
        <f t="shared" si="4"/>
        <v>43947</v>
      </c>
      <c r="H29" s="2916">
        <f t="shared" si="2"/>
        <v>43951</v>
      </c>
      <c r="I29" s="2916">
        <f t="shared" si="5"/>
        <v>43959</v>
      </c>
    </row>
    <row r="30" spans="1:10" s="2883" customFormat="1" ht="20.100000000000001" hidden="1" customHeight="1">
      <c r="A30" s="2910" t="s">
        <v>4598</v>
      </c>
      <c r="B30" s="2910"/>
      <c r="C30" s="2911" t="s">
        <v>3244</v>
      </c>
      <c r="D30" s="2912" t="s">
        <v>4599</v>
      </c>
      <c r="E30" s="2913">
        <v>43950</v>
      </c>
      <c r="F30" s="2923"/>
      <c r="G30" s="2923">
        <f t="shared" si="4"/>
        <v>43962</v>
      </c>
      <c r="H30" s="2923">
        <f t="shared" si="2"/>
        <v>43966</v>
      </c>
      <c r="I30" s="2923">
        <f t="shared" si="5"/>
        <v>43974</v>
      </c>
      <c r="J30" s="3057" t="s">
        <v>4600</v>
      </c>
    </row>
    <row r="31" spans="1:10" s="2883" customFormat="1" ht="20.100000000000001" hidden="1" customHeight="1">
      <c r="A31" s="2910" t="s">
        <v>4601</v>
      </c>
      <c r="B31" s="2910"/>
      <c r="C31" s="2911" t="s">
        <v>2182</v>
      </c>
      <c r="D31" s="2912" t="s">
        <v>4602</v>
      </c>
      <c r="E31" s="2916">
        <v>43949</v>
      </c>
      <c r="F31" s="2916"/>
      <c r="G31" s="2916">
        <f t="shared" si="4"/>
        <v>43961</v>
      </c>
      <c r="H31" s="2916">
        <f t="shared" si="2"/>
        <v>43965</v>
      </c>
      <c r="I31" s="2916">
        <f t="shared" si="5"/>
        <v>43973</v>
      </c>
    </row>
    <row r="32" spans="1:10" s="2883" customFormat="1" ht="20.100000000000001" hidden="1" customHeight="1">
      <c r="A32" s="2910" t="s">
        <v>4603</v>
      </c>
      <c r="B32" s="2910"/>
      <c r="C32" s="2919" t="s">
        <v>2182</v>
      </c>
      <c r="D32" s="2920" t="s">
        <v>4604</v>
      </c>
      <c r="E32" s="2916">
        <v>43956</v>
      </c>
      <c r="F32" s="2916"/>
      <c r="G32" s="2916">
        <f t="shared" si="4"/>
        <v>43968</v>
      </c>
      <c r="H32" s="2916">
        <f t="shared" si="2"/>
        <v>43972</v>
      </c>
      <c r="I32" s="2916">
        <f t="shared" si="5"/>
        <v>43980</v>
      </c>
    </row>
    <row r="33" spans="1:10" s="2883" customFormat="1" ht="20.100000000000001" hidden="1" customHeight="1">
      <c r="A33" s="2910"/>
      <c r="B33" s="2910"/>
      <c r="C33" s="2900" t="s">
        <v>3088</v>
      </c>
      <c r="D33" s="2903" t="s">
        <v>4605</v>
      </c>
      <c r="E33" s="2920">
        <v>43964</v>
      </c>
      <c r="F33" s="2902"/>
      <c r="G33" s="2902">
        <f t="shared" si="4"/>
        <v>43976</v>
      </c>
      <c r="H33" s="2902">
        <f t="shared" si="2"/>
        <v>43980</v>
      </c>
      <c r="I33" s="2902">
        <f t="shared" si="5"/>
        <v>43988</v>
      </c>
      <c r="J33" s="3057" t="s">
        <v>4606</v>
      </c>
    </row>
    <row r="34" spans="1:10" s="2883" customFormat="1" ht="20.100000000000001" hidden="1" customHeight="1">
      <c r="A34" s="2910"/>
      <c r="B34" s="2910"/>
      <c r="C34" s="2900" t="s">
        <v>4607</v>
      </c>
      <c r="D34" s="2903" t="s">
        <v>4608</v>
      </c>
      <c r="E34" s="2902">
        <v>43970</v>
      </c>
      <c r="F34" s="2902"/>
      <c r="G34" s="2902">
        <f t="shared" si="4"/>
        <v>43982</v>
      </c>
      <c r="H34" s="2916">
        <f t="shared" si="2"/>
        <v>43986</v>
      </c>
      <c r="I34" s="2916">
        <f t="shared" si="5"/>
        <v>43994</v>
      </c>
    </row>
    <row r="35" spans="1:10" s="2883" customFormat="1" ht="20.100000000000001" hidden="1" customHeight="1">
      <c r="A35" s="2910"/>
      <c r="B35" s="2910"/>
      <c r="C35" s="2924"/>
      <c r="D35" s="2925"/>
      <c r="E35" s="2926"/>
      <c r="F35" s="2926"/>
      <c r="G35" s="2926"/>
      <c r="H35" s="2926"/>
      <c r="I35" s="2926"/>
    </row>
    <row r="36" spans="1:10" s="2883" customFormat="1" ht="35.25" hidden="1" customHeight="1">
      <c r="A36" s="2910"/>
      <c r="B36" s="2910"/>
      <c r="C36" s="2890"/>
      <c r="D36" s="2891"/>
      <c r="E36" s="2892" t="s">
        <v>2015</v>
      </c>
      <c r="F36" s="2892" t="s">
        <v>287</v>
      </c>
      <c r="G36" s="2894" t="s">
        <v>3933</v>
      </c>
      <c r="H36" s="2927"/>
      <c r="I36" s="2927"/>
    </row>
    <row r="37" spans="1:10" s="2883" customFormat="1" ht="25.5" hidden="1" customHeight="1">
      <c r="A37" s="2910"/>
      <c r="B37" s="2910"/>
      <c r="C37" s="2895"/>
      <c r="D37" s="2896" t="s">
        <v>3586</v>
      </c>
      <c r="E37" s="2897" t="s">
        <v>4609</v>
      </c>
      <c r="F37" s="2898" t="s">
        <v>4558</v>
      </c>
      <c r="G37" s="2899" t="s">
        <v>5803</v>
      </c>
      <c r="H37" s="2928"/>
      <c r="I37" s="2928"/>
    </row>
    <row r="38" spans="1:10" s="2883" customFormat="1" ht="20.100000000000001" hidden="1" customHeight="1">
      <c r="A38" s="2910"/>
      <c r="B38" s="2910"/>
      <c r="C38" s="2900" t="s">
        <v>2619</v>
      </c>
      <c r="D38" s="2903" t="s">
        <v>2341</v>
      </c>
      <c r="E38" s="2902">
        <v>43982</v>
      </c>
      <c r="F38" s="2909"/>
      <c r="G38" s="2902">
        <f>E38+7</f>
        <v>43989</v>
      </c>
      <c r="H38" s="2926"/>
      <c r="I38" s="2926"/>
    </row>
    <row r="39" spans="1:10" s="2883" customFormat="1" ht="20.100000000000001" hidden="1" customHeight="1">
      <c r="A39" s="2910"/>
      <c r="B39" s="2910"/>
      <c r="C39" s="2924"/>
      <c r="D39" s="2925"/>
      <c r="E39" s="2926"/>
      <c r="F39" s="2926"/>
      <c r="G39" s="2926"/>
      <c r="H39" s="2926"/>
      <c r="I39" s="2926"/>
    </row>
    <row r="40" spans="1:10" s="2883" customFormat="1" ht="33" hidden="1" customHeight="1">
      <c r="A40" s="2910"/>
      <c r="B40" s="2910"/>
      <c r="C40" s="2890"/>
      <c r="D40" s="2891"/>
      <c r="E40" s="2892" t="s">
        <v>2015</v>
      </c>
      <c r="F40" s="2892" t="s">
        <v>287</v>
      </c>
      <c r="G40" s="2894" t="s">
        <v>333</v>
      </c>
      <c r="H40" s="2894" t="s">
        <v>3933</v>
      </c>
      <c r="I40" s="2927"/>
    </row>
    <row r="41" spans="1:10" s="2883" customFormat="1" ht="20.100000000000001" hidden="1" customHeight="1">
      <c r="A41" s="2910"/>
      <c r="B41" s="2910"/>
      <c r="C41" s="2895"/>
      <c r="D41" s="2896" t="s">
        <v>3586</v>
      </c>
      <c r="E41" s="2897"/>
      <c r="F41" s="2898" t="s">
        <v>4558</v>
      </c>
      <c r="G41" s="2899" t="s">
        <v>4813</v>
      </c>
      <c r="H41" s="2899" t="s">
        <v>4732</v>
      </c>
      <c r="I41" s="2928"/>
    </row>
    <row r="42" spans="1:10" s="2883" customFormat="1" ht="20.100000000000001" hidden="1" customHeight="1">
      <c r="A42" s="2910"/>
      <c r="B42" s="2910"/>
      <c r="C42" s="2900" t="s">
        <v>4610</v>
      </c>
      <c r="D42" s="2903" t="s">
        <v>4611</v>
      </c>
      <c r="E42" s="2920">
        <v>43992</v>
      </c>
      <c r="F42" s="2902"/>
      <c r="G42" s="2902">
        <f>E42+9</f>
        <v>44001</v>
      </c>
      <c r="H42" s="2902">
        <f>E42+12</f>
        <v>44004</v>
      </c>
      <c r="I42" s="3057" t="s">
        <v>4612</v>
      </c>
    </row>
    <row r="43" spans="1:10" s="2883" customFormat="1" ht="19.5" hidden="1">
      <c r="A43" s="2910"/>
      <c r="B43" s="2910"/>
      <c r="C43" s="2929"/>
      <c r="D43" s="2930"/>
      <c r="E43" s="2894" t="s">
        <v>2015</v>
      </c>
      <c r="F43" s="2894" t="s">
        <v>287</v>
      </c>
      <c r="G43" s="2894" t="s">
        <v>333</v>
      </c>
      <c r="H43" s="2894" t="s">
        <v>3933</v>
      </c>
    </row>
    <row r="44" spans="1:10" s="2883" customFormat="1" ht="19.5" hidden="1">
      <c r="A44" s="2910"/>
      <c r="B44" s="2910"/>
      <c r="C44" s="2931"/>
      <c r="D44" s="2932" t="s">
        <v>3925</v>
      </c>
      <c r="E44" s="2933" t="s">
        <v>4613</v>
      </c>
      <c r="F44" s="2934" t="s">
        <v>4558</v>
      </c>
      <c r="G44" s="2935" t="s">
        <v>3934</v>
      </c>
      <c r="H44" s="2935" t="s">
        <v>3300</v>
      </c>
    </row>
    <row r="45" spans="1:10" s="2883" customFormat="1" ht="20.100000000000001" hidden="1" customHeight="1">
      <c r="A45" s="2910" t="s">
        <v>4501</v>
      </c>
      <c r="B45" s="2910"/>
      <c r="C45" s="2936" t="s">
        <v>2182</v>
      </c>
      <c r="D45" s="2937" t="s">
        <v>4614</v>
      </c>
      <c r="E45" s="2938">
        <v>44083</v>
      </c>
      <c r="F45" s="2939"/>
      <c r="G45" s="2939">
        <f t="shared" ref="G45:G47" si="7">E45+14</f>
        <v>44097</v>
      </c>
      <c r="H45" s="2939">
        <f t="shared" ref="H45:H47" si="8">E45+17</f>
        <v>44100</v>
      </c>
      <c r="I45" s="2940"/>
    </row>
    <row r="46" spans="1:10" s="2883" customFormat="1" ht="20.100000000000001" hidden="1" customHeight="1">
      <c r="A46" s="2910" t="s">
        <v>4615</v>
      </c>
      <c r="B46" s="2910"/>
      <c r="C46" s="2941" t="s">
        <v>4592</v>
      </c>
      <c r="D46" s="2937" t="s">
        <v>4616</v>
      </c>
      <c r="E46" s="2942">
        <v>44101</v>
      </c>
      <c r="F46" s="2943"/>
      <c r="G46" s="2943">
        <f t="shared" si="7"/>
        <v>44115</v>
      </c>
      <c r="H46" s="2939">
        <f t="shared" si="8"/>
        <v>44118</v>
      </c>
      <c r="I46" s="2944">
        <v>44090</v>
      </c>
    </row>
    <row r="47" spans="1:10" s="2883" customFormat="1" ht="20.100000000000001" hidden="1" customHeight="1">
      <c r="A47" s="2910" t="s">
        <v>4617</v>
      </c>
      <c r="B47" s="2910"/>
      <c r="C47" s="2936" t="s">
        <v>2182</v>
      </c>
      <c r="D47" s="2937" t="s">
        <v>4618</v>
      </c>
      <c r="E47" s="2938">
        <v>44099</v>
      </c>
      <c r="F47" s="2939"/>
      <c r="G47" s="2939">
        <f t="shared" si="7"/>
        <v>44113</v>
      </c>
      <c r="H47" s="2939">
        <f t="shared" si="8"/>
        <v>44116</v>
      </c>
      <c r="I47" s="2945"/>
    </row>
    <row r="48" spans="1:10" s="2883" customFormat="1" ht="20.100000000000001" hidden="1" customHeight="1">
      <c r="A48" s="2910"/>
      <c r="B48" s="2910"/>
      <c r="C48" s="2946" t="s">
        <v>2182</v>
      </c>
      <c r="D48" s="2947" t="s">
        <v>4619</v>
      </c>
      <c r="E48" s="2948">
        <v>44139</v>
      </c>
      <c r="F48" s="2948"/>
      <c r="G48" s="2948">
        <v>44153</v>
      </c>
      <c r="H48" s="2948">
        <v>44156</v>
      </c>
      <c r="I48" s="2945"/>
    </row>
    <row r="49" spans="1:13" s="2883" customFormat="1" ht="20.100000000000001" hidden="1" customHeight="1">
      <c r="A49" s="2910" t="s">
        <v>4620</v>
      </c>
      <c r="B49" s="2910"/>
      <c r="C49" s="2949" t="s">
        <v>4621</v>
      </c>
      <c r="D49" s="2947" t="s">
        <v>4622</v>
      </c>
      <c r="E49" s="2950">
        <v>44154</v>
      </c>
      <c r="F49" s="2950"/>
      <c r="G49" s="2950">
        <v>44167</v>
      </c>
      <c r="H49" s="2950">
        <v>44170</v>
      </c>
      <c r="I49" s="2945">
        <v>44146</v>
      </c>
    </row>
    <row r="50" spans="1:13" s="2883" customFormat="1" ht="20.100000000000001" hidden="1" customHeight="1">
      <c r="A50" s="2910"/>
      <c r="B50" s="2910"/>
      <c r="C50" s="2929"/>
      <c r="D50" s="2930"/>
      <c r="E50" s="2894" t="s">
        <v>2015</v>
      </c>
      <c r="F50" s="2894" t="s">
        <v>287</v>
      </c>
      <c r="G50" s="2894" t="s">
        <v>333</v>
      </c>
      <c r="H50" s="2894" t="s">
        <v>3933</v>
      </c>
      <c r="I50" s="2945"/>
    </row>
    <row r="51" spans="1:13" s="2883" customFormat="1" ht="20.100000000000001" hidden="1" customHeight="1">
      <c r="C51" s="2931"/>
      <c r="D51" s="2932" t="s">
        <v>3354</v>
      </c>
      <c r="E51" s="2933" t="s">
        <v>6041</v>
      </c>
      <c r="F51" s="2934" t="s">
        <v>4558</v>
      </c>
      <c r="G51" s="2935" t="s">
        <v>5497</v>
      </c>
      <c r="H51" s="2935" t="s">
        <v>4634</v>
      </c>
      <c r="I51" s="2945"/>
      <c r="J51" s="2918"/>
    </row>
    <row r="52" spans="1:13" s="2883" customFormat="1" ht="20.100000000000001" hidden="1" customHeight="1">
      <c r="A52" s="2910"/>
      <c r="B52" s="2910"/>
      <c r="C52" s="2951" t="s">
        <v>4624</v>
      </c>
      <c r="D52" s="2952" t="s">
        <v>4625</v>
      </c>
      <c r="E52" s="2953">
        <v>44190</v>
      </c>
      <c r="F52" s="2952"/>
      <c r="G52" s="2954">
        <v>44194</v>
      </c>
      <c r="H52" s="2954">
        <v>44198</v>
      </c>
      <c r="I52" s="2945">
        <v>44176</v>
      </c>
    </row>
    <row r="53" spans="1:13" s="2883" customFormat="1" ht="20.100000000000001" hidden="1" customHeight="1">
      <c r="A53" s="2910"/>
      <c r="B53" s="2910"/>
      <c r="C53" s="2929"/>
      <c r="D53" s="2930"/>
      <c r="E53" s="2894" t="s">
        <v>2015</v>
      </c>
      <c r="F53" s="2894" t="s">
        <v>287</v>
      </c>
      <c r="G53" s="2894" t="s">
        <v>333</v>
      </c>
      <c r="H53" s="2894" t="s">
        <v>3933</v>
      </c>
      <c r="I53" s="2945"/>
    </row>
    <row r="54" spans="1:13" s="2883" customFormat="1" ht="20.100000000000001" hidden="1" customHeight="1">
      <c r="A54" s="2910"/>
      <c r="B54" s="2910"/>
      <c r="C54" s="2931"/>
      <c r="D54" s="2932" t="s">
        <v>3925</v>
      </c>
      <c r="E54" s="2933" t="s">
        <v>6042</v>
      </c>
      <c r="F54" s="2934" t="s">
        <v>4558</v>
      </c>
      <c r="G54" s="2935" t="s">
        <v>5497</v>
      </c>
      <c r="H54" s="2935" t="s">
        <v>4634</v>
      </c>
      <c r="I54" s="2945"/>
    </row>
    <row r="55" spans="1:13" s="2883" customFormat="1" ht="20.100000000000001" hidden="1" customHeight="1">
      <c r="A55" s="2910" t="s">
        <v>4627</v>
      </c>
      <c r="B55" s="2910"/>
      <c r="C55" s="2946" t="s">
        <v>2182</v>
      </c>
      <c r="D55" s="2950" t="s">
        <v>4628</v>
      </c>
      <c r="E55" s="2938">
        <v>44183</v>
      </c>
      <c r="F55" s="2938"/>
      <c r="G55" s="2938">
        <f t="shared" ref="G55" si="9">E55+14</f>
        <v>44197</v>
      </c>
      <c r="H55" s="2938">
        <f t="shared" ref="H55" si="10">E55+17</f>
        <v>44200</v>
      </c>
      <c r="I55" s="2945">
        <v>44184</v>
      </c>
    </row>
    <row r="56" spans="1:13" s="2883" customFormat="1" ht="20.100000000000001" hidden="1" customHeight="1" thickBot="1">
      <c r="A56" s="2910" t="s">
        <v>4620</v>
      </c>
      <c r="B56" s="2910"/>
      <c r="C56" s="2955" t="s">
        <v>4629</v>
      </c>
      <c r="D56" s="2956" t="s">
        <v>4630</v>
      </c>
      <c r="E56" s="2957">
        <v>44207</v>
      </c>
      <c r="F56" s="2958"/>
      <c r="G56" s="2957">
        <f>E56+11</f>
        <v>44218</v>
      </c>
      <c r="H56" s="2957">
        <f>E56+14</f>
        <v>44221</v>
      </c>
      <c r="I56" s="2945">
        <v>44188</v>
      </c>
    </row>
    <row r="57" spans="1:13" s="2883" customFormat="1" ht="20.100000000000001" hidden="1" customHeight="1" thickTop="1" thickBot="1">
      <c r="A57" s="2910" t="s">
        <v>4631</v>
      </c>
      <c r="B57" s="2910"/>
      <c r="C57" s="2959" t="s">
        <v>4632</v>
      </c>
      <c r="D57" s="2960" t="s">
        <v>4633</v>
      </c>
      <c r="E57" s="2958">
        <v>44200</v>
      </c>
      <c r="F57" s="2961"/>
      <c r="G57" s="2962">
        <f t="shared" ref="G57" si="11">E57+11</f>
        <v>44211</v>
      </c>
      <c r="H57" s="2958">
        <f t="shared" ref="H57" si="12">E57+14</f>
        <v>44214</v>
      </c>
      <c r="I57" s="2945">
        <v>44195</v>
      </c>
    </row>
    <row r="58" spans="1:13" s="2883" customFormat="1" ht="39" hidden="1" thickTop="1">
      <c r="A58" s="2849"/>
      <c r="B58" s="2849"/>
      <c r="C58" s="2963"/>
      <c r="D58" s="2964"/>
      <c r="E58" s="3058" t="s">
        <v>2015</v>
      </c>
      <c r="F58" s="3058" t="s">
        <v>287</v>
      </c>
      <c r="G58" s="3058" t="s">
        <v>287</v>
      </c>
      <c r="H58" s="3058" t="s">
        <v>333</v>
      </c>
      <c r="I58" s="3058" t="s">
        <v>3933</v>
      </c>
      <c r="J58" s="2965"/>
      <c r="K58" s="2965"/>
    </row>
    <row r="59" spans="1:13" s="2883" customFormat="1" ht="19.5" hidden="1">
      <c r="A59" s="2849"/>
      <c r="B59" s="2849"/>
      <c r="C59" s="3059"/>
      <c r="D59" s="2966" t="s">
        <v>3925</v>
      </c>
      <c r="E59" s="2967" t="s">
        <v>6042</v>
      </c>
      <c r="F59" s="2968" t="s">
        <v>4558</v>
      </c>
      <c r="G59" s="2969" t="s">
        <v>6043</v>
      </c>
      <c r="H59" s="2969" t="s">
        <v>5497</v>
      </c>
      <c r="I59" s="2970" t="s">
        <v>4634</v>
      </c>
      <c r="J59" s="2965"/>
      <c r="K59" s="2971" t="s">
        <v>3355</v>
      </c>
      <c r="L59" s="2972" t="s">
        <v>3837</v>
      </c>
      <c r="M59" s="2972" t="s">
        <v>3838</v>
      </c>
    </row>
    <row r="60" spans="1:13" s="2883" customFormat="1" ht="20.100000000000001" hidden="1" customHeight="1" thickBot="1">
      <c r="A60" s="2849" t="s">
        <v>4411</v>
      </c>
      <c r="B60" s="2849"/>
      <c r="C60" s="3060" t="s">
        <v>2182</v>
      </c>
      <c r="D60" s="3061" t="s">
        <v>4635</v>
      </c>
      <c r="E60" s="2973">
        <v>44251</v>
      </c>
      <c r="F60" s="2973"/>
      <c r="G60" s="2973">
        <f t="shared" ref="G60:G77" si="13">E60+5</f>
        <v>44256</v>
      </c>
      <c r="H60" s="2973">
        <f t="shared" ref="H60:H75" si="14">E60+11</f>
        <v>44262</v>
      </c>
      <c r="I60" s="2973">
        <f t="shared" ref="I60:I77" si="15">E60+14</f>
        <v>44265</v>
      </c>
      <c r="J60" s="2974" t="e">
        <f>#REF!+7</f>
        <v>#REF!</v>
      </c>
      <c r="K60" s="2975" t="e">
        <f t="shared" ref="K60:K63" si="16">E60-J60</f>
        <v>#REF!</v>
      </c>
    </row>
    <row r="61" spans="1:13" s="2883" customFormat="1" ht="20.100000000000001" hidden="1" customHeight="1" thickTop="1">
      <c r="A61" s="2849" t="s">
        <v>4636</v>
      </c>
      <c r="B61" s="2849"/>
      <c r="C61" s="3060" t="s">
        <v>2182</v>
      </c>
      <c r="D61" s="3062" t="s">
        <v>4637</v>
      </c>
      <c r="E61" s="2976">
        <f>E60+7</f>
        <v>44258</v>
      </c>
      <c r="F61" s="2977"/>
      <c r="G61" s="2977">
        <f t="shared" si="13"/>
        <v>44263</v>
      </c>
      <c r="H61" s="2977">
        <f t="shared" si="14"/>
        <v>44269</v>
      </c>
      <c r="I61" s="2977">
        <f t="shared" si="15"/>
        <v>44272</v>
      </c>
      <c r="J61" s="2974" t="e">
        <f t="shared" ref="J61" si="17">J60+7</f>
        <v>#REF!</v>
      </c>
      <c r="K61" s="2975" t="e">
        <f t="shared" si="16"/>
        <v>#REF!</v>
      </c>
    </row>
    <row r="62" spans="1:13" s="2883" customFormat="1" ht="20.100000000000001" hidden="1" customHeight="1">
      <c r="A62" s="2849" t="s">
        <v>4638</v>
      </c>
      <c r="B62" s="2849"/>
      <c r="C62" s="3063" t="s">
        <v>2182</v>
      </c>
      <c r="D62" s="3064" t="s">
        <v>4639</v>
      </c>
      <c r="E62" s="2978">
        <v>44265</v>
      </c>
      <c r="F62" s="2979"/>
      <c r="G62" s="2977">
        <f t="shared" si="13"/>
        <v>44270</v>
      </c>
      <c r="H62" s="2977">
        <f t="shared" si="14"/>
        <v>44276</v>
      </c>
      <c r="I62" s="2977">
        <f t="shared" si="15"/>
        <v>44279</v>
      </c>
      <c r="J62" s="2974">
        <v>44265</v>
      </c>
      <c r="K62" s="2975">
        <f t="shared" si="16"/>
        <v>0</v>
      </c>
    </row>
    <row r="63" spans="1:13" s="2883" customFormat="1" ht="20.100000000000001" hidden="1" customHeight="1">
      <c r="A63" s="2849" t="s">
        <v>4640</v>
      </c>
      <c r="B63" s="2849"/>
      <c r="C63" s="3063" t="s">
        <v>2182</v>
      </c>
      <c r="D63" s="3064" t="s">
        <v>4641</v>
      </c>
      <c r="E63" s="2979">
        <v>44279</v>
      </c>
      <c r="F63" s="2979"/>
      <c r="G63" s="2977">
        <f t="shared" si="13"/>
        <v>44284</v>
      </c>
      <c r="H63" s="2977">
        <f t="shared" si="14"/>
        <v>44290</v>
      </c>
      <c r="I63" s="2977">
        <f t="shared" si="15"/>
        <v>44293</v>
      </c>
      <c r="J63" s="2974" t="e">
        <f>#REF!+7</f>
        <v>#REF!</v>
      </c>
      <c r="K63" s="2975" t="e">
        <f t="shared" si="16"/>
        <v>#REF!</v>
      </c>
    </row>
    <row r="64" spans="1:13" s="2883" customFormat="1" ht="20.100000000000001" hidden="1" customHeight="1" thickBot="1">
      <c r="A64" s="2849" t="s">
        <v>4642</v>
      </c>
      <c r="B64" s="2849"/>
      <c r="C64" s="3063" t="s">
        <v>2182</v>
      </c>
      <c r="D64" s="3061" t="s">
        <v>4643</v>
      </c>
      <c r="E64" s="2980">
        <v>44286</v>
      </c>
      <c r="F64" s="2981"/>
      <c r="G64" s="2981">
        <f t="shared" si="13"/>
        <v>44291</v>
      </c>
      <c r="H64" s="2981">
        <f t="shared" si="14"/>
        <v>44297</v>
      </c>
      <c r="I64" s="2981">
        <f t="shared" si="15"/>
        <v>44300</v>
      </c>
      <c r="J64" s="2974">
        <v>44286</v>
      </c>
      <c r="K64" s="2975">
        <f>E64-J64</f>
        <v>0</v>
      </c>
    </row>
    <row r="65" spans="1:13" s="2883" customFormat="1" ht="20.100000000000001" hidden="1" customHeight="1" thickTop="1">
      <c r="A65" s="2849"/>
      <c r="B65" s="2849"/>
      <c r="C65" s="3065" t="s">
        <v>2523</v>
      </c>
      <c r="D65" s="3062" t="s">
        <v>4644</v>
      </c>
      <c r="E65" s="3066">
        <v>44307</v>
      </c>
      <c r="F65" s="3066"/>
      <c r="G65" s="2977">
        <f>E65+5</f>
        <v>44312</v>
      </c>
      <c r="H65" s="3067">
        <f>E65+11</f>
        <v>44318</v>
      </c>
      <c r="I65" s="2977">
        <f>E65+14</f>
        <v>44321</v>
      </c>
      <c r="J65" s="2974">
        <v>44293</v>
      </c>
      <c r="K65" s="2971">
        <f>J65+1</f>
        <v>44294</v>
      </c>
      <c r="L65" s="2982">
        <f>K65-6</f>
        <v>44288</v>
      </c>
      <c r="M65" s="2982">
        <f>L65</f>
        <v>44288</v>
      </c>
    </row>
    <row r="66" spans="1:13" s="2883" customFormat="1" ht="20.100000000000001" hidden="1" customHeight="1">
      <c r="A66" s="2849"/>
      <c r="B66" s="2849"/>
      <c r="C66" s="3063" t="s">
        <v>2182</v>
      </c>
      <c r="D66" s="3064" t="s">
        <v>4645</v>
      </c>
      <c r="E66" s="2979">
        <v>44300</v>
      </c>
      <c r="F66" s="2979"/>
      <c r="G66" s="2977">
        <f>E66+5</f>
        <v>44305</v>
      </c>
      <c r="H66" s="2977">
        <f>E66+11</f>
        <v>44311</v>
      </c>
      <c r="I66" s="2977">
        <f>E66+14</f>
        <v>44314</v>
      </c>
      <c r="J66" s="2974">
        <v>44300</v>
      </c>
      <c r="K66" s="2982">
        <f>J66+1</f>
        <v>44301</v>
      </c>
      <c r="L66" s="2982">
        <f>K66-6</f>
        <v>44295</v>
      </c>
      <c r="M66" s="2982">
        <f>L66</f>
        <v>44295</v>
      </c>
    </row>
    <row r="67" spans="1:13" s="2883" customFormat="1" ht="18.75" hidden="1" customHeight="1">
      <c r="A67" s="2849"/>
      <c r="B67" s="2849"/>
      <c r="C67" s="3068" t="s">
        <v>4646</v>
      </c>
      <c r="D67" s="3064" t="s">
        <v>4647</v>
      </c>
      <c r="E67" s="1751">
        <v>44318</v>
      </c>
      <c r="F67" s="1751"/>
      <c r="G67" s="2979">
        <f>E67+5</f>
        <v>44323</v>
      </c>
      <c r="H67" s="2568">
        <v>44326</v>
      </c>
      <c r="I67" s="2568">
        <v>44323</v>
      </c>
      <c r="J67" s="2974">
        <v>44307</v>
      </c>
      <c r="K67" s="2982">
        <f t="shared" ref="K67:K78" si="18">J67+1</f>
        <v>44308</v>
      </c>
      <c r="L67" s="2982">
        <f t="shared" ref="L67:L78" si="19">K67-6</f>
        <v>44302</v>
      </c>
      <c r="M67" s="2982">
        <f t="shared" ref="M67:M78" si="20">L67</f>
        <v>44302</v>
      </c>
    </row>
    <row r="68" spans="1:13" s="2883" customFormat="1" ht="20.100000000000001" hidden="1" customHeight="1" thickBot="1">
      <c r="A68" s="2849" t="s">
        <v>4648</v>
      </c>
      <c r="B68" s="2849"/>
      <c r="C68" s="3069" t="s">
        <v>2182</v>
      </c>
      <c r="D68" s="3061" t="s">
        <v>4649</v>
      </c>
      <c r="E68" s="2981">
        <v>44314</v>
      </c>
      <c r="F68" s="2981"/>
      <c r="G68" s="2983">
        <f>E68+5</f>
        <v>44319</v>
      </c>
      <c r="H68" s="2983">
        <f>E68+11</f>
        <v>44325</v>
      </c>
      <c r="I68" s="2983">
        <f>E68+14</f>
        <v>44328</v>
      </c>
      <c r="J68" s="2974">
        <v>44314</v>
      </c>
      <c r="K68" s="2982">
        <f t="shared" si="18"/>
        <v>44315</v>
      </c>
      <c r="L68" s="2982">
        <f t="shared" si="19"/>
        <v>44309</v>
      </c>
      <c r="M68" s="2982">
        <f t="shared" si="20"/>
        <v>44309</v>
      </c>
    </row>
    <row r="69" spans="1:13" s="2883" customFormat="1" ht="20.100000000000001" hidden="1" customHeight="1" thickTop="1">
      <c r="A69" s="2849"/>
      <c r="B69" s="2849"/>
      <c r="C69" s="3070" t="s">
        <v>4648</v>
      </c>
      <c r="D69" s="3062" t="s">
        <v>4650</v>
      </c>
      <c r="E69" s="3071">
        <v>44333</v>
      </c>
      <c r="F69" s="3066"/>
      <c r="G69" s="2977">
        <f>E69+5</f>
        <v>44338</v>
      </c>
      <c r="H69" s="3067">
        <f>E69+11</f>
        <v>44344</v>
      </c>
      <c r="I69" s="3067">
        <f>E69+14</f>
        <v>44347</v>
      </c>
      <c r="J69" s="2974">
        <f>J68+7</f>
        <v>44321</v>
      </c>
      <c r="K69" s="2982">
        <f t="shared" si="18"/>
        <v>44322</v>
      </c>
      <c r="L69" s="2982">
        <f t="shared" si="19"/>
        <v>44316</v>
      </c>
      <c r="M69" s="2982">
        <f t="shared" si="20"/>
        <v>44316</v>
      </c>
    </row>
    <row r="70" spans="1:13" s="2883" customFormat="1" ht="20.100000000000001" hidden="1" customHeight="1">
      <c r="A70" s="2849"/>
      <c r="B70" s="2849"/>
      <c r="C70" s="3063" t="s">
        <v>2182</v>
      </c>
      <c r="D70" s="3064" t="s">
        <v>4651</v>
      </c>
      <c r="E70" s="2979">
        <v>44328</v>
      </c>
      <c r="F70" s="2979"/>
      <c r="G70" s="2977">
        <f t="shared" si="13"/>
        <v>44333</v>
      </c>
      <c r="H70" s="2977">
        <f t="shared" si="14"/>
        <v>44339</v>
      </c>
      <c r="I70" s="2977">
        <f t="shared" si="15"/>
        <v>44342</v>
      </c>
      <c r="J70" s="2974">
        <f t="shared" ref="J70:J78" si="21">J69+7</f>
        <v>44328</v>
      </c>
      <c r="K70" s="2982">
        <f t="shared" si="18"/>
        <v>44329</v>
      </c>
      <c r="L70" s="2982">
        <f t="shared" si="19"/>
        <v>44323</v>
      </c>
      <c r="M70" s="2982">
        <f t="shared" si="20"/>
        <v>44323</v>
      </c>
    </row>
    <row r="71" spans="1:13" s="2883" customFormat="1" ht="20.100000000000001" hidden="1" customHeight="1">
      <c r="A71" s="2849"/>
      <c r="B71" s="2849"/>
      <c r="C71" s="3063" t="s">
        <v>2182</v>
      </c>
      <c r="D71" s="3064" t="s">
        <v>4652</v>
      </c>
      <c r="E71" s="2979">
        <v>44335</v>
      </c>
      <c r="F71" s="2979"/>
      <c r="G71" s="2979">
        <f t="shared" si="13"/>
        <v>44340</v>
      </c>
      <c r="H71" s="2979">
        <f t="shared" si="14"/>
        <v>44346</v>
      </c>
      <c r="I71" s="2979">
        <f t="shared" si="15"/>
        <v>44349</v>
      </c>
      <c r="J71" s="2974">
        <f t="shared" si="21"/>
        <v>44335</v>
      </c>
      <c r="K71" s="2982">
        <f t="shared" si="18"/>
        <v>44336</v>
      </c>
      <c r="L71" s="2982">
        <f t="shared" si="19"/>
        <v>44330</v>
      </c>
      <c r="M71" s="2982">
        <f t="shared" si="20"/>
        <v>44330</v>
      </c>
    </row>
    <row r="72" spans="1:13" s="2883" customFormat="1" ht="20.100000000000001" hidden="1" customHeight="1" thickBot="1">
      <c r="A72" s="2849" t="s">
        <v>4653</v>
      </c>
      <c r="B72" s="2849"/>
      <c r="C72" s="3063" t="s">
        <v>2182</v>
      </c>
      <c r="D72" s="3061" t="s">
        <v>4654</v>
      </c>
      <c r="E72" s="2981">
        <v>44358</v>
      </c>
      <c r="F72" s="2981"/>
      <c r="G72" s="2983">
        <f t="shared" si="13"/>
        <v>44363</v>
      </c>
      <c r="H72" s="2983">
        <f t="shared" si="14"/>
        <v>44369</v>
      </c>
      <c r="I72" s="2983">
        <f t="shared" si="15"/>
        <v>44372</v>
      </c>
      <c r="J72" s="2974">
        <f t="shared" si="21"/>
        <v>44342</v>
      </c>
      <c r="K72" s="2982">
        <f t="shared" si="18"/>
        <v>44343</v>
      </c>
      <c r="L72" s="2982">
        <f t="shared" si="19"/>
        <v>44337</v>
      </c>
      <c r="M72" s="2982">
        <f t="shared" si="20"/>
        <v>44337</v>
      </c>
    </row>
    <row r="73" spans="1:13" s="2883" customFormat="1" ht="20.100000000000001" hidden="1" customHeight="1" thickTop="1">
      <c r="A73" s="2849"/>
      <c r="B73" s="2849"/>
      <c r="C73" s="3063" t="s">
        <v>2182</v>
      </c>
      <c r="D73" s="3062" t="s">
        <v>4655</v>
      </c>
      <c r="E73" s="2976">
        <v>44358</v>
      </c>
      <c r="F73" s="2977"/>
      <c r="G73" s="2977">
        <f t="shared" si="13"/>
        <v>44363</v>
      </c>
      <c r="H73" s="2977">
        <f t="shared" si="14"/>
        <v>44369</v>
      </c>
      <c r="I73" s="2977">
        <f t="shared" si="15"/>
        <v>44372</v>
      </c>
      <c r="J73" s="2974" t="e">
        <f>#REF!+7</f>
        <v>#REF!</v>
      </c>
      <c r="K73" s="2982" t="e">
        <f t="shared" si="18"/>
        <v>#REF!</v>
      </c>
      <c r="L73" s="2982" t="e">
        <f t="shared" si="19"/>
        <v>#REF!</v>
      </c>
      <c r="M73" s="2982" t="e">
        <f t="shared" si="20"/>
        <v>#REF!</v>
      </c>
    </row>
    <row r="74" spans="1:13" s="2883" customFormat="1" ht="20.100000000000001" hidden="1" customHeight="1">
      <c r="A74" s="2849"/>
      <c r="B74" s="2849"/>
      <c r="C74" s="3063" t="s">
        <v>2182</v>
      </c>
      <c r="D74" s="3064" t="s">
        <v>4656</v>
      </c>
      <c r="E74" s="2978">
        <v>44377</v>
      </c>
      <c r="F74" s="2979"/>
      <c r="G74" s="2977">
        <f t="shared" si="13"/>
        <v>44382</v>
      </c>
      <c r="H74" s="2977">
        <f t="shared" si="14"/>
        <v>44388</v>
      </c>
      <c r="I74" s="2979">
        <f t="shared" si="15"/>
        <v>44391</v>
      </c>
      <c r="J74" s="2974" t="e">
        <f>#REF!+7</f>
        <v>#REF!</v>
      </c>
      <c r="K74" s="2982" t="e">
        <f t="shared" si="18"/>
        <v>#REF!</v>
      </c>
      <c r="L74" s="2982" t="e">
        <f t="shared" si="19"/>
        <v>#REF!</v>
      </c>
      <c r="M74" s="2982" t="e">
        <f t="shared" si="20"/>
        <v>#REF!</v>
      </c>
    </row>
    <row r="75" spans="1:13" s="2883" customFormat="1" ht="20.100000000000001" hidden="1" customHeight="1" thickBot="1">
      <c r="A75" s="2849" t="s">
        <v>4657</v>
      </c>
      <c r="B75" s="2849"/>
      <c r="C75" s="3063" t="s">
        <v>2182</v>
      </c>
      <c r="D75" s="3072" t="s">
        <v>4658</v>
      </c>
      <c r="E75" s="2984">
        <v>44377</v>
      </c>
      <c r="F75" s="2983"/>
      <c r="G75" s="2983">
        <f t="shared" si="13"/>
        <v>44382</v>
      </c>
      <c r="H75" s="2983">
        <f t="shared" si="14"/>
        <v>44388</v>
      </c>
      <c r="I75" s="2983">
        <f t="shared" si="15"/>
        <v>44391</v>
      </c>
      <c r="J75" s="2974">
        <v>44377</v>
      </c>
      <c r="K75" s="2982">
        <f t="shared" si="18"/>
        <v>44378</v>
      </c>
      <c r="L75" s="2982">
        <f t="shared" si="19"/>
        <v>44372</v>
      </c>
      <c r="M75" s="2982">
        <f t="shared" si="20"/>
        <v>44372</v>
      </c>
    </row>
    <row r="76" spans="1:13" s="2883" customFormat="1" ht="20.100000000000001" hidden="1" customHeight="1" thickTop="1">
      <c r="A76" s="2849"/>
      <c r="B76" s="2849"/>
      <c r="C76" s="3068" t="s">
        <v>4659</v>
      </c>
      <c r="D76" s="3062" t="s">
        <v>4660</v>
      </c>
      <c r="E76" s="3073" t="s">
        <v>2190</v>
      </c>
      <c r="F76" s="3066"/>
      <c r="G76" s="2985" t="e">
        <f t="shared" si="13"/>
        <v>#VALUE!</v>
      </c>
      <c r="H76" s="3074">
        <v>44403</v>
      </c>
      <c r="I76" s="3074" t="e">
        <f t="shared" si="15"/>
        <v>#VALUE!</v>
      </c>
      <c r="J76" s="2974">
        <f t="shared" si="21"/>
        <v>44384</v>
      </c>
      <c r="K76" s="2982">
        <f t="shared" si="18"/>
        <v>44385</v>
      </c>
      <c r="L76" s="2982">
        <f t="shared" si="19"/>
        <v>44379</v>
      </c>
      <c r="M76" s="2982">
        <f t="shared" si="20"/>
        <v>44379</v>
      </c>
    </row>
    <row r="77" spans="1:13" s="2883" customFormat="1" ht="20.100000000000001" hidden="1" customHeight="1">
      <c r="A77" s="2849" t="s">
        <v>4661</v>
      </c>
      <c r="B77" s="2849"/>
      <c r="C77" s="3063" t="s">
        <v>2182</v>
      </c>
      <c r="D77" s="3062" t="s">
        <v>4662</v>
      </c>
      <c r="E77" s="3075">
        <v>44391</v>
      </c>
      <c r="F77" s="3075"/>
      <c r="G77" s="2977">
        <f t="shared" si="13"/>
        <v>44396</v>
      </c>
      <c r="H77" s="3075">
        <f t="shared" ref="H77" si="22">E77+11</f>
        <v>44402</v>
      </c>
      <c r="I77" s="3075">
        <f t="shared" si="15"/>
        <v>44405</v>
      </c>
      <c r="J77" s="2974">
        <f t="shared" si="21"/>
        <v>44391</v>
      </c>
      <c r="K77" s="2982">
        <f t="shared" si="18"/>
        <v>44392</v>
      </c>
      <c r="L77" s="2982">
        <f t="shared" si="19"/>
        <v>44386</v>
      </c>
      <c r="M77" s="2982">
        <f t="shared" si="20"/>
        <v>44386</v>
      </c>
    </row>
    <row r="78" spans="1:13" s="2883" customFormat="1" ht="20.100000000000001" hidden="1" customHeight="1">
      <c r="A78" s="2849"/>
      <c r="B78" s="2849"/>
      <c r="C78" s="3068" t="s">
        <v>4663</v>
      </c>
      <c r="D78" s="3064" t="s">
        <v>4664</v>
      </c>
      <c r="E78" s="2592" t="s">
        <v>2190</v>
      </c>
      <c r="F78" s="1751"/>
      <c r="G78" s="2979">
        <v>44414</v>
      </c>
      <c r="H78" s="1751">
        <v>44420</v>
      </c>
      <c r="I78" s="1751">
        <v>44423</v>
      </c>
      <c r="J78" s="2974">
        <f t="shared" si="21"/>
        <v>44398</v>
      </c>
      <c r="K78" s="2982">
        <f t="shared" si="18"/>
        <v>44399</v>
      </c>
      <c r="L78" s="2982">
        <f t="shared" si="19"/>
        <v>44393</v>
      </c>
      <c r="M78" s="2982">
        <f t="shared" si="20"/>
        <v>44393</v>
      </c>
    </row>
    <row r="79" spans="1:13" s="2883" customFormat="1" ht="20.100000000000001" hidden="1" customHeight="1" thickBot="1">
      <c r="A79" s="2849"/>
      <c r="B79" s="2849"/>
      <c r="C79" s="3076" t="s">
        <v>3581</v>
      </c>
      <c r="D79" s="3072" t="s">
        <v>4665</v>
      </c>
      <c r="E79" s="3077">
        <v>44415</v>
      </c>
      <c r="F79" s="3077"/>
      <c r="G79" s="2983">
        <v>44420</v>
      </c>
      <c r="H79" s="2983">
        <v>44426</v>
      </c>
      <c r="I79" s="3078">
        <v>44429</v>
      </c>
      <c r="J79" s="2974">
        <v>44405</v>
      </c>
      <c r="K79" s="2982">
        <v>44406</v>
      </c>
      <c r="L79" s="2982">
        <v>44400</v>
      </c>
      <c r="M79" s="2982">
        <v>44400</v>
      </c>
    </row>
    <row r="80" spans="1:13" s="2883" customFormat="1" ht="20.100000000000001" hidden="1" customHeight="1" thickTop="1">
      <c r="A80" s="2849" t="s">
        <v>4666</v>
      </c>
      <c r="B80" s="2849"/>
      <c r="C80" s="3079" t="s">
        <v>2182</v>
      </c>
      <c r="D80" s="3062" t="s">
        <v>4667</v>
      </c>
      <c r="E80" s="2976">
        <v>44422</v>
      </c>
      <c r="F80" s="2977"/>
      <c r="G80" s="2977">
        <v>44427</v>
      </c>
      <c r="H80" s="2976">
        <v>44433</v>
      </c>
      <c r="I80" s="2977">
        <v>44436</v>
      </c>
      <c r="J80" s="2974">
        <v>44412</v>
      </c>
      <c r="K80" s="2982">
        <v>44413</v>
      </c>
      <c r="L80" s="2982">
        <v>44407</v>
      </c>
      <c r="M80" s="2982">
        <v>44407</v>
      </c>
    </row>
    <row r="81" spans="1:13" s="2883" customFormat="1" ht="20.100000000000001" hidden="1" customHeight="1">
      <c r="A81" s="2849" t="s">
        <v>4668</v>
      </c>
      <c r="B81" s="2849"/>
      <c r="C81" s="3079" t="s">
        <v>2182</v>
      </c>
      <c r="D81" s="3062" t="s">
        <v>4669</v>
      </c>
      <c r="E81" s="2976">
        <v>44419</v>
      </c>
      <c r="F81" s="2977"/>
      <c r="G81" s="2977">
        <v>44424</v>
      </c>
      <c r="H81" s="2977">
        <v>44430</v>
      </c>
      <c r="I81" s="2977">
        <v>44433</v>
      </c>
      <c r="J81" s="2974">
        <v>44419</v>
      </c>
      <c r="K81" s="2982">
        <v>44420</v>
      </c>
      <c r="L81" s="2982">
        <v>44414</v>
      </c>
      <c r="M81" s="2982">
        <v>44414</v>
      </c>
    </row>
    <row r="82" spans="1:13" s="2883" customFormat="1" ht="18.75" hidden="1" customHeight="1">
      <c r="A82" s="2849" t="s">
        <v>4670</v>
      </c>
      <c r="B82" s="2849"/>
      <c r="C82" s="3080" t="s">
        <v>2182</v>
      </c>
      <c r="D82" s="3081" t="s">
        <v>4671</v>
      </c>
      <c r="E82" s="2986">
        <v>44440</v>
      </c>
      <c r="F82" s="2987"/>
      <c r="G82" s="2986">
        <v>44457</v>
      </c>
      <c r="H82" s="2986">
        <v>44463</v>
      </c>
      <c r="I82" s="2986">
        <v>44466</v>
      </c>
      <c r="J82" s="2974">
        <v>44440</v>
      </c>
      <c r="K82" s="2982">
        <v>44441</v>
      </c>
      <c r="L82" s="2982">
        <v>44435</v>
      </c>
      <c r="M82" s="2982">
        <v>44435</v>
      </c>
    </row>
    <row r="83" spans="1:13" s="2883" customFormat="1" ht="20.100000000000001" hidden="1" customHeight="1">
      <c r="A83" s="2849" t="s">
        <v>4672</v>
      </c>
      <c r="B83" s="2849"/>
      <c r="C83" s="3063" t="s">
        <v>2182</v>
      </c>
      <c r="D83" s="2592" t="s">
        <v>4673</v>
      </c>
      <c r="E83" s="2979">
        <v>44447</v>
      </c>
      <c r="F83" s="2979"/>
      <c r="G83" s="2979">
        <v>44452</v>
      </c>
      <c r="H83" s="2979">
        <v>44458</v>
      </c>
      <c r="I83" s="2979">
        <v>44461</v>
      </c>
      <c r="J83" s="2974">
        <v>44447</v>
      </c>
      <c r="K83" s="2982">
        <v>44448</v>
      </c>
      <c r="L83" s="2982">
        <v>44442</v>
      </c>
      <c r="M83" s="2982">
        <v>44442</v>
      </c>
    </row>
    <row r="84" spans="1:13" s="2883" customFormat="1" ht="20.100000000000001" hidden="1" customHeight="1">
      <c r="A84" s="2849" t="s">
        <v>4674</v>
      </c>
      <c r="B84" s="2849"/>
      <c r="C84" s="3063" t="s">
        <v>2182</v>
      </c>
      <c r="D84" s="3064" t="s">
        <v>4675</v>
      </c>
      <c r="E84" s="2979">
        <v>44461</v>
      </c>
      <c r="F84" s="2979"/>
      <c r="G84" s="2979">
        <v>44466</v>
      </c>
      <c r="H84" s="2979">
        <v>44472</v>
      </c>
      <c r="I84" s="2979">
        <v>44475</v>
      </c>
      <c r="J84" s="2974">
        <v>44461</v>
      </c>
      <c r="K84" s="2982">
        <v>44462</v>
      </c>
      <c r="L84" s="2982">
        <v>44456</v>
      </c>
      <c r="M84" s="2982">
        <v>44456</v>
      </c>
    </row>
    <row r="85" spans="1:13" s="2883" customFormat="1" ht="20.100000000000001" hidden="1" customHeight="1" thickBot="1">
      <c r="A85" s="2849" t="s">
        <v>4676</v>
      </c>
      <c r="B85" s="2849"/>
      <c r="C85" s="3063" t="s">
        <v>2182</v>
      </c>
      <c r="D85" s="3072" t="s">
        <v>4677</v>
      </c>
      <c r="E85" s="2983">
        <v>44468</v>
      </c>
      <c r="F85" s="2983"/>
      <c r="G85" s="2983">
        <v>44473</v>
      </c>
      <c r="H85" s="2983">
        <v>44479</v>
      </c>
      <c r="I85" s="2983">
        <v>44482</v>
      </c>
      <c r="J85" s="2974">
        <v>44468</v>
      </c>
      <c r="K85" s="2982">
        <v>44469</v>
      </c>
      <c r="L85" s="2982">
        <v>44463</v>
      </c>
      <c r="M85" s="2982">
        <v>44463</v>
      </c>
    </row>
    <row r="86" spans="1:13" s="2883" customFormat="1" ht="20.100000000000001" hidden="1" customHeight="1" thickTop="1">
      <c r="A86" s="2849" t="s">
        <v>4678</v>
      </c>
      <c r="B86" s="2849"/>
      <c r="C86" s="3079" t="s">
        <v>2182</v>
      </c>
      <c r="D86" s="3064" t="s">
        <v>4679</v>
      </c>
      <c r="E86" s="1890">
        <v>44507</v>
      </c>
      <c r="F86" s="1757"/>
      <c r="G86" s="2979">
        <v>44499</v>
      </c>
      <c r="H86" s="1757">
        <v>44505</v>
      </c>
      <c r="I86" s="2979">
        <v>44508</v>
      </c>
      <c r="J86" s="2974">
        <v>44482</v>
      </c>
      <c r="K86" s="2982">
        <v>44483</v>
      </c>
      <c r="L86" s="2982">
        <v>44477</v>
      </c>
      <c r="M86" s="2982">
        <v>44477</v>
      </c>
    </row>
    <row r="87" spans="1:13" s="2883" customFormat="1" ht="20.100000000000001" hidden="1" customHeight="1">
      <c r="A87" s="2849" t="s">
        <v>4680</v>
      </c>
      <c r="B87" s="2849"/>
      <c r="C87" s="3079" t="s">
        <v>2182</v>
      </c>
      <c r="D87" s="3062" t="s">
        <v>4681</v>
      </c>
      <c r="E87" s="2977" t="s">
        <v>2190</v>
      </c>
      <c r="F87" s="2977"/>
      <c r="G87" s="2977" t="s">
        <v>2190</v>
      </c>
      <c r="H87" s="2977" t="s">
        <v>2190</v>
      </c>
      <c r="I87" s="2977">
        <v>44512</v>
      </c>
      <c r="J87" s="2974">
        <v>44489</v>
      </c>
      <c r="K87" s="2982">
        <v>44490</v>
      </c>
      <c r="L87" s="2982">
        <v>44484</v>
      </c>
      <c r="M87" s="2982">
        <v>44484</v>
      </c>
    </row>
    <row r="88" spans="1:13" s="2883" customFormat="1" ht="20.100000000000001" hidden="1" customHeight="1">
      <c r="A88" s="2849"/>
      <c r="B88" s="2849"/>
      <c r="C88" s="3079" t="s">
        <v>2182</v>
      </c>
      <c r="D88" s="3062" t="s">
        <v>4682</v>
      </c>
      <c r="E88" s="2977">
        <v>44503</v>
      </c>
      <c r="F88" s="2977"/>
      <c r="G88" s="2977">
        <v>44508</v>
      </c>
      <c r="H88" s="2977">
        <v>44514</v>
      </c>
      <c r="I88" s="2977">
        <v>44517</v>
      </c>
      <c r="J88" s="2974">
        <v>44503</v>
      </c>
      <c r="K88" s="2982">
        <v>44504</v>
      </c>
      <c r="L88" s="2982">
        <v>44498</v>
      </c>
      <c r="M88" s="2982">
        <v>44498</v>
      </c>
    </row>
    <row r="89" spans="1:13" s="2883" customFormat="1" ht="20.100000000000001" hidden="1" customHeight="1">
      <c r="A89" s="2849" t="s">
        <v>4683</v>
      </c>
      <c r="B89" s="2849"/>
      <c r="C89" s="3079" t="s">
        <v>2182</v>
      </c>
      <c r="D89" s="3062" t="s">
        <v>4684</v>
      </c>
      <c r="E89" s="2977">
        <v>44510</v>
      </c>
      <c r="F89" s="2977"/>
      <c r="G89" s="2986" t="s">
        <v>2190</v>
      </c>
      <c r="H89" s="2977">
        <v>44521</v>
      </c>
      <c r="I89" s="2977">
        <v>44524</v>
      </c>
      <c r="J89" s="2974">
        <v>44510</v>
      </c>
      <c r="K89" s="2982">
        <v>44511</v>
      </c>
      <c r="L89" s="2982">
        <v>44505</v>
      </c>
      <c r="M89" s="2982">
        <v>44505</v>
      </c>
    </row>
    <row r="90" spans="1:13" s="2883" customFormat="1" ht="20.100000000000001" hidden="1" customHeight="1">
      <c r="A90" s="2849" t="s">
        <v>2761</v>
      </c>
      <c r="B90" s="2849"/>
      <c r="C90" s="3079" t="s">
        <v>2182</v>
      </c>
      <c r="D90" s="3062" t="s">
        <v>4685</v>
      </c>
      <c r="E90" s="2977">
        <v>44580</v>
      </c>
      <c r="F90" s="2977"/>
      <c r="G90" s="2979">
        <v>44585</v>
      </c>
      <c r="H90" s="2977">
        <v>44591</v>
      </c>
      <c r="I90" s="2977">
        <v>44594</v>
      </c>
      <c r="J90" s="2974">
        <v>44580</v>
      </c>
      <c r="K90" s="2982">
        <v>44581</v>
      </c>
      <c r="L90" s="2982">
        <v>44575</v>
      </c>
      <c r="M90" s="2982">
        <v>44575</v>
      </c>
    </row>
    <row r="91" spans="1:13" s="2883" customFormat="1" ht="20.100000000000001" hidden="1" customHeight="1">
      <c r="A91" s="2849" t="s">
        <v>4686</v>
      </c>
      <c r="B91" s="2849"/>
      <c r="C91" s="3079" t="s">
        <v>2182</v>
      </c>
      <c r="D91" s="3062" t="s">
        <v>4687</v>
      </c>
      <c r="E91" s="3082">
        <v>44608</v>
      </c>
      <c r="F91" s="3082"/>
      <c r="G91" s="3083" t="s">
        <v>2190</v>
      </c>
      <c r="H91" s="3082">
        <v>44619</v>
      </c>
      <c r="I91" s="3082">
        <v>44622</v>
      </c>
      <c r="J91" s="2974">
        <v>44608</v>
      </c>
      <c r="K91" s="2982">
        <v>44609</v>
      </c>
      <c r="L91" s="2982">
        <v>44603</v>
      </c>
      <c r="M91" s="2982">
        <v>44603</v>
      </c>
    </row>
    <row r="92" spans="1:13" s="2883" customFormat="1" ht="20.100000000000001" hidden="1" customHeight="1">
      <c r="A92" s="2849"/>
      <c r="B92" s="2849"/>
      <c r="C92" s="3084" t="s">
        <v>2182</v>
      </c>
      <c r="D92" s="3085" t="s">
        <v>4688</v>
      </c>
      <c r="E92" s="3086">
        <v>44628</v>
      </c>
      <c r="F92" s="3086"/>
      <c r="G92" s="3086">
        <v>44633</v>
      </c>
      <c r="H92" s="3086">
        <v>44639</v>
      </c>
      <c r="I92" s="3086">
        <v>44642</v>
      </c>
      <c r="J92" s="2974">
        <v>44622</v>
      </c>
      <c r="K92" s="2982">
        <v>44623</v>
      </c>
      <c r="L92" s="2982">
        <v>44617</v>
      </c>
      <c r="M92" s="2982">
        <v>44617</v>
      </c>
    </row>
    <row r="93" spans="1:13" s="2883" customFormat="1" ht="20.100000000000001" hidden="1" customHeight="1">
      <c r="A93" s="2849" t="s">
        <v>2590</v>
      </c>
      <c r="B93" s="2849"/>
      <c r="C93" s="3079" t="s">
        <v>2182</v>
      </c>
      <c r="D93" s="3062" t="s">
        <v>4689</v>
      </c>
      <c r="E93" s="3082">
        <v>44636</v>
      </c>
      <c r="F93" s="3082"/>
      <c r="G93" s="3083" t="s">
        <v>2190</v>
      </c>
      <c r="H93" s="3082">
        <v>44647</v>
      </c>
      <c r="I93" s="3082">
        <v>44650</v>
      </c>
      <c r="J93" s="2974">
        <v>44636</v>
      </c>
      <c r="K93" s="2982">
        <v>44637</v>
      </c>
      <c r="L93" s="2982">
        <v>44631</v>
      </c>
      <c r="M93" s="2982">
        <v>44631</v>
      </c>
    </row>
    <row r="94" spans="1:13" s="2883" customFormat="1" ht="20.100000000000001" hidden="1" customHeight="1" thickBot="1">
      <c r="A94" s="2849"/>
      <c r="B94" s="2849"/>
      <c r="C94" s="3079" t="s">
        <v>2182</v>
      </c>
      <c r="D94" s="3061" t="s">
        <v>4690</v>
      </c>
      <c r="E94" s="3087">
        <v>44686</v>
      </c>
      <c r="F94" s="3087"/>
      <c r="G94" s="1757">
        <v>44691</v>
      </c>
      <c r="H94" s="3087">
        <v>44697</v>
      </c>
      <c r="I94" s="3087">
        <v>44700</v>
      </c>
      <c r="J94" s="2974">
        <v>44650</v>
      </c>
      <c r="K94" s="2982">
        <v>44651</v>
      </c>
      <c r="L94" s="2982">
        <v>44645</v>
      </c>
      <c r="M94" s="2982">
        <v>44645</v>
      </c>
    </row>
    <row r="95" spans="1:13" s="2883" customFormat="1" ht="20.100000000000001" hidden="1" customHeight="1" thickTop="1">
      <c r="A95" s="2849" t="s">
        <v>4691</v>
      </c>
      <c r="B95" s="2849"/>
      <c r="C95" s="3065" t="s">
        <v>4692</v>
      </c>
      <c r="D95" s="3062" t="s">
        <v>4693</v>
      </c>
      <c r="E95" s="3071">
        <v>44675</v>
      </c>
      <c r="F95" s="3066"/>
      <c r="G95" s="3083" t="s">
        <v>2190</v>
      </c>
      <c r="H95" s="3083" t="s">
        <v>2190</v>
      </c>
      <c r="I95" s="3067">
        <v>44689</v>
      </c>
      <c r="J95" s="2974">
        <v>44657</v>
      </c>
      <c r="K95" s="2982">
        <v>44658</v>
      </c>
      <c r="L95" s="2982">
        <v>44652</v>
      </c>
      <c r="M95" s="2982">
        <v>44652</v>
      </c>
    </row>
    <row r="96" spans="1:13" s="2883" customFormat="1" ht="20.100000000000001" hidden="1" customHeight="1">
      <c r="A96" s="2849" t="s">
        <v>4694</v>
      </c>
      <c r="B96" s="2849"/>
      <c r="C96" s="3065" t="s">
        <v>4695</v>
      </c>
      <c r="D96" s="3062" t="s">
        <v>4696</v>
      </c>
      <c r="E96" s="3071">
        <v>44669</v>
      </c>
      <c r="F96" s="3066"/>
      <c r="G96" s="3083" t="s">
        <v>2190</v>
      </c>
      <c r="H96" s="3083" t="s">
        <v>2190</v>
      </c>
      <c r="I96" s="3083" t="s">
        <v>2190</v>
      </c>
      <c r="J96" s="2974">
        <v>44664</v>
      </c>
      <c r="K96" s="2982">
        <v>44665</v>
      </c>
      <c r="L96" s="2982">
        <v>44659</v>
      </c>
      <c r="M96" s="2982">
        <v>44659</v>
      </c>
    </row>
    <row r="97" spans="1:13" s="2883" customFormat="1" ht="20.100000000000001" hidden="1" customHeight="1">
      <c r="A97" s="2849"/>
      <c r="B97" s="2849"/>
      <c r="C97" s="3079" t="s">
        <v>2182</v>
      </c>
      <c r="D97" s="3064" t="s">
        <v>4697</v>
      </c>
      <c r="E97" s="2979">
        <v>44671</v>
      </c>
      <c r="F97" s="2988"/>
      <c r="G97" s="2989" t="s">
        <v>2190</v>
      </c>
      <c r="H97" s="2979">
        <v>44682</v>
      </c>
      <c r="I97" s="2979">
        <v>44685</v>
      </c>
      <c r="J97" s="2974">
        <v>44671</v>
      </c>
      <c r="K97" s="2982">
        <v>44672</v>
      </c>
      <c r="L97" s="2982">
        <v>44666</v>
      </c>
      <c r="M97" s="2982">
        <v>44666</v>
      </c>
    </row>
    <row r="98" spans="1:13" s="2883" customFormat="1" ht="20.100000000000001" hidden="1" customHeight="1" thickBot="1">
      <c r="A98" s="2849"/>
      <c r="B98" s="2849"/>
      <c r="C98" s="3079" t="s">
        <v>2182</v>
      </c>
      <c r="D98" s="3072" t="s">
        <v>4698</v>
      </c>
      <c r="E98" s="2983">
        <v>44678</v>
      </c>
      <c r="F98" s="2983"/>
      <c r="G98" s="2983">
        <v>44683</v>
      </c>
      <c r="H98" s="2983">
        <v>44689</v>
      </c>
      <c r="I98" s="2983">
        <v>44692</v>
      </c>
      <c r="J98" s="2974">
        <v>44678</v>
      </c>
      <c r="K98" s="2982">
        <v>44679</v>
      </c>
      <c r="L98" s="2982">
        <v>44673</v>
      </c>
      <c r="M98" s="2982">
        <v>44673</v>
      </c>
    </row>
    <row r="99" spans="1:13" s="2883" customFormat="1" ht="18.75" hidden="1" customHeight="1" thickTop="1">
      <c r="A99" s="2849"/>
      <c r="B99" s="2849"/>
      <c r="C99" s="3079" t="s">
        <v>2182</v>
      </c>
      <c r="D99" s="3062" t="s">
        <v>4699</v>
      </c>
      <c r="E99" s="2977">
        <v>44685</v>
      </c>
      <c r="F99" s="2977"/>
      <c r="G99" s="2989" t="s">
        <v>2190</v>
      </c>
      <c r="H99" s="2977">
        <v>44696</v>
      </c>
      <c r="I99" s="2977">
        <v>44699</v>
      </c>
      <c r="J99" s="2974">
        <v>44685</v>
      </c>
      <c r="K99" s="2982">
        <v>44686</v>
      </c>
      <c r="L99" s="2982">
        <v>44680</v>
      </c>
      <c r="M99" s="2982">
        <v>44680</v>
      </c>
    </row>
    <row r="100" spans="1:13" s="2883" customFormat="1" ht="20.100000000000001" hidden="1" customHeight="1">
      <c r="A100" s="2849"/>
      <c r="B100" s="2849"/>
      <c r="C100" s="3079" t="s">
        <v>2182</v>
      </c>
      <c r="D100" s="3062" t="s">
        <v>4700</v>
      </c>
      <c r="E100" s="2977">
        <v>44692</v>
      </c>
      <c r="F100" s="2977"/>
      <c r="G100" s="2977">
        <v>44697</v>
      </c>
      <c r="H100" s="2977">
        <v>44703</v>
      </c>
      <c r="I100" s="2977">
        <v>44706</v>
      </c>
      <c r="J100" s="2974">
        <v>44692</v>
      </c>
      <c r="K100" s="2982">
        <v>44693</v>
      </c>
      <c r="L100" s="2982">
        <v>44687</v>
      </c>
      <c r="M100" s="2982">
        <v>44687</v>
      </c>
    </row>
    <row r="101" spans="1:13" s="2883" customFormat="1" ht="20.100000000000001" hidden="1" customHeight="1">
      <c r="A101" s="2849"/>
      <c r="B101" s="2849"/>
      <c r="C101" s="3079" t="s">
        <v>2182</v>
      </c>
      <c r="D101" s="3088" t="s">
        <v>4701</v>
      </c>
      <c r="E101" s="2986">
        <v>44699</v>
      </c>
      <c r="F101" s="2986"/>
      <c r="G101" s="2986">
        <v>44704</v>
      </c>
      <c r="H101" s="2986">
        <v>44710</v>
      </c>
      <c r="I101" s="2986">
        <v>44713</v>
      </c>
      <c r="J101" s="2974">
        <v>44699</v>
      </c>
      <c r="K101" s="2982">
        <v>44700</v>
      </c>
      <c r="L101" s="2982">
        <v>44694</v>
      </c>
      <c r="M101" s="2982">
        <v>44694</v>
      </c>
    </row>
    <row r="102" spans="1:13" s="2883" customFormat="1" ht="20.100000000000001" hidden="1" customHeight="1" thickBot="1">
      <c r="A102" s="2849"/>
      <c r="B102" s="2849"/>
      <c r="C102" s="3079" t="s">
        <v>2182</v>
      </c>
      <c r="D102" s="3061" t="s">
        <v>4702</v>
      </c>
      <c r="E102" s="2986">
        <f>E101+7</f>
        <v>44706</v>
      </c>
      <c r="F102" s="2986"/>
      <c r="G102" s="2986">
        <f>E102+5</f>
        <v>44711</v>
      </c>
      <c r="H102" s="2986">
        <f>E102+11</f>
        <v>44717</v>
      </c>
      <c r="I102" s="2986">
        <f>E102+14</f>
        <v>44720</v>
      </c>
      <c r="J102" s="2974">
        <f t="shared" ref="J102:J129" si="23">J101+7</f>
        <v>44706</v>
      </c>
      <c r="K102" s="2982">
        <f t="shared" ref="K102:K106" si="24">J102+1</f>
        <v>44707</v>
      </c>
      <c r="L102" s="2982">
        <f t="shared" ref="L102:L106" si="25">K102-6</f>
        <v>44701</v>
      </c>
      <c r="M102" s="2982">
        <f t="shared" ref="M102:M106" si="26">L102</f>
        <v>44701</v>
      </c>
    </row>
    <row r="103" spans="1:13" s="2883" customFormat="1" ht="20.100000000000001" hidden="1" customHeight="1" thickTop="1">
      <c r="A103" s="2849"/>
      <c r="B103" s="2849"/>
      <c r="C103" s="3079" t="s">
        <v>2182</v>
      </c>
      <c r="D103" s="3062" t="s">
        <v>4703</v>
      </c>
      <c r="E103" s="3075">
        <f t="shared" ref="E103:E129" si="27">E102+7</f>
        <v>44713</v>
      </c>
      <c r="F103" s="3075"/>
      <c r="G103" s="3075">
        <f t="shared" ref="G103:G106" si="28">E103+5</f>
        <v>44718</v>
      </c>
      <c r="H103" s="3075">
        <f t="shared" ref="H103:H106" si="29">E103+11</f>
        <v>44724</v>
      </c>
      <c r="I103" s="3075">
        <f t="shared" ref="I103:I106" si="30">E103+14</f>
        <v>44727</v>
      </c>
      <c r="J103" s="2974">
        <f t="shared" si="23"/>
        <v>44713</v>
      </c>
      <c r="K103" s="2982">
        <f t="shared" si="24"/>
        <v>44714</v>
      </c>
      <c r="L103" s="2982">
        <f t="shared" si="25"/>
        <v>44708</v>
      </c>
      <c r="M103" s="2982">
        <f t="shared" si="26"/>
        <v>44708</v>
      </c>
    </row>
    <row r="104" spans="1:13" s="2883" customFormat="1" ht="20.100000000000001" hidden="1" customHeight="1">
      <c r="A104" s="2849"/>
      <c r="B104" s="2849"/>
      <c r="C104" s="3079" t="s">
        <v>2182</v>
      </c>
      <c r="D104" s="3062" t="s">
        <v>4704</v>
      </c>
      <c r="E104" s="3075">
        <f t="shared" si="27"/>
        <v>44720</v>
      </c>
      <c r="F104" s="3075"/>
      <c r="G104" s="3075">
        <f t="shared" si="28"/>
        <v>44725</v>
      </c>
      <c r="H104" s="3075">
        <f t="shared" si="29"/>
        <v>44731</v>
      </c>
      <c r="I104" s="3075">
        <f t="shared" si="30"/>
        <v>44734</v>
      </c>
      <c r="J104" s="2974">
        <f t="shared" si="23"/>
        <v>44720</v>
      </c>
      <c r="K104" s="2982">
        <f t="shared" si="24"/>
        <v>44721</v>
      </c>
      <c r="L104" s="2982">
        <f t="shared" si="25"/>
        <v>44715</v>
      </c>
      <c r="M104" s="2982">
        <f t="shared" si="26"/>
        <v>44715</v>
      </c>
    </row>
    <row r="105" spans="1:13" s="2883" customFormat="1" ht="20.100000000000001" hidden="1" customHeight="1">
      <c r="A105" s="2849"/>
      <c r="B105" s="2849"/>
      <c r="C105" s="3063" t="s">
        <v>2182</v>
      </c>
      <c r="D105" s="3064" t="s">
        <v>4705</v>
      </c>
      <c r="E105" s="3089">
        <f t="shared" si="27"/>
        <v>44727</v>
      </c>
      <c r="F105" s="3089"/>
      <c r="G105" s="3089">
        <f t="shared" si="28"/>
        <v>44732</v>
      </c>
      <c r="H105" s="3089">
        <f t="shared" si="29"/>
        <v>44738</v>
      </c>
      <c r="I105" s="3089">
        <f t="shared" si="30"/>
        <v>44741</v>
      </c>
      <c r="J105" s="2974">
        <f t="shared" si="23"/>
        <v>44727</v>
      </c>
      <c r="K105" s="2982">
        <f t="shared" si="24"/>
        <v>44728</v>
      </c>
      <c r="L105" s="2982">
        <f t="shared" si="25"/>
        <v>44722</v>
      </c>
      <c r="M105" s="2982">
        <f t="shared" si="26"/>
        <v>44722</v>
      </c>
    </row>
    <row r="106" spans="1:13" s="2883" customFormat="1" ht="0.75" hidden="1" customHeight="1">
      <c r="A106" s="2849"/>
      <c r="B106" s="2849"/>
      <c r="C106" s="3079" t="s">
        <v>2182</v>
      </c>
      <c r="D106" s="3062" t="s">
        <v>4706</v>
      </c>
      <c r="E106" s="3082">
        <f t="shared" si="27"/>
        <v>44734</v>
      </c>
      <c r="F106" s="3082"/>
      <c r="G106" s="3082">
        <f t="shared" si="28"/>
        <v>44739</v>
      </c>
      <c r="H106" s="3082">
        <f t="shared" si="29"/>
        <v>44745</v>
      </c>
      <c r="I106" s="3082">
        <f t="shared" si="30"/>
        <v>44748</v>
      </c>
      <c r="J106" s="2974">
        <f t="shared" si="23"/>
        <v>44734</v>
      </c>
      <c r="K106" s="2982">
        <f t="shared" si="24"/>
        <v>44735</v>
      </c>
      <c r="L106" s="2982">
        <f t="shared" si="25"/>
        <v>44729</v>
      </c>
      <c r="M106" s="2982">
        <f t="shared" si="26"/>
        <v>44729</v>
      </c>
    </row>
    <row r="107" spans="1:13" s="2883" customFormat="1" ht="20.100000000000001" hidden="1" customHeight="1" thickBot="1">
      <c r="A107" s="2849"/>
      <c r="B107" s="2849"/>
      <c r="C107" s="3065" t="s">
        <v>4707</v>
      </c>
      <c r="D107" s="3062" t="s">
        <v>4708</v>
      </c>
      <c r="E107" s="3082">
        <v>44753</v>
      </c>
      <c r="F107" s="3082"/>
      <c r="G107" s="3090" t="s">
        <v>2190</v>
      </c>
      <c r="H107" s="3082">
        <v>44764</v>
      </c>
      <c r="I107" s="3082">
        <v>44767</v>
      </c>
      <c r="J107" s="2974">
        <v>44748</v>
      </c>
      <c r="K107" s="2982">
        <v>44749</v>
      </c>
      <c r="L107" s="2982">
        <v>44743</v>
      </c>
      <c r="M107" s="2982">
        <v>44743</v>
      </c>
    </row>
    <row r="108" spans="1:13" s="2883" customFormat="1" ht="20.100000000000001" hidden="1" customHeight="1" thickTop="1">
      <c r="A108" s="2849"/>
      <c r="B108" s="2849"/>
      <c r="C108" s="3079" t="s">
        <v>2182</v>
      </c>
      <c r="D108" s="3062" t="s">
        <v>4709</v>
      </c>
      <c r="E108" s="3091">
        <v>44762</v>
      </c>
      <c r="F108" s="3091"/>
      <c r="G108" s="3091">
        <v>44767</v>
      </c>
      <c r="H108" s="3091">
        <v>44773</v>
      </c>
      <c r="I108" s="3091">
        <v>44776</v>
      </c>
      <c r="J108" s="2974">
        <v>44762</v>
      </c>
      <c r="K108" s="2982">
        <v>44763</v>
      </c>
      <c r="L108" s="2982">
        <v>44757</v>
      </c>
      <c r="M108" s="2982">
        <v>44757</v>
      </c>
    </row>
    <row r="109" spans="1:13" s="2883" customFormat="1" ht="20.100000000000001" hidden="1" customHeight="1" thickBot="1">
      <c r="A109" s="2849"/>
      <c r="B109" s="2849"/>
      <c r="C109" s="3069" t="s">
        <v>2182</v>
      </c>
      <c r="D109" s="3061" t="s">
        <v>4710</v>
      </c>
      <c r="E109" s="3092">
        <v>44769</v>
      </c>
      <c r="F109" s="3092"/>
      <c r="G109" s="3092">
        <v>44774</v>
      </c>
      <c r="H109" s="3092">
        <v>44780</v>
      </c>
      <c r="I109" s="3092">
        <v>44783</v>
      </c>
      <c r="J109" s="2974">
        <v>44769</v>
      </c>
      <c r="K109" s="2982">
        <v>44770</v>
      </c>
      <c r="L109" s="2982">
        <v>44764</v>
      </c>
      <c r="M109" s="2982">
        <v>44764</v>
      </c>
    </row>
    <row r="110" spans="1:13" s="2883" customFormat="1" ht="20.100000000000001" hidden="1" customHeight="1" thickTop="1">
      <c r="A110" s="2849"/>
      <c r="B110" s="2849"/>
      <c r="C110" s="3079" t="s">
        <v>2182</v>
      </c>
      <c r="D110" s="3062" t="s">
        <v>4711</v>
      </c>
      <c r="E110" s="3075">
        <v>44776</v>
      </c>
      <c r="F110" s="3075"/>
      <c r="G110" s="3075">
        <v>44781</v>
      </c>
      <c r="H110" s="3075">
        <v>44787</v>
      </c>
      <c r="I110" s="3075">
        <v>44790</v>
      </c>
      <c r="J110" s="2974">
        <v>44776</v>
      </c>
      <c r="K110" s="2982">
        <v>44777</v>
      </c>
      <c r="L110" s="2982">
        <v>44771</v>
      </c>
      <c r="M110" s="2982">
        <v>44771</v>
      </c>
    </row>
    <row r="111" spans="1:13" s="2883" customFormat="1" ht="20.100000000000001" hidden="1" customHeight="1">
      <c r="A111" s="2849"/>
      <c r="B111" s="2849"/>
      <c r="C111" s="3079" t="s">
        <v>2182</v>
      </c>
      <c r="D111" s="3064" t="s">
        <v>4712</v>
      </c>
      <c r="E111" s="3089">
        <v>44783</v>
      </c>
      <c r="F111" s="3089"/>
      <c r="G111" s="3089">
        <v>44788</v>
      </c>
      <c r="H111" s="3089">
        <v>44794</v>
      </c>
      <c r="I111" s="3089">
        <v>44797</v>
      </c>
      <c r="J111" s="2974">
        <v>44783</v>
      </c>
      <c r="K111" s="2982">
        <v>44784</v>
      </c>
      <c r="L111" s="2982">
        <v>44778</v>
      </c>
      <c r="M111" s="2982">
        <v>44778</v>
      </c>
    </row>
    <row r="112" spans="1:13" s="2883" customFormat="1" ht="20.100000000000001" hidden="1" customHeight="1">
      <c r="A112" s="2849"/>
      <c r="B112" s="2849"/>
      <c r="C112" s="3079" t="s">
        <v>2182</v>
      </c>
      <c r="D112" s="3062" t="s">
        <v>4713</v>
      </c>
      <c r="E112" s="3075">
        <v>44790</v>
      </c>
      <c r="F112" s="3075"/>
      <c r="G112" s="3075">
        <v>44795</v>
      </c>
      <c r="H112" s="3075">
        <v>44801</v>
      </c>
      <c r="I112" s="3075">
        <v>44804</v>
      </c>
      <c r="J112" s="2974">
        <v>44790</v>
      </c>
      <c r="K112" s="2982">
        <v>44791</v>
      </c>
      <c r="L112" s="2982">
        <v>44785</v>
      </c>
      <c r="M112" s="2982">
        <v>44785</v>
      </c>
    </row>
    <row r="113" spans="1:13" s="2883" customFormat="1" ht="20.100000000000001" hidden="1" customHeight="1">
      <c r="A113" s="2849"/>
      <c r="B113" s="2849"/>
      <c r="C113" s="3079" t="s">
        <v>2182</v>
      </c>
      <c r="D113" s="3062" t="s">
        <v>4714</v>
      </c>
      <c r="E113" s="3075">
        <v>44797</v>
      </c>
      <c r="F113" s="3075"/>
      <c r="G113" s="3075">
        <v>44802</v>
      </c>
      <c r="H113" s="3075">
        <v>44808</v>
      </c>
      <c r="I113" s="3075">
        <v>44811</v>
      </c>
      <c r="J113" s="2974">
        <v>44797</v>
      </c>
      <c r="K113" s="2982">
        <v>44798</v>
      </c>
      <c r="L113" s="2982">
        <v>44792</v>
      </c>
      <c r="M113" s="2982">
        <v>44792</v>
      </c>
    </row>
    <row r="114" spans="1:13" s="2883" customFormat="1" ht="20.100000000000001" hidden="1" customHeight="1" thickBot="1">
      <c r="A114" s="2849"/>
      <c r="B114" s="2849"/>
      <c r="C114" s="3093" t="s">
        <v>2182</v>
      </c>
      <c r="D114" s="3072" t="s">
        <v>4715</v>
      </c>
      <c r="E114" s="3090">
        <v>44804</v>
      </c>
      <c r="F114" s="3090"/>
      <c r="G114" s="3090">
        <v>44809</v>
      </c>
      <c r="H114" s="3090">
        <v>44815</v>
      </c>
      <c r="I114" s="3090">
        <v>44818</v>
      </c>
      <c r="J114" s="2974">
        <v>44804</v>
      </c>
      <c r="K114" s="2982">
        <v>44805</v>
      </c>
      <c r="L114" s="2982">
        <v>44799</v>
      </c>
      <c r="M114" s="2982">
        <v>44799</v>
      </c>
    </row>
    <row r="115" spans="1:13" s="2883" customFormat="1" ht="20.100000000000001" hidden="1" customHeight="1" thickTop="1">
      <c r="A115" s="2849"/>
      <c r="B115" s="2849"/>
      <c r="C115" s="3079" t="s">
        <v>2182</v>
      </c>
      <c r="D115" s="3062" t="s">
        <v>4716</v>
      </c>
      <c r="E115" s="3075">
        <v>44811</v>
      </c>
      <c r="F115" s="3075"/>
      <c r="G115" s="3075">
        <v>44816</v>
      </c>
      <c r="H115" s="3075">
        <v>44822</v>
      </c>
      <c r="I115" s="3075">
        <v>44825</v>
      </c>
      <c r="J115" s="2974">
        <v>44811</v>
      </c>
      <c r="K115" s="2982">
        <v>44812</v>
      </c>
      <c r="L115" s="2982">
        <v>44806</v>
      </c>
      <c r="M115" s="2982">
        <v>44806</v>
      </c>
    </row>
    <row r="116" spans="1:13" s="2883" customFormat="1" ht="20.100000000000001" hidden="1" customHeight="1">
      <c r="A116" s="2849"/>
      <c r="B116" s="2849"/>
      <c r="C116" s="3079" t="s">
        <v>2182</v>
      </c>
      <c r="D116" s="3062" t="s">
        <v>4717</v>
      </c>
      <c r="E116" s="3075">
        <v>44818</v>
      </c>
      <c r="F116" s="3075"/>
      <c r="G116" s="3075">
        <v>44823</v>
      </c>
      <c r="H116" s="3075">
        <v>44829</v>
      </c>
      <c r="I116" s="3075">
        <v>44832</v>
      </c>
      <c r="J116" s="2974">
        <v>44818</v>
      </c>
      <c r="K116" s="2982">
        <v>44819</v>
      </c>
      <c r="L116" s="2982">
        <v>44813</v>
      </c>
      <c r="M116" s="2982">
        <v>44813</v>
      </c>
    </row>
    <row r="117" spans="1:13" s="2883" customFormat="1" ht="20.100000000000001" hidden="1" customHeight="1">
      <c r="A117" s="2849"/>
      <c r="B117" s="2849"/>
      <c r="C117" s="3079" t="s">
        <v>2182</v>
      </c>
      <c r="D117" s="3064" t="s">
        <v>4718</v>
      </c>
      <c r="E117" s="3089">
        <v>44825</v>
      </c>
      <c r="F117" s="3089"/>
      <c r="G117" s="3089">
        <v>44830</v>
      </c>
      <c r="H117" s="3089">
        <v>44836</v>
      </c>
      <c r="I117" s="3089">
        <v>44839</v>
      </c>
      <c r="J117" s="2974">
        <v>44825</v>
      </c>
      <c r="K117" s="2982">
        <v>44826</v>
      </c>
      <c r="L117" s="2982">
        <v>44820</v>
      </c>
      <c r="M117" s="2982">
        <v>44820</v>
      </c>
    </row>
    <row r="118" spans="1:13" s="2883" customFormat="1" ht="20.100000000000001" hidden="1" customHeight="1" thickBot="1">
      <c r="A118" s="2849"/>
      <c r="B118" s="2849"/>
      <c r="C118" s="3079" t="s">
        <v>2182</v>
      </c>
      <c r="D118" s="3072" t="s">
        <v>4719</v>
      </c>
      <c r="E118" s="3090">
        <v>44832</v>
      </c>
      <c r="F118" s="3090"/>
      <c r="G118" s="3090">
        <v>44837</v>
      </c>
      <c r="H118" s="3090">
        <v>44843</v>
      </c>
      <c r="I118" s="3090">
        <v>44846</v>
      </c>
      <c r="J118" s="2974">
        <v>44832</v>
      </c>
      <c r="K118" s="2982">
        <v>44833</v>
      </c>
      <c r="L118" s="2982">
        <v>44827</v>
      </c>
      <c r="M118" s="2982">
        <v>44827</v>
      </c>
    </row>
    <row r="119" spans="1:13" s="2883" customFormat="1" ht="20.100000000000001" hidden="1" customHeight="1" thickTop="1">
      <c r="A119" s="2849"/>
      <c r="B119" s="2849"/>
      <c r="C119" s="3079" t="s">
        <v>2182</v>
      </c>
      <c r="D119" s="3062" t="s">
        <v>4720</v>
      </c>
      <c r="E119" s="3094">
        <v>44839</v>
      </c>
      <c r="F119" s="3094"/>
      <c r="G119" s="3094">
        <f t="shared" ref="G119:G129" si="31">E119+5</f>
        <v>44844</v>
      </c>
      <c r="H119" s="3094">
        <f t="shared" ref="H119:H129" si="32">E119+11</f>
        <v>44850</v>
      </c>
      <c r="I119" s="3094">
        <f t="shared" ref="I119:I129" si="33">E119+14</f>
        <v>44853</v>
      </c>
      <c r="J119" s="2974">
        <f t="shared" si="23"/>
        <v>44839</v>
      </c>
      <c r="K119" s="2982">
        <f t="shared" ref="K119:K129" si="34">J119+1</f>
        <v>44840</v>
      </c>
      <c r="L119" s="2982">
        <f t="shared" ref="L119:L129" si="35">K119-6</f>
        <v>44834</v>
      </c>
      <c r="M119" s="2982">
        <f t="shared" ref="M119:M129" si="36">L119</f>
        <v>44834</v>
      </c>
    </row>
    <row r="120" spans="1:13" s="2883" customFormat="1" ht="20.100000000000001" hidden="1" customHeight="1">
      <c r="A120" s="2849"/>
      <c r="B120" s="2849"/>
      <c r="C120" s="3079" t="s">
        <v>2182</v>
      </c>
      <c r="D120" s="3062" t="s">
        <v>4721</v>
      </c>
      <c r="E120" s="3094">
        <v>44846</v>
      </c>
      <c r="F120" s="3094"/>
      <c r="G120" s="3094">
        <f t="shared" si="31"/>
        <v>44851</v>
      </c>
      <c r="H120" s="3094">
        <f t="shared" si="32"/>
        <v>44857</v>
      </c>
      <c r="I120" s="3094">
        <f t="shared" si="33"/>
        <v>44860</v>
      </c>
      <c r="J120" s="2974">
        <f t="shared" si="23"/>
        <v>44846</v>
      </c>
      <c r="K120" s="2982">
        <f t="shared" si="34"/>
        <v>44847</v>
      </c>
      <c r="L120" s="2982">
        <f t="shared" si="35"/>
        <v>44841</v>
      </c>
      <c r="M120" s="2982">
        <f t="shared" si="36"/>
        <v>44841</v>
      </c>
    </row>
    <row r="121" spans="1:13" s="2883" customFormat="1" ht="20.100000000000001" hidden="1" customHeight="1">
      <c r="A121" s="2849"/>
      <c r="B121" s="2849"/>
      <c r="C121" s="3079" t="s">
        <v>2182</v>
      </c>
      <c r="D121" s="3064" t="s">
        <v>4722</v>
      </c>
      <c r="E121" s="3094">
        <v>44846</v>
      </c>
      <c r="F121" s="3094"/>
      <c r="G121" s="3094">
        <f t="shared" si="31"/>
        <v>44851</v>
      </c>
      <c r="H121" s="3094">
        <f t="shared" si="32"/>
        <v>44857</v>
      </c>
      <c r="I121" s="3094">
        <f t="shared" si="33"/>
        <v>44860</v>
      </c>
      <c r="J121" s="2974">
        <f t="shared" si="23"/>
        <v>44853</v>
      </c>
      <c r="K121" s="2982">
        <f t="shared" si="34"/>
        <v>44854</v>
      </c>
      <c r="L121" s="2982">
        <f t="shared" si="35"/>
        <v>44848</v>
      </c>
      <c r="M121" s="2982">
        <f t="shared" si="36"/>
        <v>44848</v>
      </c>
    </row>
    <row r="122" spans="1:13" s="2883" customFormat="1" ht="20.100000000000001" hidden="1" customHeight="1" thickBot="1">
      <c r="A122" s="2849"/>
      <c r="B122" s="2849"/>
      <c r="C122" s="3079" t="s">
        <v>2182</v>
      </c>
      <c r="D122" s="3072" t="s">
        <v>4723</v>
      </c>
      <c r="E122" s="3094">
        <v>44846</v>
      </c>
      <c r="F122" s="3094"/>
      <c r="G122" s="3094">
        <f t="shared" si="31"/>
        <v>44851</v>
      </c>
      <c r="H122" s="3094">
        <f t="shared" si="32"/>
        <v>44857</v>
      </c>
      <c r="I122" s="3094">
        <f t="shared" si="33"/>
        <v>44860</v>
      </c>
      <c r="J122" s="2974">
        <f t="shared" si="23"/>
        <v>44860</v>
      </c>
      <c r="K122" s="2982">
        <f t="shared" si="34"/>
        <v>44861</v>
      </c>
      <c r="L122" s="2982">
        <f t="shared" si="35"/>
        <v>44855</v>
      </c>
      <c r="M122" s="2982">
        <f t="shared" si="36"/>
        <v>44855</v>
      </c>
    </row>
    <row r="123" spans="1:13" s="2883" customFormat="1" ht="20.100000000000001" hidden="1" customHeight="1" thickTop="1">
      <c r="A123" s="2849"/>
      <c r="B123" s="2849"/>
      <c r="C123" s="3079" t="s">
        <v>2182</v>
      </c>
      <c r="D123" s="3062" t="s">
        <v>4724</v>
      </c>
      <c r="E123" s="3094">
        <v>44846</v>
      </c>
      <c r="F123" s="3094"/>
      <c r="G123" s="3094">
        <f t="shared" si="31"/>
        <v>44851</v>
      </c>
      <c r="H123" s="3094">
        <f t="shared" si="32"/>
        <v>44857</v>
      </c>
      <c r="I123" s="3094">
        <f t="shared" si="33"/>
        <v>44860</v>
      </c>
      <c r="J123" s="2974">
        <f t="shared" si="23"/>
        <v>44867</v>
      </c>
      <c r="K123" s="2982">
        <f t="shared" si="34"/>
        <v>44868</v>
      </c>
      <c r="L123" s="2982">
        <f t="shared" si="35"/>
        <v>44862</v>
      </c>
      <c r="M123" s="2982">
        <f t="shared" si="36"/>
        <v>44862</v>
      </c>
    </row>
    <row r="124" spans="1:13" s="2883" customFormat="1" ht="20.100000000000001" hidden="1" customHeight="1">
      <c r="A124" s="2849"/>
      <c r="B124" s="2849"/>
      <c r="C124" s="3079" t="s">
        <v>2182</v>
      </c>
      <c r="D124" s="3062" t="s">
        <v>4725</v>
      </c>
      <c r="E124" s="3094">
        <v>44846</v>
      </c>
      <c r="F124" s="3094"/>
      <c r="G124" s="3094">
        <f t="shared" si="31"/>
        <v>44851</v>
      </c>
      <c r="H124" s="3094">
        <f t="shared" si="32"/>
        <v>44857</v>
      </c>
      <c r="I124" s="3094">
        <f t="shared" si="33"/>
        <v>44860</v>
      </c>
      <c r="J124" s="2974">
        <f t="shared" si="23"/>
        <v>44874</v>
      </c>
      <c r="K124" s="2982">
        <f t="shared" si="34"/>
        <v>44875</v>
      </c>
      <c r="L124" s="2982">
        <f t="shared" si="35"/>
        <v>44869</v>
      </c>
      <c r="M124" s="2982">
        <f t="shared" si="36"/>
        <v>44869</v>
      </c>
    </row>
    <row r="125" spans="1:13" s="2883" customFormat="1" ht="20.100000000000001" hidden="1" customHeight="1">
      <c r="A125" s="2849"/>
      <c r="B125" s="2849"/>
      <c r="C125" s="3079" t="s">
        <v>2182</v>
      </c>
      <c r="D125" s="3064" t="s">
        <v>4726</v>
      </c>
      <c r="E125" s="3094">
        <v>44846</v>
      </c>
      <c r="F125" s="3094"/>
      <c r="G125" s="3094">
        <f t="shared" si="31"/>
        <v>44851</v>
      </c>
      <c r="H125" s="3094">
        <f t="shared" si="32"/>
        <v>44857</v>
      </c>
      <c r="I125" s="3094">
        <f t="shared" si="33"/>
        <v>44860</v>
      </c>
      <c r="J125" s="2974">
        <f t="shared" si="23"/>
        <v>44881</v>
      </c>
      <c r="K125" s="2982">
        <f t="shared" si="34"/>
        <v>44882</v>
      </c>
      <c r="L125" s="2982">
        <f t="shared" si="35"/>
        <v>44876</v>
      </c>
      <c r="M125" s="2982">
        <f t="shared" si="36"/>
        <v>44876</v>
      </c>
    </row>
    <row r="126" spans="1:13" s="2883" customFormat="1" ht="20.100000000000001" hidden="1" customHeight="1">
      <c r="A126" s="2849"/>
      <c r="B126" s="2849"/>
      <c r="C126" s="3079" t="s">
        <v>2182</v>
      </c>
      <c r="D126" s="3062" t="s">
        <v>4727</v>
      </c>
      <c r="E126" s="3094">
        <v>44846</v>
      </c>
      <c r="F126" s="3094"/>
      <c r="G126" s="3094">
        <f t="shared" si="31"/>
        <v>44851</v>
      </c>
      <c r="H126" s="3094">
        <f t="shared" si="32"/>
        <v>44857</v>
      </c>
      <c r="I126" s="3094">
        <f t="shared" si="33"/>
        <v>44860</v>
      </c>
      <c r="J126" s="2974">
        <f t="shared" si="23"/>
        <v>44888</v>
      </c>
      <c r="K126" s="2982">
        <f t="shared" si="34"/>
        <v>44889</v>
      </c>
      <c r="L126" s="2982">
        <f t="shared" si="35"/>
        <v>44883</v>
      </c>
      <c r="M126" s="2982">
        <f t="shared" si="36"/>
        <v>44883</v>
      </c>
    </row>
    <row r="127" spans="1:13" s="2883" customFormat="1" ht="20.100000000000001" hidden="1" customHeight="1">
      <c r="A127" s="2849"/>
      <c r="B127" s="2849"/>
      <c r="C127" s="3080" t="s">
        <v>2182</v>
      </c>
      <c r="D127" s="3088" t="s">
        <v>4728</v>
      </c>
      <c r="E127" s="3095">
        <v>44846</v>
      </c>
      <c r="F127" s="3095"/>
      <c r="G127" s="3095">
        <f t="shared" si="31"/>
        <v>44851</v>
      </c>
      <c r="H127" s="3095">
        <f t="shared" si="32"/>
        <v>44857</v>
      </c>
      <c r="I127" s="3095">
        <f t="shared" si="33"/>
        <v>44860</v>
      </c>
      <c r="J127" s="2974">
        <f t="shared" si="23"/>
        <v>44895</v>
      </c>
      <c r="K127" s="2982">
        <f t="shared" si="34"/>
        <v>44896</v>
      </c>
      <c r="L127" s="2982">
        <f t="shared" si="35"/>
        <v>44890</v>
      </c>
      <c r="M127" s="2982">
        <f t="shared" si="36"/>
        <v>44890</v>
      </c>
    </row>
    <row r="128" spans="1:13" s="2883" customFormat="1" ht="20.100000000000001" hidden="1" customHeight="1">
      <c r="A128" s="2849"/>
      <c r="B128" s="2849"/>
      <c r="C128" s="3080" t="s">
        <v>2182</v>
      </c>
      <c r="D128" s="3064" t="s">
        <v>4729</v>
      </c>
      <c r="E128" s="1757">
        <f t="shared" si="27"/>
        <v>44853</v>
      </c>
      <c r="F128" s="1757"/>
      <c r="G128" s="1757">
        <f t="shared" si="31"/>
        <v>44858</v>
      </c>
      <c r="H128" s="1757">
        <f t="shared" si="32"/>
        <v>44864</v>
      </c>
      <c r="I128" s="1757">
        <f t="shared" si="33"/>
        <v>44867</v>
      </c>
      <c r="J128" s="2974">
        <f t="shared" si="23"/>
        <v>44902</v>
      </c>
      <c r="K128" s="2982">
        <f t="shared" si="34"/>
        <v>44903</v>
      </c>
      <c r="L128" s="2982">
        <f t="shared" si="35"/>
        <v>44897</v>
      </c>
      <c r="M128" s="2982">
        <f t="shared" si="36"/>
        <v>44897</v>
      </c>
    </row>
    <row r="129" spans="1:13" s="2883" customFormat="1" ht="20.100000000000001" hidden="1" customHeight="1" thickBot="1">
      <c r="A129" s="2849"/>
      <c r="B129" s="2849"/>
      <c r="C129" s="3080" t="s">
        <v>2182</v>
      </c>
      <c r="D129" s="3072" t="s">
        <v>4730</v>
      </c>
      <c r="E129" s="3096">
        <f t="shared" si="27"/>
        <v>44860</v>
      </c>
      <c r="F129" s="3096"/>
      <c r="G129" s="3096">
        <f t="shared" si="31"/>
        <v>44865</v>
      </c>
      <c r="H129" s="3096">
        <f t="shared" si="32"/>
        <v>44871</v>
      </c>
      <c r="I129" s="3096">
        <f t="shared" si="33"/>
        <v>44874</v>
      </c>
      <c r="J129" s="2974">
        <f t="shared" si="23"/>
        <v>44909</v>
      </c>
      <c r="K129" s="2982">
        <f t="shared" si="34"/>
        <v>44910</v>
      </c>
      <c r="L129" s="2982">
        <f t="shared" si="35"/>
        <v>44904</v>
      </c>
      <c r="M129" s="2982">
        <f t="shared" si="36"/>
        <v>44904</v>
      </c>
    </row>
    <row r="130" spans="1:13" s="2883" customFormat="1" ht="20.100000000000001" hidden="1" customHeight="1" thickTop="1">
      <c r="A130" s="2849"/>
      <c r="B130" s="2849"/>
      <c r="C130" s="3080" t="s">
        <v>2182</v>
      </c>
      <c r="D130" s="3062" t="s">
        <v>4731</v>
      </c>
      <c r="E130" s="3082">
        <f>E129+7</f>
        <v>44867</v>
      </c>
      <c r="F130" s="3082"/>
      <c r="G130" s="3082">
        <f>E130+5</f>
        <v>44872</v>
      </c>
      <c r="H130" s="3082">
        <f>E130+11</f>
        <v>44878</v>
      </c>
      <c r="I130" s="3082">
        <f>E130+14</f>
        <v>44881</v>
      </c>
      <c r="J130" s="2974">
        <f>J129+7</f>
        <v>44916</v>
      </c>
      <c r="K130" s="2982">
        <f>J130+1</f>
        <v>44917</v>
      </c>
      <c r="L130" s="2982">
        <f>K130-6</f>
        <v>44911</v>
      </c>
      <c r="M130" s="2982">
        <f>L130</f>
        <v>44911</v>
      </c>
    </row>
    <row r="131" spans="1:13" s="2883" customFormat="1" ht="24" customHeight="1">
      <c r="A131" s="2849"/>
      <c r="B131" s="2849"/>
      <c r="C131" s="3911" t="s">
        <v>6040</v>
      </c>
      <c r="D131" s="2964"/>
      <c r="E131" s="3097" t="s">
        <v>2015</v>
      </c>
      <c r="F131" s="3058" t="s">
        <v>287</v>
      </c>
      <c r="G131" s="3058" t="s">
        <v>784</v>
      </c>
      <c r="H131" s="3058" t="s">
        <v>323</v>
      </c>
      <c r="I131" s="2965"/>
      <c r="J131" s="2990" t="s">
        <v>6044</v>
      </c>
    </row>
    <row r="132" spans="1:13" s="2883" customFormat="1" ht="20.100000000000001" customHeight="1" thickBot="1">
      <c r="A132" s="2849"/>
      <c r="B132" s="2849"/>
      <c r="C132" s="3059"/>
      <c r="D132" s="2991" t="s">
        <v>6045</v>
      </c>
      <c r="E132" s="2992" t="s">
        <v>3298</v>
      </c>
      <c r="F132" s="2993" t="s">
        <v>4558</v>
      </c>
      <c r="G132" s="2994" t="s">
        <v>3926</v>
      </c>
      <c r="H132" s="2994" t="s">
        <v>3301</v>
      </c>
      <c r="I132" s="2995" t="s">
        <v>4311</v>
      </c>
      <c r="J132" s="2996" t="s">
        <v>2031</v>
      </c>
      <c r="K132" s="2997" t="s">
        <v>3837</v>
      </c>
      <c r="L132" s="2997" t="s">
        <v>3838</v>
      </c>
      <c r="M132" s="2885"/>
    </row>
    <row r="133" spans="1:13" s="2883" customFormat="1" ht="20.100000000000001" hidden="1" customHeight="1" thickTop="1">
      <c r="A133" s="2849"/>
      <c r="B133" s="2849" t="s">
        <v>5385</v>
      </c>
      <c r="C133" s="3065" t="s">
        <v>6046</v>
      </c>
      <c r="D133" s="3062" t="s">
        <v>6047</v>
      </c>
      <c r="E133" s="3066">
        <v>45372</v>
      </c>
      <c r="F133" s="3098" t="s">
        <v>2190</v>
      </c>
      <c r="G133" s="3067">
        <f t="shared" ref="G133" si="37">E133+15</f>
        <v>45387</v>
      </c>
      <c r="H133" s="3067">
        <f t="shared" ref="H133" si="38">E133+19</f>
        <v>45391</v>
      </c>
      <c r="I133" s="2998">
        <v>45369</v>
      </c>
      <c r="J133" s="2995">
        <f>I133+1</f>
        <v>45370</v>
      </c>
      <c r="K133" s="2995">
        <f t="shared" ref="K133:K142" si="39">J133-7</f>
        <v>45363</v>
      </c>
      <c r="L133" s="2995">
        <f>K133</f>
        <v>45363</v>
      </c>
      <c r="M133" s="2885"/>
    </row>
    <row r="134" spans="1:13" s="2883" customFormat="1" ht="20.100000000000001" hidden="1" customHeight="1">
      <c r="A134" s="2849" t="s">
        <v>6048</v>
      </c>
      <c r="B134" s="2849" t="s">
        <v>5386</v>
      </c>
      <c r="C134" s="3065" t="s">
        <v>4735</v>
      </c>
      <c r="D134" s="3062" t="s">
        <v>6049</v>
      </c>
      <c r="E134" s="1751">
        <v>45382</v>
      </c>
      <c r="F134" s="3098" t="s">
        <v>2190</v>
      </c>
      <c r="G134" s="3067">
        <f t="shared" ref="G134:G138" si="40">E134+15</f>
        <v>45397</v>
      </c>
      <c r="H134" s="3067">
        <f t="shared" ref="H134:H138" si="41">E134+19</f>
        <v>45401</v>
      </c>
      <c r="I134" s="2998">
        <f>I133+7</f>
        <v>45376</v>
      </c>
      <c r="J134" s="2995">
        <f t="shared" ref="J134:J138" si="42">I134+1</f>
        <v>45377</v>
      </c>
      <c r="K134" s="2995">
        <f t="shared" si="39"/>
        <v>45370</v>
      </c>
      <c r="L134" s="2995">
        <f t="shared" ref="L134:L138" si="43">K134</f>
        <v>45370</v>
      </c>
      <c r="M134" s="2885"/>
    </row>
    <row r="135" spans="1:13" s="2883" customFormat="1" ht="20.100000000000001" hidden="1" customHeight="1">
      <c r="A135" s="2849" t="s">
        <v>6050</v>
      </c>
      <c r="B135" s="2849" t="s">
        <v>5387</v>
      </c>
      <c r="C135" s="3099" t="s">
        <v>2182</v>
      </c>
      <c r="D135" s="3064" t="s">
        <v>6051</v>
      </c>
      <c r="E135" s="1757">
        <v>45389</v>
      </c>
      <c r="F135" s="1757">
        <f t="shared" ref="F135:F138" si="44">E135+6</f>
        <v>45395</v>
      </c>
      <c r="G135" s="1757">
        <f t="shared" si="40"/>
        <v>45404</v>
      </c>
      <c r="H135" s="1757">
        <f t="shared" si="41"/>
        <v>45408</v>
      </c>
      <c r="I135" s="2998">
        <v>45383</v>
      </c>
      <c r="J135" s="2995">
        <f t="shared" si="42"/>
        <v>45384</v>
      </c>
      <c r="K135" s="2995">
        <f t="shared" si="39"/>
        <v>45377</v>
      </c>
      <c r="L135" s="2995">
        <f t="shared" si="43"/>
        <v>45377</v>
      </c>
      <c r="M135" s="2885"/>
    </row>
    <row r="136" spans="1:13" s="2883" customFormat="1" ht="20.100000000000001" hidden="1" customHeight="1" thickBot="1">
      <c r="A136" s="2849" t="s">
        <v>6052</v>
      </c>
      <c r="B136" s="2849" t="s">
        <v>5389</v>
      </c>
      <c r="C136" s="3100" t="s">
        <v>3581</v>
      </c>
      <c r="D136" s="3061" t="s">
        <v>6053</v>
      </c>
      <c r="E136" s="3101">
        <v>45391</v>
      </c>
      <c r="F136" s="3102">
        <f t="shared" ref="F136" si="45">E136+6</f>
        <v>45397</v>
      </c>
      <c r="G136" s="3102">
        <f t="shared" ref="G136" si="46">E136+15</f>
        <v>45406</v>
      </c>
      <c r="H136" s="3102">
        <f t="shared" ref="H136" si="47">E136+19</f>
        <v>45410</v>
      </c>
      <c r="I136" s="2998">
        <f t="shared" ref="I136:I142" si="48">I135+7</f>
        <v>45390</v>
      </c>
      <c r="J136" s="2995">
        <f t="shared" si="42"/>
        <v>45391</v>
      </c>
      <c r="K136" s="2995">
        <f t="shared" si="39"/>
        <v>45384</v>
      </c>
      <c r="L136" s="2995">
        <f t="shared" si="43"/>
        <v>45384</v>
      </c>
      <c r="M136" s="2885"/>
    </row>
    <row r="137" spans="1:13" s="2883" customFormat="1" ht="20.100000000000001" hidden="1" customHeight="1" thickTop="1">
      <c r="A137" s="2849" t="s">
        <v>6054</v>
      </c>
      <c r="B137" s="2849" t="s">
        <v>5391</v>
      </c>
      <c r="C137" s="3103" t="s">
        <v>6055</v>
      </c>
      <c r="D137" s="3088" t="s">
        <v>6056</v>
      </c>
      <c r="E137" s="3066">
        <v>45400</v>
      </c>
      <c r="F137" s="3098" t="s">
        <v>2190</v>
      </c>
      <c r="G137" s="3067">
        <f t="shared" si="40"/>
        <v>45415</v>
      </c>
      <c r="H137" s="3067">
        <f t="shared" si="41"/>
        <v>45419</v>
      </c>
      <c r="I137" s="2998">
        <f t="shared" si="48"/>
        <v>45397</v>
      </c>
      <c r="J137" s="2995">
        <f t="shared" si="42"/>
        <v>45398</v>
      </c>
      <c r="K137" s="2995">
        <f t="shared" si="39"/>
        <v>45391</v>
      </c>
      <c r="L137" s="2995">
        <f t="shared" si="43"/>
        <v>45391</v>
      </c>
      <c r="M137" s="2885"/>
    </row>
    <row r="138" spans="1:13" s="2883" customFormat="1" ht="20.100000000000001" hidden="1" customHeight="1">
      <c r="A138" s="2849" t="s">
        <v>4692</v>
      </c>
      <c r="B138" s="2849" t="s">
        <v>6057</v>
      </c>
      <c r="C138" s="3068" t="s">
        <v>2606</v>
      </c>
      <c r="D138" s="3064" t="s">
        <v>6058</v>
      </c>
      <c r="E138" s="1751">
        <v>45406</v>
      </c>
      <c r="F138" s="2477">
        <f t="shared" si="44"/>
        <v>45412</v>
      </c>
      <c r="G138" s="2568">
        <f t="shared" si="40"/>
        <v>45421</v>
      </c>
      <c r="H138" s="2568">
        <f t="shared" si="41"/>
        <v>45425</v>
      </c>
      <c r="I138" s="2998">
        <f t="shared" si="48"/>
        <v>45404</v>
      </c>
      <c r="J138" s="2995">
        <f t="shared" si="42"/>
        <v>45405</v>
      </c>
      <c r="K138" s="2995">
        <f t="shared" si="39"/>
        <v>45398</v>
      </c>
      <c r="L138" s="2995">
        <f t="shared" si="43"/>
        <v>45398</v>
      </c>
      <c r="M138" s="2885"/>
    </row>
    <row r="139" spans="1:13" s="2883" customFormat="1" ht="20.100000000000001" hidden="1" customHeight="1">
      <c r="A139" s="2849" t="s">
        <v>6046</v>
      </c>
      <c r="B139" s="2849" t="s">
        <v>6059</v>
      </c>
      <c r="C139" s="3068" t="s">
        <v>4692</v>
      </c>
      <c r="D139" s="3064" t="s">
        <v>6060</v>
      </c>
      <c r="E139" s="1751">
        <v>45415</v>
      </c>
      <c r="F139" s="2477">
        <f t="shared" ref="F139:F142" si="49">E139+6</f>
        <v>45421</v>
      </c>
      <c r="G139" s="2568">
        <f t="shared" ref="G139:G142" si="50">E139+15</f>
        <v>45430</v>
      </c>
      <c r="H139" s="2568">
        <f t="shared" ref="H139:H142" si="51">E139+19</f>
        <v>45434</v>
      </c>
      <c r="I139" s="2998">
        <f t="shared" si="48"/>
        <v>45411</v>
      </c>
      <c r="J139" s="2995">
        <f t="shared" ref="J139:J142" si="52">I139+1</f>
        <v>45412</v>
      </c>
      <c r="K139" s="2995">
        <f t="shared" si="39"/>
        <v>45405</v>
      </c>
      <c r="L139" s="2995">
        <f t="shared" ref="L139:L142" si="53">K139</f>
        <v>45405</v>
      </c>
      <c r="M139" s="2885"/>
    </row>
    <row r="140" spans="1:13" s="2883" customFormat="1" ht="20.100000000000001" hidden="1" customHeight="1">
      <c r="A140" s="2849" t="s">
        <v>6061</v>
      </c>
      <c r="B140" s="2849" t="s">
        <v>6062</v>
      </c>
      <c r="C140" s="3104" t="s">
        <v>6063</v>
      </c>
      <c r="D140" s="3105" t="s">
        <v>6064</v>
      </c>
      <c r="E140" s="2576">
        <v>45428</v>
      </c>
      <c r="F140" s="2576">
        <f>E140+6</f>
        <v>45434</v>
      </c>
      <c r="G140" s="2576">
        <f t="shared" si="50"/>
        <v>45443</v>
      </c>
      <c r="H140" s="2576">
        <f t="shared" si="51"/>
        <v>45447</v>
      </c>
      <c r="I140" s="2999">
        <v>45418</v>
      </c>
      <c r="J140" s="2995">
        <f t="shared" si="52"/>
        <v>45419</v>
      </c>
      <c r="K140" s="2995">
        <f t="shared" si="39"/>
        <v>45412</v>
      </c>
      <c r="L140" s="2995">
        <f t="shared" si="53"/>
        <v>45412</v>
      </c>
      <c r="M140" s="2885"/>
    </row>
    <row r="141" spans="1:13" s="2883" customFormat="1" ht="20.100000000000001" hidden="1" customHeight="1">
      <c r="A141" s="2849" t="s">
        <v>6065</v>
      </c>
      <c r="B141" s="2849" t="s">
        <v>5398</v>
      </c>
      <c r="C141" s="3022" t="s">
        <v>4507</v>
      </c>
      <c r="D141" s="2578" t="s">
        <v>6066</v>
      </c>
      <c r="E141" s="2477">
        <v>45427</v>
      </c>
      <c r="F141" s="1757">
        <f t="shared" si="49"/>
        <v>45433</v>
      </c>
      <c r="G141" s="1757">
        <f t="shared" si="50"/>
        <v>45442</v>
      </c>
      <c r="H141" s="1757">
        <f t="shared" si="51"/>
        <v>45446</v>
      </c>
      <c r="I141" s="2999">
        <f t="shared" si="48"/>
        <v>45425</v>
      </c>
      <c r="J141" s="2995">
        <f t="shared" si="52"/>
        <v>45426</v>
      </c>
      <c r="K141" s="2995">
        <f>J141-7</f>
        <v>45419</v>
      </c>
      <c r="L141" s="2995">
        <f>K141</f>
        <v>45419</v>
      </c>
      <c r="M141" s="2885"/>
    </row>
    <row r="142" spans="1:13" s="2883" customFormat="1" ht="20.100000000000001" hidden="1" customHeight="1">
      <c r="A142" s="2849" t="s">
        <v>6067</v>
      </c>
      <c r="B142" s="2849" t="s">
        <v>6068</v>
      </c>
      <c r="C142" s="3104" t="s">
        <v>6069</v>
      </c>
      <c r="D142" s="3105" t="s">
        <v>6070</v>
      </c>
      <c r="E142" s="2576">
        <v>45437</v>
      </c>
      <c r="F142" s="2477">
        <f t="shared" si="49"/>
        <v>45443</v>
      </c>
      <c r="G142" s="2576">
        <f t="shared" si="50"/>
        <v>45452</v>
      </c>
      <c r="H142" s="2576">
        <f t="shared" si="51"/>
        <v>45456</v>
      </c>
      <c r="I142" s="2999">
        <f t="shared" si="48"/>
        <v>45432</v>
      </c>
      <c r="J142" s="2995">
        <f t="shared" si="52"/>
        <v>45433</v>
      </c>
      <c r="K142" s="2995">
        <f t="shared" si="39"/>
        <v>45426</v>
      </c>
      <c r="L142" s="2995">
        <f t="shared" si="53"/>
        <v>45426</v>
      </c>
      <c r="M142" s="2885"/>
    </row>
    <row r="143" spans="1:13" s="2883" customFormat="1" ht="20.100000000000001" hidden="1" customHeight="1">
      <c r="A143" s="2849" t="s">
        <v>6071</v>
      </c>
      <c r="B143" s="2849" t="s">
        <v>6072</v>
      </c>
      <c r="C143" s="3104" t="s">
        <v>6073</v>
      </c>
      <c r="D143" s="3105" t="s">
        <v>6074</v>
      </c>
      <c r="E143" s="2576">
        <v>45448</v>
      </c>
      <c r="F143" s="2576">
        <f>E143+6</f>
        <v>45454</v>
      </c>
      <c r="G143" s="2576">
        <f t="shared" ref="G143" si="54">E143+15</f>
        <v>45463</v>
      </c>
      <c r="H143" s="2576">
        <f t="shared" ref="H143" si="55">E143+19</f>
        <v>45467</v>
      </c>
      <c r="I143" s="2999">
        <f t="shared" ref="I143:I147" si="56">I142+7</f>
        <v>45439</v>
      </c>
      <c r="J143" s="2995">
        <f t="shared" ref="J143" si="57">I143+1</f>
        <v>45440</v>
      </c>
      <c r="K143" s="2995">
        <f t="shared" ref="K143" si="58">J143-7</f>
        <v>45433</v>
      </c>
      <c r="L143" s="2995">
        <f t="shared" ref="L143" si="59">K143</f>
        <v>45433</v>
      </c>
      <c r="M143" s="2885"/>
    </row>
    <row r="144" spans="1:13" s="2883" customFormat="1" ht="20.100000000000001" hidden="1" customHeight="1">
      <c r="A144" s="3000" t="s">
        <v>6075</v>
      </c>
      <c r="B144" s="2849" t="s">
        <v>6076</v>
      </c>
      <c r="C144" s="3063" t="s">
        <v>4507</v>
      </c>
      <c r="D144" s="2592" t="s">
        <v>6077</v>
      </c>
      <c r="E144" s="2477">
        <v>45453</v>
      </c>
      <c r="F144" s="1757">
        <f>E144+6</f>
        <v>45459</v>
      </c>
      <c r="G144" s="1757">
        <f t="shared" ref="G144:G149" si="60">E144+15</f>
        <v>45468</v>
      </c>
      <c r="H144" s="1757">
        <f t="shared" ref="H144:H149" si="61">E144+19</f>
        <v>45472</v>
      </c>
      <c r="I144" s="2999">
        <f t="shared" si="56"/>
        <v>45446</v>
      </c>
      <c r="J144" s="2995">
        <f t="shared" ref="J144:J149" si="62">I144+1</f>
        <v>45447</v>
      </c>
      <c r="K144" s="2995">
        <f t="shared" ref="K144:K149" si="63">J144-7</f>
        <v>45440</v>
      </c>
      <c r="L144" s="2995">
        <f t="shared" ref="L144:L149" si="64">K144</f>
        <v>45440</v>
      </c>
      <c r="M144" s="2885"/>
    </row>
    <row r="145" spans="1:14" s="2883" customFormat="1" ht="20.100000000000001" hidden="1" customHeight="1">
      <c r="A145" s="3001" t="s">
        <v>6078</v>
      </c>
      <c r="B145" s="2849" t="s">
        <v>6079</v>
      </c>
      <c r="C145" s="3068" t="s">
        <v>6080</v>
      </c>
      <c r="D145" s="3064" t="s">
        <v>6081</v>
      </c>
      <c r="E145" s="1751">
        <v>45459</v>
      </c>
      <c r="F145" s="2568">
        <f t="shared" ref="F145:F149" si="65">E145+6</f>
        <v>45465</v>
      </c>
      <c r="G145" s="2568">
        <f t="shared" si="60"/>
        <v>45474</v>
      </c>
      <c r="H145" s="2568">
        <f t="shared" si="61"/>
        <v>45478</v>
      </c>
      <c r="I145" s="2999">
        <f>I144+7</f>
        <v>45453</v>
      </c>
      <c r="J145" s="2995">
        <f t="shared" si="62"/>
        <v>45454</v>
      </c>
      <c r="K145" s="2995">
        <f t="shared" si="63"/>
        <v>45447</v>
      </c>
      <c r="L145" s="2995">
        <f t="shared" si="64"/>
        <v>45447</v>
      </c>
      <c r="M145" s="2885"/>
    </row>
    <row r="146" spans="1:14" s="2883" customFormat="1" ht="20.100000000000001" hidden="1" customHeight="1">
      <c r="A146" s="2849" t="s">
        <v>6082</v>
      </c>
      <c r="B146" s="2849" t="s">
        <v>6083</v>
      </c>
      <c r="C146" s="3068" t="s">
        <v>6084</v>
      </c>
      <c r="D146" s="3064" t="s">
        <v>6085</v>
      </c>
      <c r="E146" s="1751">
        <v>45463</v>
      </c>
      <c r="F146" s="2568">
        <f t="shared" si="65"/>
        <v>45469</v>
      </c>
      <c r="G146" s="2568">
        <f t="shared" si="60"/>
        <v>45478</v>
      </c>
      <c r="H146" s="2568">
        <f t="shared" si="61"/>
        <v>45482</v>
      </c>
      <c r="I146" s="2999">
        <f t="shared" si="56"/>
        <v>45460</v>
      </c>
      <c r="J146" s="2995">
        <f t="shared" si="62"/>
        <v>45461</v>
      </c>
      <c r="K146" s="2995">
        <f t="shared" si="63"/>
        <v>45454</v>
      </c>
      <c r="L146" s="2995">
        <f t="shared" si="64"/>
        <v>45454</v>
      </c>
      <c r="M146" s="2885"/>
    </row>
    <row r="147" spans="1:14" s="2883" customFormat="1" ht="20.100000000000001" hidden="1" customHeight="1">
      <c r="A147" s="2849" t="s">
        <v>6086</v>
      </c>
      <c r="B147" s="2849" t="s">
        <v>6087</v>
      </c>
      <c r="C147" s="3068" t="s">
        <v>6088</v>
      </c>
      <c r="D147" s="3064" t="s">
        <v>6089</v>
      </c>
      <c r="E147" s="1751">
        <v>45476</v>
      </c>
      <c r="F147" s="2568">
        <f t="shared" si="65"/>
        <v>45482</v>
      </c>
      <c r="G147" s="2568">
        <f t="shared" si="60"/>
        <v>45491</v>
      </c>
      <c r="H147" s="2568">
        <f t="shared" si="61"/>
        <v>45495</v>
      </c>
      <c r="I147" s="2999">
        <f t="shared" si="56"/>
        <v>45467</v>
      </c>
      <c r="J147" s="2995">
        <f t="shared" si="62"/>
        <v>45468</v>
      </c>
      <c r="K147" s="2995">
        <f t="shared" si="63"/>
        <v>45461</v>
      </c>
      <c r="L147" s="2995">
        <f t="shared" si="64"/>
        <v>45461</v>
      </c>
      <c r="M147" s="2885"/>
      <c r="N147" s="2974"/>
    </row>
    <row r="148" spans="1:14" s="2883" customFormat="1" ht="20.100000000000001" hidden="1" customHeight="1">
      <c r="A148" s="2849"/>
      <c r="B148" s="2849" t="s">
        <v>6090</v>
      </c>
      <c r="C148" s="3022" t="s">
        <v>2182</v>
      </c>
      <c r="D148" s="2578" t="s">
        <v>6091</v>
      </c>
      <c r="E148" s="2477">
        <v>45474</v>
      </c>
      <c r="F148" s="1757">
        <f t="shared" si="65"/>
        <v>45480</v>
      </c>
      <c r="G148" s="1757">
        <f t="shared" si="60"/>
        <v>45489</v>
      </c>
      <c r="H148" s="1757">
        <f t="shared" si="61"/>
        <v>45493</v>
      </c>
      <c r="I148" s="2999">
        <f t="shared" ref="I148:I155" si="66">I147+7</f>
        <v>45474</v>
      </c>
      <c r="J148" s="2995">
        <f t="shared" si="62"/>
        <v>45475</v>
      </c>
      <c r="K148" s="2995">
        <f t="shared" si="63"/>
        <v>45468</v>
      </c>
      <c r="L148" s="2995">
        <f t="shared" si="64"/>
        <v>45468</v>
      </c>
      <c r="M148" s="2885"/>
    </row>
    <row r="149" spans="1:14" s="2883" customFormat="1" ht="20.100000000000001" hidden="1" customHeight="1">
      <c r="A149" s="2849" t="s">
        <v>6092</v>
      </c>
      <c r="B149" s="2849" t="s">
        <v>6093</v>
      </c>
      <c r="C149" s="3022" t="s">
        <v>2182</v>
      </c>
      <c r="D149" s="2578" t="s">
        <v>6094</v>
      </c>
      <c r="E149" s="2477">
        <v>45481</v>
      </c>
      <c r="F149" s="1757">
        <f t="shared" si="65"/>
        <v>45487</v>
      </c>
      <c r="G149" s="1757">
        <f t="shared" si="60"/>
        <v>45496</v>
      </c>
      <c r="H149" s="1757">
        <f t="shared" si="61"/>
        <v>45500</v>
      </c>
      <c r="I149" s="2999">
        <f t="shared" si="66"/>
        <v>45481</v>
      </c>
      <c r="J149" s="2995">
        <f t="shared" si="62"/>
        <v>45482</v>
      </c>
      <c r="K149" s="2995">
        <f t="shared" si="63"/>
        <v>45475</v>
      </c>
      <c r="L149" s="2995">
        <f t="shared" si="64"/>
        <v>45475</v>
      </c>
      <c r="M149" s="2885"/>
    </row>
    <row r="150" spans="1:14" s="2883" customFormat="1" ht="20.100000000000001" hidden="1" customHeight="1">
      <c r="A150" s="2849"/>
      <c r="B150" s="2849" t="s">
        <v>6095</v>
      </c>
      <c r="C150" s="3104" t="s">
        <v>6069</v>
      </c>
      <c r="D150" s="3105" t="s">
        <v>6096</v>
      </c>
      <c r="E150" s="2576">
        <v>45490</v>
      </c>
      <c r="F150" s="2576">
        <f t="shared" ref="F150:F155" si="67">E150+6</f>
        <v>45496</v>
      </c>
      <c r="G150" s="2576">
        <f t="shared" ref="G150:G155" si="68">E150+15</f>
        <v>45505</v>
      </c>
      <c r="H150" s="2576">
        <f t="shared" ref="H150:H155" si="69">E150+19</f>
        <v>45509</v>
      </c>
      <c r="I150" s="2999">
        <f t="shared" si="66"/>
        <v>45488</v>
      </c>
      <c r="J150" s="2995">
        <f t="shared" ref="J150:J155" si="70">I150+1</f>
        <v>45489</v>
      </c>
      <c r="K150" s="2995">
        <f t="shared" ref="K150:K155" si="71">J150-7</f>
        <v>45482</v>
      </c>
      <c r="L150" s="2995">
        <f t="shared" ref="L150:L155" si="72">K150</f>
        <v>45482</v>
      </c>
      <c r="M150" s="2885"/>
    </row>
    <row r="151" spans="1:14" s="2883" customFormat="1" ht="20.100000000000001" hidden="1" customHeight="1">
      <c r="A151" s="2849"/>
      <c r="B151" s="2849" t="s">
        <v>6097</v>
      </c>
      <c r="C151" s="3022" t="s">
        <v>2182</v>
      </c>
      <c r="D151" s="2578" t="s">
        <v>6098</v>
      </c>
      <c r="E151" s="2477">
        <v>45497</v>
      </c>
      <c r="F151" s="1757">
        <f>E151+6</f>
        <v>45503</v>
      </c>
      <c r="G151" s="1757">
        <f>E151+15</f>
        <v>45512</v>
      </c>
      <c r="H151" s="1757">
        <f>E151+19</f>
        <v>45516</v>
      </c>
      <c r="I151" s="2999">
        <f t="shared" si="66"/>
        <v>45495</v>
      </c>
      <c r="J151" s="2995">
        <f t="shared" si="70"/>
        <v>45496</v>
      </c>
      <c r="K151" s="2995">
        <f t="shared" si="71"/>
        <v>45489</v>
      </c>
      <c r="L151" s="2995">
        <f t="shared" si="72"/>
        <v>45489</v>
      </c>
      <c r="M151" s="2885"/>
    </row>
    <row r="152" spans="1:14" s="2883" customFormat="1" ht="20.100000000000001" hidden="1" customHeight="1">
      <c r="A152" s="2849" t="s">
        <v>6099</v>
      </c>
      <c r="B152" s="2849" t="s">
        <v>6100</v>
      </c>
      <c r="C152" s="3104" t="s">
        <v>6073</v>
      </c>
      <c r="D152" s="2576" t="s">
        <v>6101</v>
      </c>
      <c r="E152" s="2576">
        <v>45508</v>
      </c>
      <c r="F152" s="2576">
        <f>E152+6</f>
        <v>45514</v>
      </c>
      <c r="G152" s="2576">
        <f>E152+15</f>
        <v>45523</v>
      </c>
      <c r="H152" s="2576">
        <f>E152+19</f>
        <v>45527</v>
      </c>
      <c r="I152" s="2999">
        <f t="shared" si="66"/>
        <v>45502</v>
      </c>
      <c r="J152" s="2995">
        <f t="shared" si="70"/>
        <v>45503</v>
      </c>
      <c r="K152" s="2995">
        <f t="shared" si="71"/>
        <v>45496</v>
      </c>
      <c r="L152" s="2995">
        <f t="shared" si="72"/>
        <v>45496</v>
      </c>
      <c r="M152" s="2885"/>
    </row>
    <row r="153" spans="1:14" s="2883" customFormat="1" ht="20.100000000000001" hidden="1" customHeight="1">
      <c r="A153" s="2849" t="s">
        <v>6102</v>
      </c>
      <c r="B153" s="2849" t="s">
        <v>6103</v>
      </c>
      <c r="C153" s="3063" t="s">
        <v>4507</v>
      </c>
      <c r="D153" s="2592" t="s">
        <v>6104</v>
      </c>
      <c r="E153" s="2477">
        <v>45505</v>
      </c>
      <c r="F153" s="1757">
        <f t="shared" si="67"/>
        <v>45511</v>
      </c>
      <c r="G153" s="1757">
        <f t="shared" si="68"/>
        <v>45520</v>
      </c>
      <c r="H153" s="1757">
        <f t="shared" si="69"/>
        <v>45524</v>
      </c>
      <c r="I153" s="2999">
        <f t="shared" si="66"/>
        <v>45509</v>
      </c>
      <c r="J153" s="2995">
        <f t="shared" si="70"/>
        <v>45510</v>
      </c>
      <c r="K153" s="2995">
        <f t="shared" si="71"/>
        <v>45503</v>
      </c>
      <c r="L153" s="2995">
        <f t="shared" si="72"/>
        <v>45503</v>
      </c>
      <c r="M153" s="2885"/>
    </row>
    <row r="154" spans="1:14" s="2883" customFormat="1" ht="20.100000000000001" hidden="1" customHeight="1">
      <c r="A154" s="2849"/>
      <c r="B154" s="2849" t="s">
        <v>6105</v>
      </c>
      <c r="C154" s="3107" t="s">
        <v>6106</v>
      </c>
      <c r="D154" s="3108" t="s">
        <v>6107</v>
      </c>
      <c r="E154" s="2568">
        <v>45516</v>
      </c>
      <c r="F154" s="2568">
        <f t="shared" si="67"/>
        <v>45522</v>
      </c>
      <c r="G154" s="2568">
        <f t="shared" si="68"/>
        <v>45531</v>
      </c>
      <c r="H154" s="2568">
        <f t="shared" si="69"/>
        <v>45535</v>
      </c>
      <c r="I154" s="2999">
        <f t="shared" si="66"/>
        <v>45516</v>
      </c>
      <c r="J154" s="2995">
        <f t="shared" si="70"/>
        <v>45517</v>
      </c>
      <c r="K154" s="2995">
        <f t="shared" si="71"/>
        <v>45510</v>
      </c>
      <c r="L154" s="2995">
        <f t="shared" si="72"/>
        <v>45510</v>
      </c>
      <c r="M154" s="2885"/>
    </row>
    <row r="155" spans="1:14" s="2883" customFormat="1" ht="20.100000000000001" hidden="1" customHeight="1">
      <c r="A155" s="2849"/>
      <c r="B155" s="2849" t="s">
        <v>6108</v>
      </c>
      <c r="C155" s="3109" t="s">
        <v>6109</v>
      </c>
      <c r="D155" s="3106" t="s">
        <v>6110</v>
      </c>
      <c r="E155" s="2568">
        <v>45523</v>
      </c>
      <c r="F155" s="2568">
        <f t="shared" si="67"/>
        <v>45529</v>
      </c>
      <c r="G155" s="2568">
        <f t="shared" si="68"/>
        <v>45538</v>
      </c>
      <c r="H155" s="2568">
        <f t="shared" si="69"/>
        <v>45542</v>
      </c>
      <c r="I155" s="2999">
        <f t="shared" si="66"/>
        <v>45523</v>
      </c>
      <c r="J155" s="2995">
        <f t="shared" si="70"/>
        <v>45524</v>
      </c>
      <c r="K155" s="2995">
        <f t="shared" si="71"/>
        <v>45517</v>
      </c>
      <c r="L155" s="2995">
        <f t="shared" si="72"/>
        <v>45517</v>
      </c>
      <c r="M155" s="2885"/>
    </row>
    <row r="156" spans="1:14" s="2883" customFormat="1" ht="20.100000000000001" hidden="1" customHeight="1">
      <c r="A156" s="2849"/>
      <c r="B156" s="2849" t="s">
        <v>6111</v>
      </c>
      <c r="C156" s="3104" t="s">
        <v>6069</v>
      </c>
      <c r="D156" s="3105" t="s">
        <v>6112</v>
      </c>
      <c r="E156" s="2576">
        <v>45534</v>
      </c>
      <c r="F156" s="2576">
        <f t="shared" ref="F156:F170" si="73">E156+6</f>
        <v>45540</v>
      </c>
      <c r="G156" s="2576">
        <f t="shared" ref="G156:G170" si="74">E156+15</f>
        <v>45549</v>
      </c>
      <c r="H156" s="2576">
        <f t="shared" ref="H156:H170" si="75">E156+19</f>
        <v>45553</v>
      </c>
      <c r="I156" s="2999">
        <f t="shared" ref="I156:I160" si="76">I155+7</f>
        <v>45530</v>
      </c>
      <c r="J156" s="2995">
        <f t="shared" ref="J156:J170" si="77">I156+1</f>
        <v>45531</v>
      </c>
      <c r="K156" s="2995">
        <f t="shared" ref="K156:K170" si="78">J156-7</f>
        <v>45524</v>
      </c>
      <c r="L156" s="2995">
        <f t="shared" ref="L156:L170" si="79">K156</f>
        <v>45524</v>
      </c>
      <c r="M156" s="2885"/>
    </row>
    <row r="157" spans="1:14" s="2883" customFormat="1" ht="20.100000000000001" hidden="1" customHeight="1" thickTop="1">
      <c r="A157" s="2849"/>
      <c r="B157" s="2849" t="s">
        <v>6113</v>
      </c>
      <c r="C157" s="3068" t="s">
        <v>6114</v>
      </c>
      <c r="D157" s="1751" t="s">
        <v>6115</v>
      </c>
      <c r="E157" s="1751">
        <v>45542</v>
      </c>
      <c r="F157" s="1751">
        <f t="shared" si="73"/>
        <v>45548</v>
      </c>
      <c r="G157" s="1751">
        <f t="shared" si="74"/>
        <v>45557</v>
      </c>
      <c r="H157" s="1751">
        <f t="shared" si="75"/>
        <v>45561</v>
      </c>
      <c r="I157" s="2999">
        <f t="shared" si="76"/>
        <v>45537</v>
      </c>
      <c r="J157" s="2995">
        <f t="shared" si="77"/>
        <v>45538</v>
      </c>
      <c r="K157" s="2995">
        <f t="shared" si="78"/>
        <v>45531</v>
      </c>
      <c r="L157" s="2995">
        <f t="shared" si="79"/>
        <v>45531</v>
      </c>
      <c r="M157" s="2885"/>
    </row>
    <row r="158" spans="1:14" s="2883" customFormat="1" ht="20.100000000000001" hidden="1" customHeight="1">
      <c r="A158" s="2849" t="s">
        <v>6116</v>
      </c>
      <c r="B158" s="2849" t="s">
        <v>6117</v>
      </c>
      <c r="C158" s="3538" t="s">
        <v>6118</v>
      </c>
      <c r="D158" s="3064" t="s">
        <v>6119</v>
      </c>
      <c r="E158" s="1751">
        <v>45563</v>
      </c>
      <c r="F158" s="1751">
        <f t="shared" si="73"/>
        <v>45569</v>
      </c>
      <c r="G158" s="2477" t="s">
        <v>2190</v>
      </c>
      <c r="H158" s="1751">
        <f t="shared" si="75"/>
        <v>45582</v>
      </c>
      <c r="I158" s="2999">
        <f t="shared" si="76"/>
        <v>45544</v>
      </c>
      <c r="J158" s="2995">
        <f t="shared" si="77"/>
        <v>45545</v>
      </c>
      <c r="K158" s="2995">
        <f t="shared" si="78"/>
        <v>45538</v>
      </c>
      <c r="L158" s="2995">
        <f t="shared" si="79"/>
        <v>45538</v>
      </c>
      <c r="M158" s="2885"/>
    </row>
    <row r="159" spans="1:14" s="2883" customFormat="1" ht="20.100000000000001" hidden="1" customHeight="1">
      <c r="A159" s="2849" t="s">
        <v>6102</v>
      </c>
      <c r="B159" s="2849" t="s">
        <v>6120</v>
      </c>
      <c r="C159" s="3068" t="s">
        <v>6121</v>
      </c>
      <c r="D159" s="3064" t="s">
        <v>6122</v>
      </c>
      <c r="E159" s="1751">
        <v>45555</v>
      </c>
      <c r="F159" s="1751">
        <f t="shared" si="73"/>
        <v>45561</v>
      </c>
      <c r="G159" s="1751">
        <f t="shared" si="74"/>
        <v>45570</v>
      </c>
      <c r="H159" s="2477" t="s">
        <v>2190</v>
      </c>
      <c r="I159" s="2999">
        <f t="shared" si="76"/>
        <v>45551</v>
      </c>
      <c r="J159" s="2995">
        <f t="shared" si="77"/>
        <v>45552</v>
      </c>
      <c r="K159" s="2995">
        <f t="shared" si="78"/>
        <v>45545</v>
      </c>
      <c r="L159" s="2995">
        <f t="shared" si="79"/>
        <v>45545</v>
      </c>
      <c r="M159" s="2885"/>
    </row>
    <row r="160" spans="1:14" s="2883" customFormat="1" ht="20.100000000000001" hidden="1" customHeight="1" thickTop="1">
      <c r="A160" s="2849"/>
      <c r="B160" s="2849" t="s">
        <v>6123</v>
      </c>
      <c r="C160" s="3068" t="s">
        <v>6124</v>
      </c>
      <c r="D160" s="3064" t="s">
        <v>6125</v>
      </c>
      <c r="E160" s="1751">
        <v>45564</v>
      </c>
      <c r="F160" s="1751">
        <f t="shared" si="73"/>
        <v>45570</v>
      </c>
      <c r="G160" s="1751">
        <f t="shared" si="74"/>
        <v>45579</v>
      </c>
      <c r="H160" s="1751">
        <f t="shared" si="75"/>
        <v>45583</v>
      </c>
      <c r="I160" s="2999">
        <f t="shared" si="76"/>
        <v>45558</v>
      </c>
      <c r="J160" s="2995">
        <f t="shared" si="77"/>
        <v>45559</v>
      </c>
      <c r="K160" s="2995">
        <f t="shared" si="78"/>
        <v>45552</v>
      </c>
      <c r="L160" s="2995">
        <f t="shared" si="79"/>
        <v>45552</v>
      </c>
      <c r="M160" s="2885"/>
    </row>
    <row r="161" spans="1:14" s="2883" customFormat="1" ht="20.100000000000001" hidden="1" customHeight="1" thickTop="1">
      <c r="A161" s="2849"/>
      <c r="B161" s="2849" t="s">
        <v>6126</v>
      </c>
      <c r="C161" s="3022" t="s">
        <v>2182</v>
      </c>
      <c r="D161" s="2578" t="s">
        <v>6127</v>
      </c>
      <c r="E161" s="2477">
        <v>45570</v>
      </c>
      <c r="F161" s="1757">
        <f t="shared" ref="F161:F169" si="80">E161+6</f>
        <v>45576</v>
      </c>
      <c r="G161" s="1757">
        <f t="shared" ref="G161:G169" si="81">E161+15</f>
        <v>45585</v>
      </c>
      <c r="H161" s="1757">
        <f t="shared" ref="H161:H169" si="82">E161+19</f>
        <v>45589</v>
      </c>
      <c r="I161" s="2999">
        <f t="shared" ref="I161:I165" si="83">I160+7</f>
        <v>45565</v>
      </c>
      <c r="J161" s="2995">
        <f t="shared" ref="J161:J169" si="84">I161+1</f>
        <v>45566</v>
      </c>
      <c r="K161" s="2995">
        <f t="shared" ref="K161:K169" si="85">J161-7</f>
        <v>45559</v>
      </c>
      <c r="L161" s="2995">
        <f t="shared" ref="L161:L169" si="86">K161</f>
        <v>45559</v>
      </c>
      <c r="M161" s="2885"/>
    </row>
    <row r="162" spans="1:14" s="2883" customFormat="1" ht="20.100000000000001" customHeight="1" thickTop="1">
      <c r="A162" s="2849" t="s">
        <v>6128</v>
      </c>
      <c r="B162" s="2849" t="s">
        <v>6129</v>
      </c>
      <c r="C162" s="3022" t="s">
        <v>2182</v>
      </c>
      <c r="D162" s="2578" t="s">
        <v>6130</v>
      </c>
      <c r="E162" s="1757">
        <v>45579</v>
      </c>
      <c r="F162" s="1757">
        <f t="shared" si="80"/>
        <v>45585</v>
      </c>
      <c r="G162" s="1757">
        <f t="shared" si="81"/>
        <v>45594</v>
      </c>
      <c r="H162" s="1757">
        <f t="shared" si="82"/>
        <v>45598</v>
      </c>
      <c r="I162" s="2999">
        <f t="shared" si="83"/>
        <v>45572</v>
      </c>
      <c r="J162" s="2995">
        <f t="shared" si="84"/>
        <v>45573</v>
      </c>
      <c r="K162" s="2995">
        <f t="shared" si="85"/>
        <v>45566</v>
      </c>
      <c r="L162" s="2995">
        <f t="shared" si="86"/>
        <v>45566</v>
      </c>
      <c r="M162" s="2885"/>
    </row>
    <row r="163" spans="1:14" s="2883" customFormat="1" ht="20.100000000000001" customHeight="1">
      <c r="A163" s="2849" t="s">
        <v>6131</v>
      </c>
      <c r="B163" s="2849" t="s">
        <v>6132</v>
      </c>
      <c r="C163" s="3104" t="s">
        <v>2071</v>
      </c>
      <c r="D163" s="3105" t="s">
        <v>6133</v>
      </c>
      <c r="E163" s="2576">
        <v>45584</v>
      </c>
      <c r="F163" s="1757">
        <f t="shared" si="80"/>
        <v>45590</v>
      </c>
      <c r="G163" s="2576">
        <f t="shared" si="81"/>
        <v>45599</v>
      </c>
      <c r="H163" s="2576">
        <f t="shared" si="82"/>
        <v>45603</v>
      </c>
      <c r="I163" s="2999">
        <f t="shared" si="83"/>
        <v>45579</v>
      </c>
      <c r="J163" s="2995">
        <f t="shared" si="84"/>
        <v>45580</v>
      </c>
      <c r="K163" s="2995">
        <f t="shared" si="85"/>
        <v>45573</v>
      </c>
      <c r="L163" s="2995">
        <f t="shared" si="86"/>
        <v>45573</v>
      </c>
      <c r="M163" s="2885"/>
    </row>
    <row r="164" spans="1:14" s="2883" customFormat="1" ht="20.100000000000001" customHeight="1">
      <c r="A164" s="2849" t="s">
        <v>6134</v>
      </c>
      <c r="B164" s="2849" t="s">
        <v>6135</v>
      </c>
      <c r="C164" s="3104" t="s">
        <v>6121</v>
      </c>
      <c r="D164" s="3105" t="s">
        <v>6136</v>
      </c>
      <c r="E164" s="2576">
        <v>45593</v>
      </c>
      <c r="F164" s="2576">
        <f>E164+6</f>
        <v>45599</v>
      </c>
      <c r="G164" s="2576">
        <f t="shared" si="81"/>
        <v>45608</v>
      </c>
      <c r="H164" s="2576">
        <f t="shared" si="82"/>
        <v>45612</v>
      </c>
      <c r="I164" s="2999">
        <f t="shared" si="83"/>
        <v>45586</v>
      </c>
      <c r="J164" s="2995">
        <f t="shared" si="84"/>
        <v>45587</v>
      </c>
      <c r="K164" s="2995">
        <f t="shared" si="85"/>
        <v>45580</v>
      </c>
      <c r="L164" s="2995">
        <f t="shared" si="86"/>
        <v>45580</v>
      </c>
      <c r="M164" s="2885"/>
    </row>
    <row r="165" spans="1:14" s="2883" customFormat="1" ht="20.100000000000001" customHeight="1">
      <c r="A165" s="2849" t="s">
        <v>6137</v>
      </c>
      <c r="B165" s="2849" t="s">
        <v>5349</v>
      </c>
      <c r="C165" s="3104" t="s">
        <v>6118</v>
      </c>
      <c r="D165" s="3105" t="s">
        <v>6138</v>
      </c>
      <c r="E165" s="2576">
        <v>45601</v>
      </c>
      <c r="F165" s="1757">
        <f t="shared" si="80"/>
        <v>45607</v>
      </c>
      <c r="G165" s="2576">
        <f t="shared" si="81"/>
        <v>45616</v>
      </c>
      <c r="H165" s="2576">
        <f t="shared" si="82"/>
        <v>45620</v>
      </c>
      <c r="I165" s="2999">
        <f t="shared" si="83"/>
        <v>45593</v>
      </c>
      <c r="J165" s="2995">
        <f t="shared" si="84"/>
        <v>45594</v>
      </c>
      <c r="K165" s="2995">
        <f t="shared" si="85"/>
        <v>45587</v>
      </c>
      <c r="L165" s="2995">
        <f t="shared" si="86"/>
        <v>45587</v>
      </c>
      <c r="M165" s="2885"/>
    </row>
    <row r="166" spans="1:14" s="2883" customFormat="1" ht="20.100000000000001" customHeight="1">
      <c r="A166" s="2849"/>
      <c r="B166" s="2849" t="s">
        <v>5352</v>
      </c>
      <c r="C166" s="3068" t="s">
        <v>6139</v>
      </c>
      <c r="D166" s="3064" t="s">
        <v>6140</v>
      </c>
      <c r="E166" s="1751">
        <v>45600</v>
      </c>
      <c r="F166" s="1757">
        <f t="shared" si="80"/>
        <v>45606</v>
      </c>
      <c r="G166" s="1751">
        <f t="shared" si="81"/>
        <v>45615</v>
      </c>
      <c r="H166" s="1751">
        <f t="shared" si="82"/>
        <v>45619</v>
      </c>
      <c r="I166" s="2999">
        <f>I165+7</f>
        <v>45600</v>
      </c>
      <c r="J166" s="2995">
        <f t="shared" si="84"/>
        <v>45601</v>
      </c>
      <c r="K166" s="2995">
        <f t="shared" si="85"/>
        <v>45594</v>
      </c>
      <c r="L166" s="2995">
        <f t="shared" si="86"/>
        <v>45594</v>
      </c>
      <c r="M166" s="2885"/>
    </row>
    <row r="167" spans="1:14" s="2883" customFormat="1" ht="20.100000000000001" customHeight="1">
      <c r="A167" s="2849"/>
      <c r="B167" s="2849" t="s">
        <v>5354</v>
      </c>
      <c r="C167" s="3068" t="s">
        <v>6141</v>
      </c>
      <c r="D167" s="3064" t="s">
        <v>6142</v>
      </c>
      <c r="E167" s="1751">
        <v>45607</v>
      </c>
      <c r="F167" s="1757">
        <f t="shared" si="80"/>
        <v>45613</v>
      </c>
      <c r="G167" s="1751">
        <f t="shared" si="81"/>
        <v>45622</v>
      </c>
      <c r="H167" s="1751">
        <f t="shared" si="82"/>
        <v>45626</v>
      </c>
      <c r="I167" s="2999">
        <f>I166+7</f>
        <v>45607</v>
      </c>
      <c r="J167" s="2995">
        <f t="shared" si="84"/>
        <v>45608</v>
      </c>
      <c r="K167" s="2995">
        <f t="shared" si="85"/>
        <v>45601</v>
      </c>
      <c r="L167" s="2995">
        <f t="shared" si="86"/>
        <v>45601</v>
      </c>
      <c r="M167" s="2885"/>
    </row>
    <row r="168" spans="1:14" s="2883" customFormat="1" ht="20.100000000000001" customHeight="1">
      <c r="A168" s="2849"/>
      <c r="B168" s="2849" t="s">
        <v>5356</v>
      </c>
      <c r="C168" s="3068" t="s">
        <v>2071</v>
      </c>
      <c r="D168" s="3064" t="s">
        <v>6143</v>
      </c>
      <c r="E168" s="1751">
        <v>45614</v>
      </c>
      <c r="F168" s="1757">
        <f t="shared" si="80"/>
        <v>45620</v>
      </c>
      <c r="G168" s="1751">
        <f t="shared" si="81"/>
        <v>45629</v>
      </c>
      <c r="H168" s="1751">
        <f t="shared" si="82"/>
        <v>45633</v>
      </c>
      <c r="I168" s="2999">
        <f>I167+7</f>
        <v>45614</v>
      </c>
      <c r="J168" s="2995">
        <f t="shared" si="84"/>
        <v>45615</v>
      </c>
      <c r="K168" s="2995">
        <f t="shared" si="85"/>
        <v>45608</v>
      </c>
      <c r="L168" s="2995">
        <f t="shared" si="86"/>
        <v>45608</v>
      </c>
      <c r="M168" s="2885"/>
    </row>
    <row r="169" spans="1:14" s="2883" customFormat="1" ht="20.100000000000001" customHeight="1">
      <c r="A169" s="2849"/>
      <c r="B169" s="2849" t="s">
        <v>5358</v>
      </c>
      <c r="C169" s="3068" t="s">
        <v>6121</v>
      </c>
      <c r="D169" s="3064" t="s">
        <v>6144</v>
      </c>
      <c r="E169" s="1751">
        <v>45621</v>
      </c>
      <c r="F169" s="1757">
        <f t="shared" si="80"/>
        <v>45627</v>
      </c>
      <c r="G169" s="1751">
        <f t="shared" si="81"/>
        <v>45636</v>
      </c>
      <c r="H169" s="1751">
        <f t="shared" si="82"/>
        <v>45640</v>
      </c>
      <c r="I169" s="2999">
        <f>I168+7</f>
        <v>45621</v>
      </c>
      <c r="J169" s="2995">
        <f t="shared" si="84"/>
        <v>45622</v>
      </c>
      <c r="K169" s="2995">
        <f t="shared" si="85"/>
        <v>45615</v>
      </c>
      <c r="L169" s="2995">
        <f t="shared" si="86"/>
        <v>45615</v>
      </c>
      <c r="M169" s="2885"/>
    </row>
    <row r="170" spans="1:14" s="2883" customFormat="1" ht="20.100000000000001" customHeight="1">
      <c r="A170" s="2849"/>
      <c r="B170" s="2849" t="s">
        <v>5359</v>
      </c>
      <c r="C170" s="3104" t="s">
        <v>6118</v>
      </c>
      <c r="D170" s="3105" t="s">
        <v>6145</v>
      </c>
      <c r="E170" s="2576">
        <v>45628</v>
      </c>
      <c r="F170" s="1757">
        <f t="shared" si="73"/>
        <v>45634</v>
      </c>
      <c r="G170" s="2576">
        <f t="shared" si="74"/>
        <v>45643</v>
      </c>
      <c r="H170" s="2576">
        <f t="shared" si="75"/>
        <v>45647</v>
      </c>
      <c r="I170" s="2999">
        <f>I169+7</f>
        <v>45628</v>
      </c>
      <c r="J170" s="2995">
        <f t="shared" si="77"/>
        <v>45629</v>
      </c>
      <c r="K170" s="2995">
        <f t="shared" si="78"/>
        <v>45622</v>
      </c>
      <c r="L170" s="2995">
        <f t="shared" si="79"/>
        <v>45622</v>
      </c>
      <c r="M170" s="2885"/>
    </row>
    <row r="171" spans="1:14" s="2883" customFormat="1" ht="21">
      <c r="A171" s="2849"/>
      <c r="B171" s="2849"/>
      <c r="C171" s="3002" t="s">
        <v>2303</v>
      </c>
      <c r="D171" s="3003"/>
      <c r="E171" s="3003"/>
      <c r="F171" s="3003"/>
      <c r="G171" s="3003"/>
      <c r="H171" s="3003"/>
      <c r="I171" s="3004"/>
      <c r="J171" s="2945"/>
      <c r="L171" s="3005"/>
    </row>
    <row r="172" spans="1:14" s="2883" customFormat="1" ht="17.25" customHeight="1">
      <c r="A172" s="3006"/>
      <c r="B172" s="3006"/>
      <c r="C172" s="3007"/>
      <c r="D172" s="3007"/>
      <c r="E172" s="3008"/>
      <c r="F172" s="3007"/>
      <c r="G172" s="3007"/>
      <c r="H172" s="3009"/>
      <c r="I172" s="3008"/>
      <c r="J172" s="3007"/>
      <c r="K172" s="3007"/>
      <c r="L172" s="3008"/>
      <c r="M172" s="3007"/>
      <c r="N172" s="3007"/>
    </row>
    <row r="173" spans="1:14" s="3014" customFormat="1" ht="15.75" customHeight="1">
      <c r="A173" s="3010"/>
      <c r="B173" s="3010"/>
      <c r="C173" s="2940" t="s">
        <v>1920</v>
      </c>
      <c r="D173" s="3011"/>
      <c r="E173" s="2464" t="s">
        <v>2304</v>
      </c>
      <c r="F173" s="3012"/>
      <c r="G173" s="3013" t="s">
        <v>1958</v>
      </c>
      <c r="H173" s="3013"/>
      <c r="I173" s="3013"/>
      <c r="J173" s="3011"/>
      <c r="K173" s="3011"/>
      <c r="L173" s="3013" t="s">
        <v>1982</v>
      </c>
      <c r="M173" s="3013"/>
      <c r="N173" s="3013"/>
    </row>
    <row r="174" spans="1:14" s="3014" customFormat="1" ht="15.75" customHeight="1">
      <c r="A174" s="3010"/>
      <c r="B174" s="3010"/>
      <c r="C174" s="3015" t="s">
        <v>1921</v>
      </c>
      <c r="D174" s="3011"/>
      <c r="E174" s="3016" t="s">
        <v>2305</v>
      </c>
      <c r="F174" s="3013"/>
      <c r="G174" s="3011" t="s">
        <v>2306</v>
      </c>
      <c r="H174" s="3011"/>
      <c r="I174" s="3017" t="s">
        <v>1960</v>
      </c>
      <c r="K174" s="3011"/>
      <c r="L174" s="3011" t="s">
        <v>1984</v>
      </c>
      <c r="M174" s="3011"/>
      <c r="N174" s="3018" t="s">
        <v>1985</v>
      </c>
    </row>
    <row r="175" spans="1:14" s="3007" customFormat="1" ht="15.75" customHeight="1">
      <c r="A175" s="3010"/>
      <c r="B175" s="3010"/>
      <c r="C175" s="3015"/>
      <c r="D175" s="3011"/>
      <c r="E175" s="3019"/>
      <c r="F175" s="3013"/>
      <c r="G175" s="3011"/>
      <c r="H175" s="3011"/>
      <c r="I175" s="3011"/>
      <c r="J175" s="3017"/>
      <c r="K175" s="3011"/>
      <c r="L175" s="3011"/>
      <c r="M175" s="3011"/>
      <c r="N175" s="3018"/>
    </row>
    <row r="176" spans="1:14" s="3007" customFormat="1" ht="15.75" customHeight="1">
      <c r="A176" s="3020"/>
      <c r="B176" s="3020"/>
      <c r="C176" s="3015" t="str">
        <f>HOME!A600</f>
        <v>ZANT CHONG</v>
      </c>
      <c r="D176" s="3015" t="str">
        <f>HOME!B600</f>
        <v>6011 2429</v>
      </c>
      <c r="E176" s="3015" t="str">
        <f>HOME!C600</f>
        <v>zant.chong@msc.com</v>
      </c>
      <c r="F176" s="3015">
        <f>HOME!D600</f>
        <v>0</v>
      </c>
      <c r="G176" s="3015" t="str">
        <f>HOME!A617</f>
        <v>ROBERT CHIA</v>
      </c>
      <c r="H176" s="3015" t="str">
        <f>HOME!B617</f>
        <v>6011 0564</v>
      </c>
      <c r="I176" s="3015" t="str">
        <f>HOME!C617</f>
        <v>robert.chia@msc.com</v>
      </c>
      <c r="J176" s="3015"/>
      <c r="K176" s="3015"/>
      <c r="L176" s="3015" t="str">
        <f>HOME!A632</f>
        <v>RAYNAR ANG</v>
      </c>
      <c r="M176" s="3015" t="str">
        <f>HOME!B632</f>
        <v>6011 2358</v>
      </c>
      <c r="N176" s="3015" t="str">
        <f>HOME!C632</f>
        <v>raynar.ang@msc.com</v>
      </c>
    </row>
    <row r="177" spans="1:14" s="3007" customFormat="1" ht="15.75" customHeight="1">
      <c r="A177" s="3010"/>
      <c r="B177" s="3010"/>
      <c r="C177" s="3015" t="str">
        <f>HOME!A601</f>
        <v>PHOEBE HUANG</v>
      </c>
      <c r="D177" s="3015" t="str">
        <f>HOME!B601</f>
        <v>6011 0562</v>
      </c>
      <c r="E177" s="3015" t="str">
        <f>HOME!C601</f>
        <v>phoebe.huang@msc.com</v>
      </c>
      <c r="F177" s="3015"/>
      <c r="G177" s="3015" t="str">
        <f>HOME!A618</f>
        <v>S. Y. LIEW</v>
      </c>
      <c r="H177" s="3015" t="str">
        <f>HOME!B618</f>
        <v>6011 2348</v>
      </c>
      <c r="I177" s="3015" t="str">
        <f>HOME!C618</f>
        <v>seoyi.liew@msc.com</v>
      </c>
      <c r="J177" s="3015"/>
      <c r="K177" s="3015"/>
      <c r="L177" s="3015" t="str">
        <f>HOME!A633</f>
        <v>KAI SIANG</v>
      </c>
      <c r="M177" s="3015" t="str">
        <f>HOME!B633</f>
        <v>6011 2356</v>
      </c>
      <c r="N177" s="3015" t="str">
        <f>HOME!C633</f>
        <v>kaisiang.lim@msc.com</v>
      </c>
    </row>
    <row r="178" spans="1:14" s="3007" customFormat="1" ht="15.75" customHeight="1">
      <c r="A178" s="3010"/>
      <c r="B178" s="3010"/>
      <c r="C178" s="3015" t="str">
        <f>HOME!A602</f>
        <v>SHERWIN LIM</v>
      </c>
      <c r="D178" s="3015" t="str">
        <f>HOME!B602</f>
        <v>6011 2395</v>
      </c>
      <c r="E178" s="3015" t="str">
        <f>HOME!C602</f>
        <v>sherwin.lim@msc.com</v>
      </c>
      <c r="F178" s="3015"/>
      <c r="G178" s="3015" t="str">
        <f>HOME!A619</f>
        <v>SHARON KOH</v>
      </c>
      <c r="H178" s="3015" t="str">
        <f>HOME!B619</f>
        <v>6011 2349</v>
      </c>
      <c r="I178" s="3015" t="str">
        <f>HOME!C619</f>
        <v>sharon.koh@msc.com</v>
      </c>
      <c r="J178" s="3015"/>
      <c r="K178" s="3015"/>
      <c r="L178" s="3015" t="str">
        <f>HOME!A634</f>
        <v>DEWI</v>
      </c>
      <c r="M178" s="3015" t="str">
        <f>HOME!B634</f>
        <v>6011 2354</v>
      </c>
      <c r="N178" s="3015" t="str">
        <f>HOME!C634</f>
        <v>dewi.ratnah@msc.com</v>
      </c>
    </row>
    <row r="179" spans="1:14" s="3007" customFormat="1" ht="15.75" customHeight="1">
      <c r="A179" s="3010"/>
      <c r="B179" s="3010"/>
      <c r="C179" s="3015" t="str">
        <f>HOME!A603</f>
        <v>NATALIE LEW</v>
      </c>
      <c r="D179" s="3015" t="str">
        <f>HOME!B603</f>
        <v>6011 2399</v>
      </c>
      <c r="E179" s="3015" t="str">
        <f>HOME!C603</f>
        <v>natalie.lew@msc.com</v>
      </c>
      <c r="F179" s="3015"/>
      <c r="G179" s="3015" t="str">
        <f>HOME!A620</f>
        <v>ANGELIA LAU</v>
      </c>
      <c r="H179" s="3015" t="str">
        <f>HOME!B620</f>
        <v>6011 2346</v>
      </c>
      <c r="I179" s="3015" t="str">
        <f>HOME!C620</f>
        <v>angelia.lau@msc.com</v>
      </c>
      <c r="J179" s="3015"/>
      <c r="K179" s="3015"/>
      <c r="L179" s="3015" t="str">
        <f>HOME!A635</f>
        <v>YU TING</v>
      </c>
      <c r="M179" s="3015" t="str">
        <f>HOME!B635</f>
        <v>6011 2359</v>
      </c>
      <c r="N179" s="3015" t="str">
        <f>HOME!C635</f>
        <v>yuting.luo@msc.com</v>
      </c>
    </row>
    <row r="180" spans="1:14" s="3007" customFormat="1" ht="15.75" customHeight="1">
      <c r="A180" s="3010"/>
      <c r="B180" s="3010"/>
      <c r="C180" s="3015" t="str">
        <f>HOME!A604</f>
        <v xml:space="preserve">LIM LEE HLI </v>
      </c>
      <c r="D180" s="3015" t="str">
        <f>HOME!B604</f>
        <v>6011 2352</v>
      </c>
      <c r="E180" s="3015" t="str">
        <f>HOME!C604</f>
        <v>leehli.lim@msc.com</v>
      </c>
      <c r="F180" s="3015"/>
      <c r="G180" s="3015" t="str">
        <f>HOME!A621</f>
        <v>NOOR AFNINDAH</v>
      </c>
      <c r="H180" s="3015" t="str">
        <f>HOME!B621</f>
        <v>6011 2347</v>
      </c>
      <c r="I180" s="3015" t="str">
        <f>HOME!C621</f>
        <v>noor.afnindah@msc.com</v>
      </c>
      <c r="J180" s="3015"/>
      <c r="K180" s="3015"/>
      <c r="L180" s="3015" t="str">
        <f>HOME!A636</f>
        <v>-</v>
      </c>
      <c r="M180" s="3015" t="str">
        <f>HOME!B636</f>
        <v>6011 0567</v>
      </c>
      <c r="N180" s="3015" t="str">
        <f>HOME!C636</f>
        <v>-</v>
      </c>
    </row>
    <row r="181" spans="1:14" s="3007" customFormat="1" ht="15.75" customHeight="1">
      <c r="A181" s="3010"/>
      <c r="B181" s="3010"/>
      <c r="C181" s="3015" t="str">
        <f>HOME!A605</f>
        <v>LIM AI PHEN</v>
      </c>
      <c r="D181" s="3015" t="str">
        <f>HOME!B605</f>
        <v>6011 9646</v>
      </c>
      <c r="E181" s="3015" t="str">
        <f>HOME!C605</f>
        <v>aiphen.lim@msc.com</v>
      </c>
      <c r="F181" s="3015"/>
      <c r="G181" s="3015" t="str">
        <f>HOME!A622</f>
        <v>NG CHING WEI</v>
      </c>
      <c r="H181" s="3015" t="str">
        <f>HOME!B622</f>
        <v>6011 2404</v>
      </c>
      <c r="I181" s="3015" t="str">
        <f>HOME!C622</f>
        <v>chingwei.ng@msc.com</v>
      </c>
      <c r="J181" s="3015"/>
      <c r="K181" s="3015"/>
      <c r="L181" s="3015" t="str">
        <f>HOME!A637</f>
        <v>SHAN SHAN</v>
      </c>
      <c r="M181" s="3015" t="str">
        <f>HOME!B637</f>
        <v>6011 2353</v>
      </c>
      <c r="N181" s="3015" t="str">
        <f>HOME!C637</f>
        <v>shanshan.chin@msc.com</v>
      </c>
    </row>
    <row r="182" spans="1:14" s="3007" customFormat="1" ht="15.75" customHeight="1">
      <c r="A182" s="3010"/>
      <c r="B182" s="3010"/>
      <c r="C182" s="3015" t="str">
        <f>HOME!A606</f>
        <v>DARIUS ONG</v>
      </c>
      <c r="D182" s="3015" t="str">
        <f>HOME!B606</f>
        <v>6011 2396</v>
      </c>
      <c r="E182" s="3015" t="str">
        <f>HOME!C606</f>
        <v>darius.ong@msc.com</v>
      </c>
      <c r="F182" s="3015"/>
      <c r="G182" s="3015">
        <f>HOME!A623</f>
        <v>0</v>
      </c>
      <c r="H182" s="3015">
        <f>HOME!B623</f>
        <v>0</v>
      </c>
      <c r="I182" s="3015">
        <f>HOME!C623</f>
        <v>0</v>
      </c>
      <c r="J182" s="3015"/>
      <c r="K182" s="3015"/>
      <c r="L182" s="3015" t="str">
        <f>HOME!A638</f>
        <v>EUNICE</v>
      </c>
      <c r="M182" s="3015" t="str">
        <f>HOME!B638</f>
        <v>6011 2355</v>
      </c>
      <c r="N182" s="3015" t="str">
        <f>HOME!C638</f>
        <v>eunice.chan@msc.com</v>
      </c>
    </row>
    <row r="183" spans="1:14" s="3007" customFormat="1" ht="15.75" customHeight="1">
      <c r="C183" s="3015" t="str">
        <f>HOME!A607</f>
        <v>LAWRENCE ANG (CROSS-TRADE)</v>
      </c>
      <c r="D183" s="3015" t="str">
        <f>HOME!B607</f>
        <v>6011 2400</v>
      </c>
      <c r="E183" s="3015" t="str">
        <f>HOME!C607</f>
        <v>lawrence.ang@msc.com</v>
      </c>
      <c r="F183" s="3015"/>
      <c r="G183" s="3015" t="str">
        <f>HOME!A624</f>
        <v>.</v>
      </c>
      <c r="H183" s="3015" t="str">
        <f>HOME!B624</f>
        <v>.</v>
      </c>
      <c r="I183" s="3015" t="str">
        <f>HOME!C624</f>
        <v>.</v>
      </c>
      <c r="J183" s="3015"/>
      <c r="K183" s="3015"/>
      <c r="L183" s="3015" t="str">
        <f>HOME!A639</f>
        <v>HAZEL</v>
      </c>
      <c r="M183" s="3015" t="str">
        <f>HOME!B639</f>
        <v>6011 2435</v>
      </c>
      <c r="N183" s="3015" t="str">
        <f>HOME!C639</f>
        <v>hazel.toh@msc.com</v>
      </c>
    </row>
    <row r="184" spans="1:14" s="3007" customFormat="1" ht="15">
      <c r="C184" s="3015" t="str">
        <f>HOME!A608</f>
        <v>ASHTON YAN</v>
      </c>
      <c r="D184" s="3015" t="str">
        <f>HOME!B608</f>
        <v>6011 2398</v>
      </c>
      <c r="E184" s="3015" t="str">
        <f>HOME!C608</f>
        <v>ashton.yan@msc.com</v>
      </c>
      <c r="F184" s="3015"/>
      <c r="G184" s="3015"/>
      <c r="H184" s="3015"/>
      <c r="I184" s="3015"/>
      <c r="J184" s="3015"/>
      <c r="K184" s="3015"/>
      <c r="L184" s="3015">
        <f>HOME!A640</f>
        <v>0</v>
      </c>
      <c r="M184" s="3015">
        <f>HOME!B640</f>
        <v>0</v>
      </c>
      <c r="N184" s="3015">
        <f>HOME!C640</f>
        <v>0</v>
      </c>
    </row>
    <row r="185" spans="1:14" s="3007" customFormat="1" ht="15">
      <c r="C185" s="3015" t="str">
        <f>HOME!A609</f>
        <v>JUN YUAN (IMP)</v>
      </c>
      <c r="D185" s="3015" t="str">
        <f>HOME!B609</f>
        <v>6011 2402</v>
      </c>
      <c r="E185" s="3015" t="str">
        <f>HOME!C609</f>
        <v>junyuan.kwa@msc.com</v>
      </c>
      <c r="F185" s="3015"/>
      <c r="G185" s="3015"/>
      <c r="H185" s="3015"/>
      <c r="I185" s="3015"/>
      <c r="J185" s="3015"/>
      <c r="K185" s="3015"/>
      <c r="L185" s="3015">
        <f>HOME!A641</f>
        <v>0</v>
      </c>
      <c r="M185" s="3015">
        <f>HOME!B641</f>
        <v>0</v>
      </c>
      <c r="N185" s="3015">
        <f>HOME!C641</f>
        <v>0</v>
      </c>
    </row>
    <row r="186" spans="1:14">
      <c r="C186" s="3015" t="str">
        <f>HOME!A610</f>
        <v>KARTHI</v>
      </c>
      <c r="D186" s="3015" t="str">
        <f>HOME!B610</f>
        <v>6011 2397</v>
      </c>
      <c r="E186" s="3015" t="str">
        <f>HOME!C610</f>
        <v>karthigayan.velu@msc.com</v>
      </c>
      <c r="F186" s="3015"/>
      <c r="G186" s="3015"/>
      <c r="H186" s="3015"/>
      <c r="I186" s="3015"/>
      <c r="J186" s="3015"/>
      <c r="K186" s="3021"/>
      <c r="L186" s="3015"/>
      <c r="M186" s="3015"/>
      <c r="N186" s="3015"/>
    </row>
    <row r="187" spans="1:14">
      <c r="C187" s="3015">
        <f>HOME!A611</f>
        <v>0</v>
      </c>
      <c r="D187" s="3015">
        <f>HOME!B611</f>
        <v>0</v>
      </c>
      <c r="E187" s="3015">
        <f>HOME!C611</f>
        <v>0</v>
      </c>
      <c r="F187" s="3015"/>
      <c r="G187" s="3015"/>
      <c r="H187" s="3015"/>
      <c r="I187" s="3015"/>
      <c r="J187" s="3015"/>
      <c r="K187" s="3015"/>
      <c r="L187" s="3015"/>
      <c r="M187" s="3015"/>
      <c r="N187" s="3015"/>
    </row>
    <row r="188" spans="1:14">
      <c r="C188" s="3015" t="str">
        <f>HOME!A612</f>
        <v xml:space="preserve">MAIN LINE  </v>
      </c>
      <c r="D188" s="3015" t="str">
        <f>HOME!B612</f>
        <v>6011 2424</v>
      </c>
      <c r="E188" s="3015">
        <f>HOME!C612</f>
        <v>0</v>
      </c>
      <c r="F188" s="3015"/>
      <c r="G188" s="3015"/>
      <c r="H188" s="3015"/>
      <c r="I188" s="3015"/>
      <c r="J188" s="3015"/>
      <c r="K188" s="3015"/>
      <c r="L188" s="3015"/>
      <c r="M188" s="3015"/>
      <c r="N188" s="3015"/>
    </row>
  </sheetData>
  <sheetProtection formatCells="0"/>
  <phoneticPr fontId="27" type="noConversion"/>
  <hyperlinks>
    <hyperlink ref="I174" display="custsvc@msca.com.sg" xr:uid="{04FEBB01-3A6D-4540-887F-0BAC97E20232}"/>
    <hyperlink ref="N174" display="sinexp@msca.com.sg" xr:uid="{EC9C7513-7E1D-43C1-93EC-79393279A976}"/>
    <hyperlink ref="E174" display="mktg-dept@msca.com.sg" xr:uid="{B0C46668-D182-400C-9FA9-A11383C8B355}"/>
  </hyperlinks>
  <pageMargins left="0.7" right="0.7" top="0.75" bottom="0.75" header="0.3" footer="0.3"/>
  <pageSetup paperSize="9" scale="61" orientation="landscape" r:id="rId1"/>
  <headerFooter>
    <oddFooter>&amp;L_x000D_&amp;1#&amp;"Calibri"&amp;10&amp;K000000 Sensitivity: Internal</oddFooter>
  </headerFooter>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FFFF00"/>
    <pageSetUpPr fitToPage="1"/>
  </sheetPr>
  <dimension ref="A1:O155"/>
  <sheetViews>
    <sheetView zoomScale="130" zoomScaleNormal="130" zoomScaleSheetLayoutView="85" workbookViewId="0">
      <selection activeCell="C127" sqref="C127"/>
    </sheetView>
  </sheetViews>
  <sheetFormatPr defaultColWidth="9.42578125" defaultRowHeight="12.75" customHeight="1"/>
  <cols>
    <col min="1" max="1" width="14.140625" style="1345" customWidth="1"/>
    <col min="2" max="2" width="7.42578125" style="1345" customWidth="1"/>
    <col min="3" max="3" width="28.5703125" style="61" customWidth="1"/>
    <col min="4" max="4" width="16" style="61" customWidth="1"/>
    <col min="5" max="6" width="15" style="61" customWidth="1"/>
    <col min="7" max="7" width="19.7109375" style="61" bestFit="1" customWidth="1"/>
    <col min="8" max="10" width="15" style="61" customWidth="1"/>
    <col min="11" max="11" width="14.140625" style="61" customWidth="1"/>
    <col min="12" max="12" width="13" style="61" customWidth="1"/>
    <col min="13" max="13" width="14.42578125" style="61" customWidth="1"/>
    <col min="14" max="14" width="12.140625" style="5" customWidth="1"/>
    <col min="15" max="15" width="12.7109375" style="5" customWidth="1"/>
    <col min="16" max="16384" width="9.42578125" style="5"/>
  </cols>
  <sheetData>
    <row r="1" spans="1:14" ht="6" customHeight="1">
      <c r="A1" s="1912"/>
      <c r="B1" s="1912"/>
    </row>
    <row r="2" spans="1:14" s="37" customFormat="1" ht="18">
      <c r="A2" s="1345" t="s">
        <v>6146</v>
      </c>
      <c r="B2" s="1345"/>
      <c r="C2" s="44" t="s">
        <v>2307</v>
      </c>
    </row>
    <row r="3" spans="1:14" customFormat="1">
      <c r="A3" s="1345"/>
      <c r="B3" s="1345"/>
      <c r="C3" s="9"/>
      <c r="D3" s="9"/>
      <c r="E3" s="9"/>
      <c r="F3" s="9"/>
      <c r="G3" s="9"/>
      <c r="H3" s="9"/>
      <c r="I3" s="9"/>
      <c r="J3" s="9"/>
      <c r="K3" s="9"/>
    </row>
    <row r="4" spans="1:14" customFormat="1" ht="15">
      <c r="A4" s="1346"/>
      <c r="B4" s="1346"/>
      <c r="C4" s="129"/>
      <c r="D4" s="129"/>
      <c r="E4" s="870"/>
      <c r="F4" s="870"/>
      <c r="G4" s="129"/>
      <c r="H4" s="129"/>
      <c r="I4" s="129"/>
      <c r="J4" s="129"/>
      <c r="K4" s="129"/>
    </row>
    <row r="5" spans="1:14" s="14" customFormat="1" ht="19.5">
      <c r="A5" s="1345"/>
      <c r="B5" s="1345"/>
      <c r="C5" s="942"/>
      <c r="D5" s="943"/>
      <c r="E5" s="870" t="s">
        <v>6147</v>
      </c>
      <c r="F5" s="944"/>
      <c r="G5" s="944"/>
      <c r="H5" s="944"/>
      <c r="I5" s="193"/>
      <c r="J5" s="61"/>
      <c r="K5" s="61"/>
      <c r="L5" s="61"/>
      <c r="M5" s="61"/>
      <c r="N5" s="5"/>
    </row>
    <row r="6" spans="1:14" s="14" customFormat="1" ht="19.5">
      <c r="A6" s="1345"/>
      <c r="B6" s="1345"/>
      <c r="C6" s="1417" t="s">
        <v>3923</v>
      </c>
      <c r="D6" s="943"/>
      <c r="E6" s="870"/>
      <c r="F6" s="944"/>
      <c r="G6" s="944"/>
      <c r="H6" s="944"/>
      <c r="I6" s="193"/>
      <c r="J6" s="61"/>
      <c r="K6" s="61"/>
      <c r="L6" s="61"/>
      <c r="M6" s="61"/>
      <c r="N6" s="5"/>
    </row>
    <row r="7" spans="1:14" s="14" customFormat="1" ht="20.25" hidden="1" customHeight="1">
      <c r="A7" s="1347"/>
      <c r="B7" s="1347"/>
      <c r="C7" s="924" t="s">
        <v>4889</v>
      </c>
      <c r="D7" s="1041"/>
      <c r="E7" s="1020" t="s">
        <v>2015</v>
      </c>
      <c r="F7" s="1020" t="s">
        <v>287</v>
      </c>
      <c r="G7" s="1020" t="s">
        <v>689</v>
      </c>
      <c r="H7" s="1667" t="s">
        <v>1237</v>
      </c>
      <c r="I7" s="1020" t="s">
        <v>7</v>
      </c>
      <c r="J7" s="1276"/>
      <c r="K7" s="1276"/>
      <c r="L7" s="1262"/>
      <c r="M7" s="193"/>
      <c r="N7" s="61"/>
    </row>
    <row r="8" spans="1:14" s="14" customFormat="1" ht="24" hidden="1" customHeight="1">
      <c r="A8" s="1347"/>
      <c r="B8" s="1347"/>
      <c r="C8" s="1044" t="s">
        <v>5802</v>
      </c>
      <c r="D8" s="1045" t="s">
        <v>3791</v>
      </c>
      <c r="E8" s="1042" t="s">
        <v>1657</v>
      </c>
      <c r="F8" s="1668" t="s">
        <v>4558</v>
      </c>
      <c r="G8" s="1043" t="s">
        <v>3927</v>
      </c>
      <c r="H8" s="1668" t="s">
        <v>3650</v>
      </c>
      <c r="I8" s="1853" t="s">
        <v>4840</v>
      </c>
      <c r="J8" s="1769" t="s">
        <v>2030</v>
      </c>
      <c r="K8" s="1769"/>
      <c r="L8" s="1770" t="s">
        <v>5337</v>
      </c>
      <c r="M8" s="1519"/>
      <c r="N8" s="61"/>
    </row>
    <row r="9" spans="1:14" s="14" customFormat="1" ht="16.5" hidden="1" customHeight="1">
      <c r="A9" s="1345" t="s">
        <v>6148</v>
      </c>
      <c r="B9" s="1345"/>
      <c r="C9" s="1640" t="s">
        <v>3028</v>
      </c>
      <c r="D9" s="1632" t="s">
        <v>6149</v>
      </c>
      <c r="E9" s="1650">
        <v>44846</v>
      </c>
      <c r="F9" s="1650"/>
      <c r="G9" s="1633">
        <f>E9+23</f>
        <v>44869</v>
      </c>
      <c r="H9" s="1669">
        <f t="shared" ref="H9" si="0">E9+27</f>
        <v>44873</v>
      </c>
      <c r="I9" s="1645">
        <f t="shared" ref="I9:I24" si="1">E9+33</f>
        <v>44879</v>
      </c>
      <c r="J9" s="1767">
        <v>44836</v>
      </c>
      <c r="K9" s="1767"/>
      <c r="L9" s="1768">
        <f>J9+2</f>
        <v>44838</v>
      </c>
      <c r="M9" s="1519"/>
      <c r="N9" s="186"/>
    </row>
    <row r="10" spans="1:14" s="14" customFormat="1" ht="16.5" hidden="1" customHeight="1">
      <c r="A10" s="1345" t="s">
        <v>6150</v>
      </c>
      <c r="B10" s="1345"/>
      <c r="C10" s="1656" t="s">
        <v>2182</v>
      </c>
      <c r="D10" s="1632" t="s">
        <v>6151</v>
      </c>
      <c r="E10" s="1645">
        <v>44843</v>
      </c>
      <c r="F10" s="1645"/>
      <c r="G10" s="1645"/>
      <c r="H10" s="1671"/>
      <c r="I10" s="1645">
        <f t="shared" si="1"/>
        <v>44876</v>
      </c>
      <c r="J10" s="1767">
        <v>44843</v>
      </c>
      <c r="K10" s="1767"/>
      <c r="L10" s="1768">
        <f t="shared" ref="L10" si="2">J10+2</f>
        <v>44845</v>
      </c>
      <c r="M10" s="1519"/>
      <c r="N10" s="186"/>
    </row>
    <row r="11" spans="1:14" s="14" customFormat="1" ht="16.5" hidden="1" customHeight="1">
      <c r="A11" s="1345" t="s">
        <v>6152</v>
      </c>
      <c r="B11" s="1345"/>
      <c r="C11" s="1640" t="s">
        <v>2597</v>
      </c>
      <c r="D11" s="1632" t="s">
        <v>6153</v>
      </c>
      <c r="E11" s="1650">
        <v>44858</v>
      </c>
      <c r="F11" s="1650"/>
      <c r="G11" s="1633">
        <f t="shared" ref="G11:G19" si="3">E11+23</f>
        <v>44881</v>
      </c>
      <c r="H11" s="1669">
        <f t="shared" ref="H11:H21" si="4">E11+27</f>
        <v>44885</v>
      </c>
      <c r="I11" s="1645">
        <f t="shared" si="1"/>
        <v>44891</v>
      </c>
      <c r="J11" s="1767">
        <v>44850</v>
      </c>
      <c r="K11" s="1767"/>
      <c r="L11" s="1768">
        <f t="shared" ref="L11:L21" si="5">J11+2</f>
        <v>44852</v>
      </c>
      <c r="M11" s="1519"/>
      <c r="N11" s="186"/>
    </row>
    <row r="12" spans="1:14" s="14" customFormat="1" ht="16.5" hidden="1" customHeight="1">
      <c r="A12" s="1345" t="s">
        <v>6154</v>
      </c>
      <c r="B12" s="1345"/>
      <c r="C12" s="1631" t="s">
        <v>3068</v>
      </c>
      <c r="D12" s="1632" t="s">
        <v>6155</v>
      </c>
      <c r="E12" s="1650">
        <v>44864</v>
      </c>
      <c r="F12" s="1650"/>
      <c r="G12" s="1633">
        <f t="shared" si="3"/>
        <v>44887</v>
      </c>
      <c r="H12" s="1669">
        <f t="shared" si="4"/>
        <v>44891</v>
      </c>
      <c r="I12" s="1645">
        <f t="shared" si="1"/>
        <v>44897</v>
      </c>
      <c r="J12" s="1767">
        <v>44857</v>
      </c>
      <c r="K12" s="1767"/>
      <c r="L12" s="1768">
        <f t="shared" si="5"/>
        <v>44859</v>
      </c>
      <c r="M12" s="1519"/>
      <c r="N12" s="186"/>
    </row>
    <row r="13" spans="1:14" s="14" customFormat="1" ht="16.5" hidden="1" customHeight="1">
      <c r="A13" s="1345" t="s">
        <v>6156</v>
      </c>
      <c r="B13" s="1345"/>
      <c r="C13" s="1631" t="s">
        <v>3996</v>
      </c>
      <c r="D13" s="1632" t="s">
        <v>6157</v>
      </c>
      <c r="E13" s="1650">
        <v>44866</v>
      </c>
      <c r="F13" s="1650"/>
      <c r="G13" s="1633">
        <f t="shared" si="3"/>
        <v>44889</v>
      </c>
      <c r="H13" s="1669">
        <f t="shared" si="4"/>
        <v>44893</v>
      </c>
      <c r="I13" s="1633">
        <f t="shared" si="1"/>
        <v>44899</v>
      </c>
      <c r="J13" s="1767">
        <v>44864</v>
      </c>
      <c r="K13" s="1767"/>
      <c r="L13" s="1768">
        <f t="shared" si="5"/>
        <v>44866</v>
      </c>
      <c r="M13" s="1519" t="s">
        <v>6158</v>
      </c>
      <c r="N13" s="186"/>
    </row>
    <row r="14" spans="1:14" s="14" customFormat="1" ht="16.5" hidden="1" customHeight="1">
      <c r="A14" s="1345" t="s">
        <v>6159</v>
      </c>
      <c r="B14" s="1345"/>
      <c r="C14" s="1636" t="s">
        <v>3064</v>
      </c>
      <c r="D14" s="1638" t="s">
        <v>6160</v>
      </c>
      <c r="E14" s="1649">
        <v>44878</v>
      </c>
      <c r="F14" s="1649"/>
      <c r="G14" s="1216">
        <f t="shared" si="3"/>
        <v>44901</v>
      </c>
      <c r="H14" s="1670">
        <f t="shared" si="4"/>
        <v>44905</v>
      </c>
      <c r="I14" s="1216">
        <f t="shared" si="1"/>
        <v>44911</v>
      </c>
      <c r="J14" s="1767">
        <v>44871</v>
      </c>
      <c r="K14" s="1767"/>
      <c r="L14" s="1768">
        <f t="shared" si="5"/>
        <v>44873</v>
      </c>
      <c r="M14" s="1519"/>
      <c r="N14" s="186"/>
    </row>
    <row r="15" spans="1:14" s="14" customFormat="1" ht="16.5" hidden="1" customHeight="1">
      <c r="A15" s="1345" t="s">
        <v>6161</v>
      </c>
      <c r="B15" s="1345"/>
      <c r="C15" s="1636" t="s">
        <v>6162</v>
      </c>
      <c r="D15" s="1638" t="s">
        <v>6163</v>
      </c>
      <c r="E15" s="1649">
        <v>44880</v>
      </c>
      <c r="F15" s="1649"/>
      <c r="G15" s="1216">
        <f t="shared" si="3"/>
        <v>44903</v>
      </c>
      <c r="H15" s="1670">
        <f t="shared" si="4"/>
        <v>44907</v>
      </c>
      <c r="I15" s="1216">
        <f t="shared" si="1"/>
        <v>44913</v>
      </c>
      <c r="J15" s="1767">
        <v>44878</v>
      </c>
      <c r="K15" s="1767"/>
      <c r="L15" s="1768">
        <f t="shared" si="5"/>
        <v>44880</v>
      </c>
      <c r="M15" s="1519"/>
      <c r="N15" s="186"/>
    </row>
    <row r="16" spans="1:14" s="14" customFormat="1" ht="16.5" hidden="1" customHeight="1">
      <c r="A16" s="1345" t="s">
        <v>6164</v>
      </c>
      <c r="B16" s="1345"/>
      <c r="C16" s="1709" t="s">
        <v>4110</v>
      </c>
      <c r="D16" s="1710" t="s">
        <v>6165</v>
      </c>
      <c r="E16" s="1711">
        <v>44888</v>
      </c>
      <c r="F16" s="1711"/>
      <c r="G16" s="1712">
        <f t="shared" si="3"/>
        <v>44911</v>
      </c>
      <c r="H16" s="1713">
        <f t="shared" si="4"/>
        <v>44915</v>
      </c>
      <c r="I16" s="1712">
        <f t="shared" si="1"/>
        <v>44921</v>
      </c>
      <c r="J16" s="1767">
        <v>44885</v>
      </c>
      <c r="K16" s="1767"/>
      <c r="L16" s="1768">
        <f t="shared" si="5"/>
        <v>44887</v>
      </c>
      <c r="M16" s="1519"/>
      <c r="N16" s="186"/>
    </row>
    <row r="17" spans="1:15" s="14" customFormat="1" ht="16.5" hidden="1" customHeight="1">
      <c r="A17" s="1345" t="s">
        <v>6166</v>
      </c>
      <c r="B17" s="1345"/>
      <c r="C17" s="1708" t="s">
        <v>6167</v>
      </c>
      <c r="D17" s="1710" t="s">
        <v>6168</v>
      </c>
      <c r="E17" s="1711">
        <v>44895</v>
      </c>
      <c r="F17" s="1711"/>
      <c r="G17" s="1712">
        <f t="shared" si="3"/>
        <v>44918</v>
      </c>
      <c r="H17" s="1713">
        <f t="shared" si="4"/>
        <v>44922</v>
      </c>
      <c r="I17" s="1712">
        <f t="shared" si="1"/>
        <v>44928</v>
      </c>
      <c r="J17" s="1767">
        <v>44892</v>
      </c>
      <c r="K17" s="1767"/>
      <c r="L17" s="1768">
        <f t="shared" si="5"/>
        <v>44894</v>
      </c>
      <c r="M17" s="1519"/>
      <c r="N17" s="186"/>
      <c r="O17" s="5"/>
    </row>
    <row r="18" spans="1:15" s="14" customFormat="1" ht="16.5" hidden="1" customHeight="1">
      <c r="A18" s="1345" t="s">
        <v>6169</v>
      </c>
      <c r="B18" s="1345"/>
      <c r="C18" s="1714" t="s">
        <v>3005</v>
      </c>
      <c r="D18" s="1715" t="s">
        <v>6170</v>
      </c>
      <c r="E18" s="1716">
        <v>44902</v>
      </c>
      <c r="F18" s="1716"/>
      <c r="G18" s="1716">
        <f t="shared" si="3"/>
        <v>44925</v>
      </c>
      <c r="H18" s="1717">
        <f t="shared" si="4"/>
        <v>44929</v>
      </c>
      <c r="I18" s="1716">
        <f t="shared" si="1"/>
        <v>44935</v>
      </c>
      <c r="J18" s="1767">
        <v>44899</v>
      </c>
      <c r="K18" s="1767"/>
      <c r="L18" s="1768">
        <f t="shared" si="5"/>
        <v>44901</v>
      </c>
      <c r="M18" s="1519" t="s">
        <v>6171</v>
      </c>
      <c r="N18" s="186"/>
      <c r="O18" s="5"/>
    </row>
    <row r="19" spans="1:15" s="14" customFormat="1" ht="16.5" hidden="1" customHeight="1">
      <c r="A19" s="1345" t="s">
        <v>6172</v>
      </c>
      <c r="B19" s="1345"/>
      <c r="C19" s="1714" t="s">
        <v>3937</v>
      </c>
      <c r="D19" s="1715" t="s">
        <v>6173</v>
      </c>
      <c r="E19" s="1724">
        <v>44907</v>
      </c>
      <c r="F19" s="1724"/>
      <c r="G19" s="1716">
        <f t="shared" si="3"/>
        <v>44930</v>
      </c>
      <c r="H19" s="1717">
        <f t="shared" si="4"/>
        <v>44934</v>
      </c>
      <c r="I19" s="1716">
        <f t="shared" si="1"/>
        <v>44940</v>
      </c>
      <c r="J19" s="1767">
        <v>44906</v>
      </c>
      <c r="K19" s="1767"/>
      <c r="L19" s="1768">
        <f t="shared" si="5"/>
        <v>44908</v>
      </c>
      <c r="M19" s="1519"/>
      <c r="N19" s="186"/>
      <c r="O19" s="5"/>
    </row>
    <row r="20" spans="1:15" s="14" customFormat="1" ht="16.5" hidden="1" customHeight="1">
      <c r="A20" s="1345" t="s">
        <v>6174</v>
      </c>
      <c r="B20" s="1345"/>
      <c r="C20" s="1742" t="s">
        <v>3805</v>
      </c>
      <c r="D20" s="1743" t="s">
        <v>6175</v>
      </c>
      <c r="E20" s="1744">
        <v>44918</v>
      </c>
      <c r="F20" s="1744"/>
      <c r="G20" s="1745">
        <f t="shared" ref="G20:G24" si="6">E20+23</f>
        <v>44941</v>
      </c>
      <c r="H20" s="1746">
        <f t="shared" si="4"/>
        <v>44945</v>
      </c>
      <c r="I20" s="1745">
        <f t="shared" si="1"/>
        <v>44951</v>
      </c>
      <c r="J20" s="1767">
        <v>44913</v>
      </c>
      <c r="K20" s="1767"/>
      <c r="L20" s="1768">
        <f t="shared" si="5"/>
        <v>44915</v>
      </c>
      <c r="M20" s="1519" t="s">
        <v>6171</v>
      </c>
      <c r="N20" s="1756" t="s">
        <v>5861</v>
      </c>
      <c r="O20" s="5"/>
    </row>
    <row r="21" spans="1:15" s="14" customFormat="1" ht="16.5" hidden="1" customHeight="1">
      <c r="A21" s="1345" t="s">
        <v>6176</v>
      </c>
      <c r="B21" s="1345"/>
      <c r="C21" s="1742" t="s">
        <v>2382</v>
      </c>
      <c r="D21" s="1743" t="s">
        <v>6177</v>
      </c>
      <c r="E21" s="1744">
        <v>44924</v>
      </c>
      <c r="F21" s="1744"/>
      <c r="G21" s="1745">
        <f t="shared" si="6"/>
        <v>44947</v>
      </c>
      <c r="H21" s="1746">
        <f t="shared" si="4"/>
        <v>44951</v>
      </c>
      <c r="I21" s="1745">
        <f t="shared" si="1"/>
        <v>44957</v>
      </c>
      <c r="J21" s="1767">
        <v>44920</v>
      </c>
      <c r="K21" s="1767"/>
      <c r="L21" s="1768">
        <f t="shared" si="5"/>
        <v>44922</v>
      </c>
      <c r="M21" s="1519" t="s">
        <v>6171</v>
      </c>
      <c r="N21" s="932" t="s">
        <v>5861</v>
      </c>
      <c r="O21" s="5"/>
    </row>
    <row r="22" spans="1:15" s="14" customFormat="1" ht="16.5" hidden="1" customHeight="1">
      <c r="A22" s="1345" t="s">
        <v>3028</v>
      </c>
      <c r="B22" s="1345"/>
      <c r="C22" s="1747" t="s">
        <v>2634</v>
      </c>
      <c r="D22" s="1748" t="s">
        <v>6178</v>
      </c>
      <c r="E22" s="1759">
        <v>44564</v>
      </c>
      <c r="F22" s="1759"/>
      <c r="G22" s="1749">
        <f t="shared" si="6"/>
        <v>44587</v>
      </c>
      <c r="H22" s="1749">
        <f t="shared" ref="H22:H24" si="7">E22+27</f>
        <v>44591</v>
      </c>
      <c r="I22" s="1749">
        <f t="shared" si="1"/>
        <v>44597</v>
      </c>
      <c r="J22" s="1767">
        <v>44927</v>
      </c>
      <c r="K22" s="1767"/>
      <c r="L22" s="1768">
        <f t="shared" ref="L22:L24" si="8">J22+2</f>
        <v>44929</v>
      </c>
      <c r="M22" s="1519" t="s">
        <v>6171</v>
      </c>
      <c r="N22" s="932" t="s">
        <v>5861</v>
      </c>
      <c r="O22" s="5"/>
    </row>
    <row r="23" spans="1:15" s="14" customFormat="1" ht="16.5" hidden="1" customHeight="1">
      <c r="A23" s="1345" t="s">
        <v>6179</v>
      </c>
      <c r="B23" s="1345"/>
      <c r="C23" s="1747" t="s">
        <v>2390</v>
      </c>
      <c r="D23" s="1748" t="s">
        <v>6180</v>
      </c>
      <c r="E23" s="1759">
        <v>44572</v>
      </c>
      <c r="F23" s="1793">
        <f>E23+6</f>
        <v>44578</v>
      </c>
      <c r="G23" s="1749">
        <f t="shared" si="6"/>
        <v>44595</v>
      </c>
      <c r="H23" s="1749">
        <f t="shared" si="7"/>
        <v>44599</v>
      </c>
      <c r="I23" s="1749">
        <f t="shared" si="1"/>
        <v>44605</v>
      </c>
      <c r="J23" s="1767">
        <v>44934</v>
      </c>
      <c r="K23" s="1767"/>
      <c r="L23" s="1768">
        <f t="shared" si="8"/>
        <v>44936</v>
      </c>
      <c r="M23" s="1519" t="s">
        <v>6171</v>
      </c>
      <c r="N23" s="932"/>
      <c r="O23" s="5"/>
    </row>
    <row r="24" spans="1:15" s="14" customFormat="1" ht="16.5" hidden="1" customHeight="1">
      <c r="A24" s="1345" t="s">
        <v>6181</v>
      </c>
      <c r="B24" s="1345"/>
      <c r="C24" s="1747" t="s">
        <v>4774</v>
      </c>
      <c r="D24" s="1748" t="s">
        <v>6182</v>
      </c>
      <c r="E24" s="1759">
        <v>44583</v>
      </c>
      <c r="F24" s="1749">
        <f>E24+6</f>
        <v>44589</v>
      </c>
      <c r="G24" s="1749">
        <f t="shared" si="6"/>
        <v>44606</v>
      </c>
      <c r="H24" s="1749">
        <f t="shared" si="7"/>
        <v>44610</v>
      </c>
      <c r="I24" s="1749">
        <f t="shared" si="1"/>
        <v>44616</v>
      </c>
      <c r="J24" s="1767">
        <v>44941</v>
      </c>
      <c r="K24" s="1767"/>
      <c r="L24" s="1768">
        <f t="shared" si="8"/>
        <v>44943</v>
      </c>
      <c r="M24" s="1519" t="s">
        <v>6171</v>
      </c>
      <c r="N24" s="1861" t="s">
        <v>5850</v>
      </c>
      <c r="O24" s="5"/>
    </row>
    <row r="25" spans="1:15" s="14" customFormat="1" ht="16.5" hidden="1" customHeight="1">
      <c r="A25" s="1345"/>
      <c r="B25" s="1345"/>
      <c r="D25" s="1142"/>
      <c r="E25" s="1143"/>
      <c r="F25" s="1143"/>
      <c r="G25" s="1143"/>
      <c r="H25" s="1143"/>
      <c r="I25" s="1143"/>
      <c r="J25" s="1143"/>
      <c r="K25" s="1143"/>
      <c r="L25" s="1269"/>
      <c r="M25" s="1768"/>
      <c r="N25" s="1519"/>
      <c r="O25" s="5"/>
    </row>
    <row r="26" spans="1:15" s="14" customFormat="1" ht="22.9" hidden="1" customHeight="1">
      <c r="A26" s="1345"/>
      <c r="B26" s="1345"/>
      <c r="C26" s="924" t="s">
        <v>4889</v>
      </c>
      <c r="D26" s="1041"/>
      <c r="E26" s="1020" t="s">
        <v>2015</v>
      </c>
      <c r="F26" s="1020" t="s">
        <v>287</v>
      </c>
      <c r="G26" s="1020" t="s">
        <v>1711</v>
      </c>
      <c r="H26" s="1020" t="s">
        <v>1237</v>
      </c>
      <c r="I26" s="1020" t="s">
        <v>689</v>
      </c>
      <c r="J26" s="1020" t="s">
        <v>7</v>
      </c>
      <c r="K26" s="2220"/>
      <c r="L26" s="1767"/>
      <c r="M26" s="1768"/>
      <c r="N26" s="1519"/>
      <c r="O26" s="5"/>
    </row>
    <row r="27" spans="1:15" s="14" customFormat="1" ht="23.45" hidden="1" customHeight="1">
      <c r="A27" s="1345"/>
      <c r="B27" s="1345"/>
      <c r="C27" s="2185" t="s">
        <v>5802</v>
      </c>
      <c r="D27" s="2186" t="s">
        <v>3791</v>
      </c>
      <c r="E27" s="2187" t="s">
        <v>1657</v>
      </c>
      <c r="F27" s="2188" t="s">
        <v>4558</v>
      </c>
      <c r="G27" s="2188" t="s">
        <v>3302</v>
      </c>
      <c r="H27" s="2188" t="s">
        <v>6183</v>
      </c>
      <c r="I27" s="2188" t="s">
        <v>3587</v>
      </c>
      <c r="J27" s="2188" t="s">
        <v>3527</v>
      </c>
      <c r="K27" s="2221"/>
      <c r="L27" s="2153" t="s">
        <v>2030</v>
      </c>
      <c r="M27" s="2154" t="s">
        <v>5337</v>
      </c>
      <c r="N27" s="1519"/>
      <c r="O27" s="5"/>
    </row>
    <row r="28" spans="1:15" s="14" customFormat="1" ht="16.5" hidden="1" customHeight="1">
      <c r="A28" s="1345" t="s">
        <v>6184</v>
      </c>
      <c r="B28" s="1345"/>
      <c r="C28" s="1794" t="s">
        <v>3072</v>
      </c>
      <c r="D28" s="1748" t="s">
        <v>6185</v>
      </c>
      <c r="E28" s="1759">
        <v>44595</v>
      </c>
      <c r="F28" s="1863">
        <f>E28+6</f>
        <v>44601</v>
      </c>
      <c r="G28" s="1749">
        <f>E28+22</f>
        <v>44617</v>
      </c>
      <c r="H28" s="1863">
        <f t="shared" ref="H28" si="9">E28+28</f>
        <v>44623</v>
      </c>
      <c r="I28" s="1863">
        <f t="shared" ref="I28" si="10">E28+30</f>
        <v>44625</v>
      </c>
      <c r="J28" s="1863">
        <f>E28+36</f>
        <v>44631</v>
      </c>
      <c r="K28" s="2222"/>
      <c r="L28" s="446">
        <v>44948</v>
      </c>
      <c r="M28" s="446">
        <f>L28+2</f>
        <v>44950</v>
      </c>
      <c r="N28" s="1519" t="s">
        <v>6171</v>
      </c>
      <c r="O28" s="114" t="s">
        <v>5861</v>
      </c>
    </row>
    <row r="29" spans="1:15" s="14" customFormat="1" ht="16.5" hidden="1" customHeight="1">
      <c r="A29" s="1345" t="s">
        <v>6186</v>
      </c>
      <c r="B29" s="1345"/>
      <c r="C29" s="1852" t="s">
        <v>4535</v>
      </c>
      <c r="D29" s="1748" t="s">
        <v>6187</v>
      </c>
      <c r="E29" s="1759">
        <v>44962</v>
      </c>
      <c r="F29" s="1863">
        <f>E29+6</f>
        <v>44968</v>
      </c>
      <c r="G29" s="1749">
        <f>E29+22</f>
        <v>44984</v>
      </c>
      <c r="H29" s="1863">
        <f t="shared" ref="H29" si="11">E29+28</f>
        <v>44990</v>
      </c>
      <c r="I29" s="1863">
        <f t="shared" ref="I29" si="12">E29+30</f>
        <v>44992</v>
      </c>
      <c r="J29" s="1863">
        <f>E29+36</f>
        <v>44998</v>
      </c>
      <c r="K29" s="2222"/>
      <c r="L29" s="446">
        <v>44955</v>
      </c>
      <c r="M29" s="446">
        <f>L29+2</f>
        <v>44957</v>
      </c>
      <c r="N29" s="1519" t="s">
        <v>6171</v>
      </c>
      <c r="O29" s="114" t="s">
        <v>5861</v>
      </c>
    </row>
    <row r="30" spans="1:15" s="14" customFormat="1" ht="16.5" hidden="1" customHeight="1">
      <c r="A30" s="1345"/>
      <c r="B30" s="1345"/>
      <c r="C30" s="1771" t="s">
        <v>2182</v>
      </c>
      <c r="D30" s="2189" t="s">
        <v>6188</v>
      </c>
      <c r="E30" s="1772"/>
      <c r="F30" s="1772"/>
      <c r="G30" s="1866"/>
      <c r="H30" s="1772"/>
      <c r="I30" s="1772"/>
      <c r="J30" s="1772"/>
      <c r="K30" s="2223"/>
      <c r="L30" s="2155"/>
      <c r="M30" s="2155"/>
      <c r="N30" s="1792"/>
      <c r="O30" s="5"/>
    </row>
    <row r="31" spans="1:15" s="14" customFormat="1" ht="16.5" hidden="1" customHeight="1">
      <c r="A31" s="1345"/>
      <c r="B31" s="1345"/>
      <c r="C31" s="1635" t="s">
        <v>3642</v>
      </c>
      <c r="D31" s="2190" t="s">
        <v>6189</v>
      </c>
      <c r="E31" s="1869">
        <v>44607</v>
      </c>
      <c r="F31" s="1773">
        <f>E31+6</f>
        <v>44613</v>
      </c>
      <c r="G31" s="1745">
        <f t="shared" ref="G31:G38" si="13">E31+22</f>
        <v>44629</v>
      </c>
      <c r="H31" s="1773">
        <f>E31+28</f>
        <v>44635</v>
      </c>
      <c r="I31" s="1773">
        <f>E31+30</f>
        <v>44637</v>
      </c>
      <c r="J31" s="1773">
        <f t="shared" ref="J31:J41" si="14">E31+36</f>
        <v>44643</v>
      </c>
      <c r="K31" s="2224"/>
      <c r="L31" s="446">
        <v>44604</v>
      </c>
      <c r="M31" s="446">
        <f t="shared" ref="M31:M41" si="15">L31+2</f>
        <v>44606</v>
      </c>
      <c r="N31" s="1519" t="s">
        <v>6171</v>
      </c>
      <c r="O31" s="114" t="s">
        <v>5861</v>
      </c>
    </row>
    <row r="32" spans="1:15" s="14" customFormat="1" ht="16.5" hidden="1" customHeight="1">
      <c r="A32" s="1345" t="s">
        <v>6190</v>
      </c>
      <c r="B32" s="1345"/>
      <c r="C32" s="1865" t="s">
        <v>2182</v>
      </c>
      <c r="D32" s="1632" t="s">
        <v>6191</v>
      </c>
      <c r="E32" s="1645">
        <v>44611</v>
      </c>
      <c r="F32" s="1772">
        <f>E32+6</f>
        <v>44617</v>
      </c>
      <c r="G32" s="1866">
        <f t="shared" si="13"/>
        <v>44633</v>
      </c>
      <c r="H32" s="1772">
        <f t="shared" ref="H32:H41" si="16">E32+28</f>
        <v>44639</v>
      </c>
      <c r="I32" s="1772">
        <f t="shared" ref="I32:I41" si="17">E32+30</f>
        <v>44641</v>
      </c>
      <c r="J32" s="1772">
        <f t="shared" si="14"/>
        <v>44647</v>
      </c>
      <c r="K32" s="2223"/>
      <c r="L32" s="2155">
        <v>44611</v>
      </c>
      <c r="M32" s="2155">
        <f t="shared" si="15"/>
        <v>44613</v>
      </c>
      <c r="N32" s="1873" t="s">
        <v>6171</v>
      </c>
      <c r="O32" s="5"/>
    </row>
    <row r="33" spans="1:15" s="14" customFormat="1" ht="16.5" hidden="1" customHeight="1">
      <c r="A33" s="1345" t="s">
        <v>2696</v>
      </c>
      <c r="B33" s="1345"/>
      <c r="C33" s="1867" t="s">
        <v>4016</v>
      </c>
      <c r="D33" s="1632" t="s">
        <v>6192</v>
      </c>
      <c r="E33" s="1650">
        <v>44987</v>
      </c>
      <c r="F33" s="1773">
        <f>E33+6</f>
        <v>44993</v>
      </c>
      <c r="G33" s="1745">
        <f t="shared" si="13"/>
        <v>45009</v>
      </c>
      <c r="H33" s="1773">
        <f t="shared" si="16"/>
        <v>45015</v>
      </c>
      <c r="I33" s="1773">
        <f t="shared" si="17"/>
        <v>45017</v>
      </c>
      <c r="J33" s="1773">
        <f t="shared" si="14"/>
        <v>45023</v>
      </c>
      <c r="K33" s="2224"/>
      <c r="L33" s="446">
        <v>44618</v>
      </c>
      <c r="M33" s="446">
        <f t="shared" si="15"/>
        <v>44620</v>
      </c>
      <c r="N33" s="1519" t="s">
        <v>6171</v>
      </c>
      <c r="O33" s="1519" t="s">
        <v>5861</v>
      </c>
    </row>
    <row r="34" spans="1:15" s="14" customFormat="1" ht="16.5" hidden="1" customHeight="1">
      <c r="A34" s="1345"/>
      <c r="B34" s="1345"/>
      <c r="C34" s="1794" t="s">
        <v>2354</v>
      </c>
      <c r="D34" s="1638" t="s">
        <v>6193</v>
      </c>
      <c r="E34" s="1649">
        <v>44627</v>
      </c>
      <c r="F34" s="1863">
        <f>E34+6</f>
        <v>44633</v>
      </c>
      <c r="G34" s="1749">
        <f t="shared" si="13"/>
        <v>44649</v>
      </c>
      <c r="H34" s="1863">
        <f t="shared" si="16"/>
        <v>44655</v>
      </c>
      <c r="I34" s="1863">
        <f t="shared" si="17"/>
        <v>44657</v>
      </c>
      <c r="J34" s="1863">
        <f t="shared" si="14"/>
        <v>44663</v>
      </c>
      <c r="K34" s="2222"/>
      <c r="L34" s="446">
        <v>44625</v>
      </c>
      <c r="M34" s="446">
        <f t="shared" si="15"/>
        <v>44627</v>
      </c>
      <c r="N34" s="1519" t="s">
        <v>6171</v>
      </c>
      <c r="O34" s="5"/>
    </row>
    <row r="35" spans="1:15" s="14" customFormat="1" ht="16.5" hidden="1" customHeight="1">
      <c r="A35" s="1345"/>
      <c r="B35" s="1345"/>
      <c r="C35" s="1794" t="s">
        <v>3937</v>
      </c>
      <c r="D35" s="1638" t="s">
        <v>6194</v>
      </c>
      <c r="E35" s="1649">
        <v>44638</v>
      </c>
      <c r="F35" s="1889" t="s">
        <v>2190</v>
      </c>
      <c r="G35" s="1866">
        <f t="shared" si="13"/>
        <v>44660</v>
      </c>
      <c r="H35" s="1863">
        <f t="shared" si="16"/>
        <v>44666</v>
      </c>
      <c r="I35" s="1863">
        <f t="shared" si="17"/>
        <v>44668</v>
      </c>
      <c r="J35" s="1863">
        <f t="shared" si="14"/>
        <v>44674</v>
      </c>
      <c r="K35" s="2222"/>
      <c r="L35" s="446">
        <v>44632</v>
      </c>
      <c r="M35" s="446">
        <f t="shared" si="15"/>
        <v>44634</v>
      </c>
      <c r="N35" s="1519" t="s">
        <v>6171</v>
      </c>
      <c r="O35" s="5" t="s">
        <v>5850</v>
      </c>
    </row>
    <row r="36" spans="1:15" s="14" customFormat="1" ht="16.5" hidden="1" customHeight="1">
      <c r="A36" s="1345" t="s">
        <v>6195</v>
      </c>
      <c r="B36" s="1345"/>
      <c r="C36" s="1852" t="s">
        <v>6196</v>
      </c>
      <c r="D36" s="1638" t="s">
        <v>6197</v>
      </c>
      <c r="E36" s="1649">
        <v>44647</v>
      </c>
      <c r="F36" s="1863">
        <f>E36+6</f>
        <v>44653</v>
      </c>
      <c r="G36" s="1749">
        <f t="shared" si="13"/>
        <v>44669</v>
      </c>
      <c r="H36" s="1863">
        <f t="shared" si="16"/>
        <v>44675</v>
      </c>
      <c r="I36" s="1863">
        <f t="shared" si="17"/>
        <v>44677</v>
      </c>
      <c r="J36" s="1863">
        <f t="shared" si="14"/>
        <v>44683</v>
      </c>
      <c r="K36" s="2222"/>
      <c r="L36" s="446">
        <v>44639</v>
      </c>
      <c r="M36" s="446">
        <f t="shared" si="15"/>
        <v>44641</v>
      </c>
      <c r="N36" s="1519" t="s">
        <v>6171</v>
      </c>
      <c r="O36" t="s">
        <v>5861</v>
      </c>
    </row>
    <row r="37" spans="1:15" s="14" customFormat="1" ht="16.5" hidden="1" customHeight="1">
      <c r="A37" s="1345"/>
      <c r="B37" s="1345"/>
      <c r="C37" s="1852" t="s">
        <v>2793</v>
      </c>
      <c r="D37" s="1638" t="s">
        <v>6198</v>
      </c>
      <c r="E37" s="1649">
        <v>45018</v>
      </c>
      <c r="F37" s="1863">
        <f>E37+6</f>
        <v>45024</v>
      </c>
      <c r="G37" s="1749">
        <f t="shared" si="13"/>
        <v>45040</v>
      </c>
      <c r="H37" s="1863">
        <f>E37+28</f>
        <v>45046</v>
      </c>
      <c r="I37" s="1863">
        <f>E37+30</f>
        <v>45048</v>
      </c>
      <c r="J37" s="1863">
        <f>E37+36</f>
        <v>45054</v>
      </c>
      <c r="K37" s="2222"/>
      <c r="L37" s="446">
        <v>45011</v>
      </c>
      <c r="M37" s="446">
        <f>L37+2</f>
        <v>45013</v>
      </c>
      <c r="N37" s="1519" t="s">
        <v>6171</v>
      </c>
      <c r="O37" s="230" t="s">
        <v>5850</v>
      </c>
    </row>
    <row r="38" spans="1:15" s="14" customFormat="1" ht="16.5" hidden="1" customHeight="1">
      <c r="A38" s="1345" t="s">
        <v>3993</v>
      </c>
      <c r="B38" s="1345"/>
      <c r="C38" s="1867" t="s">
        <v>2696</v>
      </c>
      <c r="D38" s="1632" t="s">
        <v>6199</v>
      </c>
      <c r="E38" s="1650">
        <v>45027</v>
      </c>
      <c r="F38" s="1773">
        <f>E38+6</f>
        <v>45033</v>
      </c>
      <c r="G38" s="1745">
        <f t="shared" si="13"/>
        <v>45049</v>
      </c>
      <c r="H38" s="1773">
        <f t="shared" si="16"/>
        <v>45055</v>
      </c>
      <c r="I38" s="1773">
        <f t="shared" si="17"/>
        <v>45057</v>
      </c>
      <c r="J38" s="1773">
        <f t="shared" si="14"/>
        <v>45063</v>
      </c>
      <c r="K38" s="2224"/>
      <c r="L38" s="446">
        <v>45018</v>
      </c>
      <c r="M38" s="446">
        <f t="shared" si="15"/>
        <v>45020</v>
      </c>
      <c r="N38" s="1519" t="s">
        <v>6171</v>
      </c>
      <c r="O38" s="230" t="s">
        <v>5850</v>
      </c>
    </row>
    <row r="39" spans="1:15" s="14" customFormat="1" ht="16.5" hidden="1" customHeight="1">
      <c r="A39" s="1345" t="s">
        <v>3064</v>
      </c>
      <c r="B39" s="1345"/>
      <c r="C39" s="1867" t="s">
        <v>3099</v>
      </c>
      <c r="D39" s="1632" t="s">
        <v>6200</v>
      </c>
      <c r="E39" s="2191">
        <v>45032</v>
      </c>
      <c r="F39" s="1773">
        <f>E39+6</f>
        <v>45038</v>
      </c>
      <c r="G39" s="1866"/>
      <c r="H39" s="1773">
        <f t="shared" si="16"/>
        <v>45060</v>
      </c>
      <c r="I39" s="1773">
        <f t="shared" si="17"/>
        <v>45062</v>
      </c>
      <c r="J39" s="1773">
        <f t="shared" si="14"/>
        <v>45068</v>
      </c>
      <c r="K39" s="2224"/>
      <c r="L39" s="446">
        <v>45025</v>
      </c>
      <c r="M39" s="446">
        <f t="shared" si="15"/>
        <v>45027</v>
      </c>
      <c r="N39" s="1519" t="s">
        <v>5850</v>
      </c>
      <c r="O39" s="5"/>
    </row>
    <row r="40" spans="1:15" s="14" customFormat="1" ht="16.5" hidden="1" customHeight="1">
      <c r="A40" s="1345" t="s">
        <v>3064</v>
      </c>
      <c r="B40" s="1345"/>
      <c r="C40" s="1867" t="s">
        <v>3733</v>
      </c>
      <c r="D40" s="1632" t="s">
        <v>6201</v>
      </c>
      <c r="E40" s="1650">
        <v>45040</v>
      </c>
      <c r="F40" s="1773">
        <f>E40+6</f>
        <v>45046</v>
      </c>
      <c r="G40" s="1959" t="s">
        <v>2190</v>
      </c>
      <c r="H40" s="1773">
        <f t="shared" si="16"/>
        <v>45068</v>
      </c>
      <c r="I40" s="1773">
        <f t="shared" si="17"/>
        <v>45070</v>
      </c>
      <c r="J40" s="1773">
        <f t="shared" si="14"/>
        <v>45076</v>
      </c>
      <c r="K40" s="2224"/>
      <c r="L40" s="446">
        <v>45032</v>
      </c>
      <c r="M40" s="446">
        <f t="shared" si="15"/>
        <v>45034</v>
      </c>
      <c r="N40" s="1519" t="s">
        <v>5861</v>
      </c>
      <c r="O40" s="5"/>
    </row>
    <row r="41" spans="1:15" s="14" customFormat="1" ht="16.5" hidden="1" customHeight="1">
      <c r="A41" s="1345"/>
      <c r="B41" s="1966" t="s">
        <v>5867</v>
      </c>
      <c r="C41" s="1913" t="s">
        <v>2509</v>
      </c>
      <c r="D41" s="1632" t="s">
        <v>6202</v>
      </c>
      <c r="E41" s="1650">
        <v>45043</v>
      </c>
      <c r="F41" s="1960" t="s">
        <v>2190</v>
      </c>
      <c r="G41" s="1745">
        <f>E41+22</f>
        <v>45065</v>
      </c>
      <c r="H41" s="1773">
        <f t="shared" si="16"/>
        <v>45071</v>
      </c>
      <c r="I41" s="1773">
        <f t="shared" si="17"/>
        <v>45073</v>
      </c>
      <c r="J41" s="1773">
        <f t="shared" si="14"/>
        <v>45079</v>
      </c>
      <c r="K41" s="2224"/>
      <c r="L41" s="446">
        <v>45039</v>
      </c>
      <c r="M41" s="446">
        <f t="shared" si="15"/>
        <v>45041</v>
      </c>
      <c r="N41" s="1519" t="s">
        <v>5861</v>
      </c>
      <c r="O41" s="5"/>
    </row>
    <row r="42" spans="1:15" s="14" customFormat="1" ht="16.5" hidden="1" customHeight="1">
      <c r="A42" s="1345" t="s">
        <v>6203</v>
      </c>
      <c r="B42" s="1966" t="s">
        <v>5869</v>
      </c>
      <c r="C42" s="1906" t="s">
        <v>3244</v>
      </c>
      <c r="D42" s="1632" t="s">
        <v>6204</v>
      </c>
      <c r="E42" s="1650">
        <v>45053</v>
      </c>
      <c r="F42" s="1960" t="s">
        <v>2190</v>
      </c>
      <c r="G42" s="1959" t="s">
        <v>2190</v>
      </c>
      <c r="H42" s="1773">
        <f t="shared" ref="H42:H50" si="18">E42+28</f>
        <v>45081</v>
      </c>
      <c r="I42" s="1773">
        <f t="shared" ref="I42:I50" si="19">E42+30</f>
        <v>45083</v>
      </c>
      <c r="J42" s="1773">
        <f t="shared" ref="J42:J50" si="20">E42+36</f>
        <v>45089</v>
      </c>
      <c r="K42" s="2224"/>
      <c r="L42" s="446">
        <v>45046</v>
      </c>
      <c r="M42" s="446">
        <f>L42+2</f>
        <v>45048</v>
      </c>
      <c r="N42" s="1519"/>
      <c r="O42" s="5"/>
    </row>
    <row r="43" spans="1:15" s="14" customFormat="1" ht="16.5" hidden="1" customHeight="1">
      <c r="A43" s="1345" t="s">
        <v>3072</v>
      </c>
      <c r="B43" s="1966" t="s">
        <v>5871</v>
      </c>
      <c r="C43" s="1907" t="s">
        <v>4110</v>
      </c>
      <c r="D43" s="1638" t="s">
        <v>6205</v>
      </c>
      <c r="E43" s="1649">
        <v>45057</v>
      </c>
      <c r="F43" s="1863">
        <f>E43+6</f>
        <v>45063</v>
      </c>
      <c r="G43" s="1749">
        <f t="shared" ref="G43:G49" si="21">E43+22</f>
        <v>45079</v>
      </c>
      <c r="H43" s="1863">
        <f t="shared" si="18"/>
        <v>45085</v>
      </c>
      <c r="I43" s="1863">
        <f t="shared" si="19"/>
        <v>45087</v>
      </c>
      <c r="J43" s="1863">
        <f t="shared" si="20"/>
        <v>45093</v>
      </c>
      <c r="K43" s="2222"/>
      <c r="L43" s="446">
        <v>45053</v>
      </c>
      <c r="M43" s="446">
        <f t="shared" ref="M43:M50" si="22">L43+2</f>
        <v>45055</v>
      </c>
      <c r="N43" s="1519"/>
      <c r="O43" s="5"/>
    </row>
    <row r="44" spans="1:15" s="14" customFormat="1" ht="16.5" hidden="1" customHeight="1">
      <c r="A44" s="1345"/>
      <c r="B44" s="1966" t="s">
        <v>5874</v>
      </c>
      <c r="C44" s="1740" t="s">
        <v>3642</v>
      </c>
      <c r="D44" s="1638" t="s">
        <v>6206</v>
      </c>
      <c r="E44" s="1649">
        <v>45067</v>
      </c>
      <c r="F44" s="1960" t="s">
        <v>2190</v>
      </c>
      <c r="G44" s="1749">
        <f t="shared" si="21"/>
        <v>45089</v>
      </c>
      <c r="H44" s="1863">
        <f t="shared" si="18"/>
        <v>45095</v>
      </c>
      <c r="I44" s="1863">
        <f t="shared" si="19"/>
        <v>45097</v>
      </c>
      <c r="J44" s="1863">
        <f t="shared" si="20"/>
        <v>45103</v>
      </c>
      <c r="K44" s="2222"/>
      <c r="L44" s="446">
        <v>45060</v>
      </c>
      <c r="M44" s="446">
        <f t="shared" si="22"/>
        <v>45062</v>
      </c>
      <c r="N44" s="1519" t="s">
        <v>5861</v>
      </c>
      <c r="O44" s="5"/>
    </row>
    <row r="45" spans="1:15" s="14" customFormat="1" ht="16.5" hidden="1" customHeight="1">
      <c r="A45" s="1345" t="s">
        <v>6207</v>
      </c>
      <c r="B45" s="1966" t="s">
        <v>5877</v>
      </c>
      <c r="C45" s="1907" t="s">
        <v>2354</v>
      </c>
      <c r="D45" s="1638" t="s">
        <v>6208</v>
      </c>
      <c r="E45" s="1649">
        <v>45071</v>
      </c>
      <c r="F45" s="1960" t="s">
        <v>2190</v>
      </c>
      <c r="G45" s="1749">
        <f t="shared" si="21"/>
        <v>45093</v>
      </c>
      <c r="H45" s="1863">
        <f t="shared" si="18"/>
        <v>45099</v>
      </c>
      <c r="I45" s="1863">
        <f t="shared" si="19"/>
        <v>45101</v>
      </c>
      <c r="J45" s="1863">
        <f t="shared" si="20"/>
        <v>45107</v>
      </c>
      <c r="K45" s="2222"/>
      <c r="L45" s="446">
        <v>45067</v>
      </c>
      <c r="M45" s="446">
        <f t="shared" si="22"/>
        <v>45069</v>
      </c>
      <c r="N45" s="1519" t="s">
        <v>5861</v>
      </c>
      <c r="O45" s="5"/>
    </row>
    <row r="46" spans="1:15" s="14" customFormat="1" ht="16.5" hidden="1" customHeight="1">
      <c r="A46" s="1345" t="s">
        <v>6209</v>
      </c>
      <c r="B46" s="1966" t="s">
        <v>5879</v>
      </c>
      <c r="C46" s="1907" t="s">
        <v>3049</v>
      </c>
      <c r="D46" s="1638" t="s">
        <v>6210</v>
      </c>
      <c r="E46" s="1649">
        <v>45080</v>
      </c>
      <c r="F46" s="1863">
        <f>E46+6</f>
        <v>45086</v>
      </c>
      <c r="G46" s="1749">
        <f t="shared" si="21"/>
        <v>45102</v>
      </c>
      <c r="H46" s="1863">
        <f t="shared" si="18"/>
        <v>45108</v>
      </c>
      <c r="I46" s="1863">
        <f t="shared" si="19"/>
        <v>45110</v>
      </c>
      <c r="J46" s="1863">
        <f t="shared" si="20"/>
        <v>45116</v>
      </c>
      <c r="K46" s="2222"/>
      <c r="L46" s="446">
        <v>45074</v>
      </c>
      <c r="M46" s="446">
        <f t="shared" si="22"/>
        <v>45076</v>
      </c>
      <c r="N46" s="1519" t="s">
        <v>5861</v>
      </c>
      <c r="O46" s="5"/>
    </row>
    <row r="47" spans="1:15" s="14" customFormat="1" ht="16.5" hidden="1" customHeight="1">
      <c r="A47" s="1345" t="s">
        <v>6211</v>
      </c>
      <c r="B47" s="1966" t="s">
        <v>5881</v>
      </c>
      <c r="C47" s="1906" t="s">
        <v>4113</v>
      </c>
      <c r="D47" s="1632" t="s">
        <v>6212</v>
      </c>
      <c r="E47" s="1650">
        <v>45085</v>
      </c>
      <c r="F47" s="1960" t="s">
        <v>2190</v>
      </c>
      <c r="G47" s="1745">
        <f t="shared" si="21"/>
        <v>45107</v>
      </c>
      <c r="H47" s="1773">
        <f t="shared" si="18"/>
        <v>45113</v>
      </c>
      <c r="I47" s="1773">
        <f t="shared" si="19"/>
        <v>45115</v>
      </c>
      <c r="J47" s="1773">
        <f t="shared" si="20"/>
        <v>45121</v>
      </c>
      <c r="K47" s="2224"/>
      <c r="L47" s="446">
        <v>45081</v>
      </c>
      <c r="M47" s="446">
        <f t="shared" si="22"/>
        <v>45083</v>
      </c>
      <c r="N47" s="1519" t="s">
        <v>5850</v>
      </c>
      <c r="O47" s="5"/>
    </row>
    <row r="48" spans="1:15" s="14" customFormat="1" ht="16.5" hidden="1" customHeight="1">
      <c r="A48" s="1345"/>
      <c r="B48" s="1966" t="s">
        <v>5883</v>
      </c>
      <c r="C48" s="1913" t="s">
        <v>3937</v>
      </c>
      <c r="D48" s="1632" t="s">
        <v>6213</v>
      </c>
      <c r="E48" s="1650">
        <v>45093</v>
      </c>
      <c r="F48" s="1773">
        <f t="shared" ref="F48:F72" si="23">E48+6</f>
        <v>45099</v>
      </c>
      <c r="G48" s="1745">
        <f t="shared" si="21"/>
        <v>45115</v>
      </c>
      <c r="H48" s="1773">
        <f t="shared" si="18"/>
        <v>45121</v>
      </c>
      <c r="I48" s="1773">
        <f t="shared" si="19"/>
        <v>45123</v>
      </c>
      <c r="J48" s="1773">
        <f t="shared" si="20"/>
        <v>45129</v>
      </c>
      <c r="K48" s="2224"/>
      <c r="L48" s="446">
        <v>45088</v>
      </c>
      <c r="M48" s="446">
        <f t="shared" si="22"/>
        <v>45090</v>
      </c>
      <c r="N48" s="1519" t="s">
        <v>5861</v>
      </c>
      <c r="O48" s="5"/>
    </row>
    <row r="49" spans="1:15" s="14" customFormat="1" ht="16.5" hidden="1" customHeight="1">
      <c r="A49" s="1345" t="s">
        <v>6196</v>
      </c>
      <c r="B49" s="1966" t="s">
        <v>5885</v>
      </c>
      <c r="C49" s="1906" t="s">
        <v>6167</v>
      </c>
      <c r="D49" s="1632" t="s">
        <v>6214</v>
      </c>
      <c r="E49" s="1650">
        <v>45099</v>
      </c>
      <c r="F49" s="1772">
        <f t="shared" si="23"/>
        <v>45105</v>
      </c>
      <c r="G49" s="1745">
        <f t="shared" si="21"/>
        <v>45121</v>
      </c>
      <c r="H49" s="1773">
        <f t="shared" si="18"/>
        <v>45127</v>
      </c>
      <c r="I49" s="1773">
        <f t="shared" si="19"/>
        <v>45129</v>
      </c>
      <c r="J49" s="1773">
        <f t="shared" si="20"/>
        <v>45135</v>
      </c>
      <c r="K49" s="2224"/>
      <c r="L49" s="446">
        <v>45095</v>
      </c>
      <c r="M49" s="446">
        <f t="shared" si="22"/>
        <v>45097</v>
      </c>
      <c r="N49" s="1519" t="s">
        <v>5850</v>
      </c>
      <c r="O49" s="5"/>
    </row>
    <row r="50" spans="1:15" s="14" customFormat="1" ht="16.5" hidden="1" customHeight="1">
      <c r="A50" s="1345" t="s">
        <v>3074</v>
      </c>
      <c r="B50" s="1966" t="s">
        <v>5887</v>
      </c>
      <c r="C50" s="1906" t="s">
        <v>3068</v>
      </c>
      <c r="D50" s="1632" t="s">
        <v>6215</v>
      </c>
      <c r="E50" s="1650">
        <v>45106</v>
      </c>
      <c r="F50" s="1772">
        <f t="shared" si="23"/>
        <v>45112</v>
      </c>
      <c r="G50" s="2076" t="s">
        <v>2190</v>
      </c>
      <c r="H50" s="1773">
        <f t="shared" si="18"/>
        <v>45134</v>
      </c>
      <c r="I50" s="1773">
        <f t="shared" si="19"/>
        <v>45136</v>
      </c>
      <c r="J50" s="1773">
        <f t="shared" si="20"/>
        <v>45142</v>
      </c>
      <c r="K50" s="2224"/>
      <c r="L50" s="446">
        <v>45102</v>
      </c>
      <c r="M50" s="446">
        <f t="shared" si="22"/>
        <v>45104</v>
      </c>
      <c r="N50" s="1519" t="s">
        <v>5861</v>
      </c>
      <c r="O50" s="5"/>
    </row>
    <row r="51" spans="1:15" s="14" customFormat="1" ht="16.5" hidden="1" customHeight="1">
      <c r="A51" s="1345"/>
      <c r="B51" s="1966" t="s">
        <v>5889</v>
      </c>
      <c r="C51" s="1740" t="s">
        <v>2696</v>
      </c>
      <c r="D51" s="1638" t="s">
        <v>6216</v>
      </c>
      <c r="E51" s="1649">
        <v>45113</v>
      </c>
      <c r="F51" s="1772">
        <f t="shared" si="23"/>
        <v>45119</v>
      </c>
      <c r="G51" s="2076" t="s">
        <v>2190</v>
      </c>
      <c r="H51" s="1863">
        <f t="shared" ref="H51:H57" si="24">E51+28</f>
        <v>45141</v>
      </c>
      <c r="I51" s="1863">
        <f t="shared" ref="I51:I57" si="25">E51+30</f>
        <v>45143</v>
      </c>
      <c r="J51" s="1863">
        <f t="shared" ref="J51:J57" si="26">E51+36</f>
        <v>45149</v>
      </c>
      <c r="K51" s="2222"/>
      <c r="L51" s="446">
        <v>45109</v>
      </c>
      <c r="M51" s="446">
        <f t="shared" ref="M51:M57" si="27">L51+2</f>
        <v>45111</v>
      </c>
      <c r="N51" s="1519" t="s">
        <v>5850</v>
      </c>
      <c r="O51" s="5"/>
    </row>
    <row r="52" spans="1:15" s="14" customFormat="1" ht="16.5" hidden="1" customHeight="1">
      <c r="A52" s="1345" t="s">
        <v>3099</v>
      </c>
      <c r="B52" s="1966" t="s">
        <v>5891</v>
      </c>
      <c r="C52" s="1907" t="s">
        <v>2446</v>
      </c>
      <c r="D52" s="1638" t="s">
        <v>6217</v>
      </c>
      <c r="E52" s="1649">
        <v>45118</v>
      </c>
      <c r="F52" s="1772">
        <f t="shared" si="23"/>
        <v>45124</v>
      </c>
      <c r="G52" s="1749">
        <f>E52+22</f>
        <v>45140</v>
      </c>
      <c r="H52" s="1863">
        <f t="shared" si="24"/>
        <v>45146</v>
      </c>
      <c r="I52" s="1863">
        <f t="shared" si="25"/>
        <v>45148</v>
      </c>
      <c r="J52" s="1863">
        <f t="shared" si="26"/>
        <v>45154</v>
      </c>
      <c r="K52" s="2222"/>
      <c r="L52" s="446">
        <v>45116</v>
      </c>
      <c r="M52" s="446">
        <f t="shared" si="27"/>
        <v>45118</v>
      </c>
      <c r="N52" s="1519" t="s">
        <v>5861</v>
      </c>
      <c r="O52" s="5"/>
    </row>
    <row r="53" spans="1:15" s="14" customFormat="1" ht="16.5" hidden="1" customHeight="1">
      <c r="A53" s="1345" t="s">
        <v>3733</v>
      </c>
      <c r="B53" s="1966" t="s">
        <v>5894</v>
      </c>
      <c r="C53" s="1907" t="s">
        <v>6218</v>
      </c>
      <c r="D53" s="1638" t="s">
        <v>6219</v>
      </c>
      <c r="E53" s="1649">
        <v>45126</v>
      </c>
      <c r="F53" s="1772">
        <f t="shared" si="23"/>
        <v>45132</v>
      </c>
      <c r="G53" s="2076" t="s">
        <v>2190</v>
      </c>
      <c r="H53" s="1863">
        <f t="shared" si="24"/>
        <v>45154</v>
      </c>
      <c r="I53" s="1863">
        <f t="shared" si="25"/>
        <v>45156</v>
      </c>
      <c r="J53" s="1863">
        <f t="shared" si="26"/>
        <v>45162</v>
      </c>
      <c r="K53" s="2222"/>
      <c r="L53" s="446">
        <v>45123</v>
      </c>
      <c r="M53" s="446">
        <f t="shared" si="27"/>
        <v>45125</v>
      </c>
      <c r="N53" s="1519" t="s">
        <v>5861</v>
      </c>
      <c r="O53" s="5"/>
    </row>
    <row r="54" spans="1:15" s="14" customFormat="1" ht="16.5" hidden="1" customHeight="1">
      <c r="A54" s="1345" t="s">
        <v>2509</v>
      </c>
      <c r="B54" s="1966" t="s">
        <v>5897</v>
      </c>
      <c r="C54" s="1907" t="s">
        <v>4074</v>
      </c>
      <c r="D54" s="1638" t="s">
        <v>6220</v>
      </c>
      <c r="E54" s="1649">
        <v>45136</v>
      </c>
      <c r="F54" s="1772">
        <f t="shared" si="23"/>
        <v>45142</v>
      </c>
      <c r="G54" s="1749">
        <f>E54+22</f>
        <v>45158</v>
      </c>
      <c r="H54" s="1863">
        <f t="shared" si="24"/>
        <v>45164</v>
      </c>
      <c r="I54" s="1863">
        <f t="shared" si="25"/>
        <v>45166</v>
      </c>
      <c r="J54" s="1863">
        <f t="shared" si="26"/>
        <v>45172</v>
      </c>
      <c r="K54" s="2222"/>
      <c r="L54" s="446">
        <v>45130</v>
      </c>
      <c r="M54" s="446">
        <f t="shared" si="27"/>
        <v>45132</v>
      </c>
      <c r="N54" s="1519" t="s">
        <v>5861</v>
      </c>
      <c r="O54" s="5"/>
    </row>
    <row r="55" spans="1:15" s="14" customFormat="1" ht="16.5" hidden="1" customHeight="1">
      <c r="A55" s="1345" t="s">
        <v>6221</v>
      </c>
      <c r="B55" s="1966" t="s">
        <v>5899</v>
      </c>
      <c r="C55" s="1907" t="s">
        <v>6222</v>
      </c>
      <c r="D55" s="1638" t="s">
        <v>6223</v>
      </c>
      <c r="E55" s="1649">
        <v>45140</v>
      </c>
      <c r="F55" s="1772">
        <f t="shared" si="23"/>
        <v>45146</v>
      </c>
      <c r="G55" s="2076" t="s">
        <v>2190</v>
      </c>
      <c r="H55" s="1863">
        <f t="shared" si="24"/>
        <v>45168</v>
      </c>
      <c r="I55" s="1863">
        <f t="shared" si="25"/>
        <v>45170</v>
      </c>
      <c r="J55" s="1863">
        <f t="shared" si="26"/>
        <v>45176</v>
      </c>
      <c r="K55" s="2222"/>
      <c r="L55" s="446">
        <v>45137</v>
      </c>
      <c r="M55" s="446">
        <f t="shared" si="27"/>
        <v>45139</v>
      </c>
      <c r="N55" s="1519" t="s">
        <v>5861</v>
      </c>
      <c r="O55" s="5"/>
    </row>
    <row r="56" spans="1:15" s="14" customFormat="1" ht="16.5" hidden="1" customHeight="1">
      <c r="A56" s="1345" t="s">
        <v>6224</v>
      </c>
      <c r="B56" s="1966" t="s">
        <v>5901</v>
      </c>
      <c r="C56" s="1906" t="s">
        <v>3692</v>
      </c>
      <c r="D56" s="1632" t="s">
        <v>6225</v>
      </c>
      <c r="E56" s="1650">
        <v>45152</v>
      </c>
      <c r="F56" s="1772">
        <f t="shared" si="23"/>
        <v>45158</v>
      </c>
      <c r="G56" s="1745">
        <f>E56+22</f>
        <v>45174</v>
      </c>
      <c r="H56" s="1773">
        <f t="shared" si="24"/>
        <v>45180</v>
      </c>
      <c r="I56" s="1773">
        <f t="shared" si="25"/>
        <v>45182</v>
      </c>
      <c r="J56" s="1773">
        <f t="shared" si="26"/>
        <v>45188</v>
      </c>
      <c r="K56" s="2224"/>
      <c r="L56" s="446">
        <v>45144</v>
      </c>
      <c r="M56" s="446">
        <f t="shared" si="27"/>
        <v>45146</v>
      </c>
      <c r="N56" s="1519" t="s">
        <v>5861</v>
      </c>
      <c r="O56" s="5"/>
    </row>
    <row r="57" spans="1:15" s="14" customFormat="1" ht="16.5" hidden="1" customHeight="1">
      <c r="A57" s="1345" t="s">
        <v>6226</v>
      </c>
      <c r="B57" s="1966" t="s">
        <v>5903</v>
      </c>
      <c r="C57" s="1906" t="s">
        <v>6227</v>
      </c>
      <c r="D57" s="1632" t="s">
        <v>6228</v>
      </c>
      <c r="E57" s="1650">
        <v>45160</v>
      </c>
      <c r="F57" s="1772">
        <f t="shared" si="23"/>
        <v>45166</v>
      </c>
      <c r="G57" s="1959" t="s">
        <v>2190</v>
      </c>
      <c r="H57" s="1773">
        <f t="shared" si="24"/>
        <v>45188</v>
      </c>
      <c r="I57" s="1773">
        <f t="shared" si="25"/>
        <v>45190</v>
      </c>
      <c r="J57" s="1773">
        <f t="shared" si="26"/>
        <v>45196</v>
      </c>
      <c r="K57" s="2224"/>
      <c r="L57" s="446">
        <v>45151</v>
      </c>
      <c r="M57" s="446">
        <f t="shared" si="27"/>
        <v>45153</v>
      </c>
      <c r="N57" s="1519" t="s">
        <v>5861</v>
      </c>
      <c r="O57" s="5"/>
    </row>
    <row r="58" spans="1:15" s="14" customFormat="1" ht="16.5" hidden="1" customHeight="1">
      <c r="A58" s="1345" t="s">
        <v>6229</v>
      </c>
      <c r="B58" s="1966" t="s">
        <v>5905</v>
      </c>
      <c r="C58" s="1906" t="s">
        <v>6230</v>
      </c>
      <c r="D58" s="1632" t="s">
        <v>6231</v>
      </c>
      <c r="E58" s="1650">
        <v>45164</v>
      </c>
      <c r="F58" s="1772">
        <f t="shared" si="23"/>
        <v>45170</v>
      </c>
      <c r="G58" s="1745">
        <f>E58+22</f>
        <v>45186</v>
      </c>
      <c r="H58" s="1773">
        <f t="shared" ref="H58:H70" si="28">E58+28</f>
        <v>45192</v>
      </c>
      <c r="I58" s="1773">
        <f t="shared" ref="I58:I70" si="29">E58+30</f>
        <v>45194</v>
      </c>
      <c r="J58" s="1773">
        <f t="shared" ref="J58:J70" si="30">E58+36</f>
        <v>45200</v>
      </c>
      <c r="K58" s="2224"/>
      <c r="L58" s="446">
        <v>45158</v>
      </c>
      <c r="M58" s="446">
        <f t="shared" ref="M58:M70" si="31">L58+2</f>
        <v>45160</v>
      </c>
      <c r="N58" s="1519" t="s">
        <v>5861</v>
      </c>
      <c r="O58" s="5"/>
    </row>
    <row r="59" spans="1:15" s="14" customFormat="1" ht="16.5" hidden="1" customHeight="1">
      <c r="A59" s="1345"/>
      <c r="B59" s="2184"/>
      <c r="C59" s="1368"/>
      <c r="D59" s="1142"/>
      <c r="E59" s="1143"/>
      <c r="F59" s="1143"/>
      <c r="I59" s="61"/>
      <c r="J59" s="61"/>
      <c r="K59" s="61"/>
      <c r="L59" s="446"/>
      <c r="M59" s="446"/>
      <c r="N59" s="1519"/>
      <c r="O59" s="5"/>
    </row>
    <row r="60" spans="1:15" s="14" customFormat="1" ht="16.5" hidden="1" customHeight="1">
      <c r="A60" s="1345"/>
      <c r="B60" s="2184"/>
      <c r="C60" s="1368"/>
      <c r="D60" s="1142"/>
      <c r="E60" s="1143"/>
      <c r="F60" s="1143"/>
      <c r="I60" s="61"/>
      <c r="J60" s="61"/>
      <c r="K60" s="61"/>
      <c r="L60" s="446"/>
      <c r="M60" s="446"/>
      <c r="N60" s="1519"/>
      <c r="O60" s="5"/>
    </row>
    <row r="61" spans="1:15" s="14" customFormat="1" ht="21.75" hidden="1" customHeight="1">
      <c r="A61" s="1345"/>
      <c r="B61" s="2184"/>
      <c r="C61" s="924" t="s">
        <v>4889</v>
      </c>
      <c r="D61" s="1041"/>
      <c r="E61" s="1020" t="s">
        <v>2015</v>
      </c>
      <c r="F61" s="1020" t="s">
        <v>287</v>
      </c>
      <c r="G61" s="1020" t="s">
        <v>1237</v>
      </c>
      <c r="H61" s="1020" t="s">
        <v>689</v>
      </c>
      <c r="I61" s="1020" t="s">
        <v>7</v>
      </c>
      <c r="J61" s="1020" t="s">
        <v>1711</v>
      </c>
      <c r="K61" s="2220"/>
      <c r="L61" s="446"/>
      <c r="M61" s="446"/>
      <c r="N61" s="1519"/>
      <c r="O61" s="5"/>
    </row>
    <row r="62" spans="1:15" s="14" customFormat="1" ht="18.75" hidden="1" customHeight="1">
      <c r="A62" s="1345"/>
      <c r="B62" s="2184"/>
      <c r="C62" s="2185" t="s">
        <v>5802</v>
      </c>
      <c r="D62" s="2186" t="s">
        <v>3791</v>
      </c>
      <c r="E62" s="2187" t="s">
        <v>1657</v>
      </c>
      <c r="F62" s="2188" t="s">
        <v>4558</v>
      </c>
      <c r="G62" s="2188" t="s">
        <v>3302</v>
      </c>
      <c r="H62" s="2188" t="s">
        <v>4559</v>
      </c>
      <c r="I62" s="2188" t="s">
        <v>3525</v>
      </c>
      <c r="J62" s="2188" t="s">
        <v>3727</v>
      </c>
      <c r="K62"/>
      <c r="L62" s="1789" t="s">
        <v>4311</v>
      </c>
      <c r="M62" s="1837" t="s">
        <v>2031</v>
      </c>
      <c r="N62" s="1791" t="s">
        <v>6232</v>
      </c>
      <c r="O62" s="1791" t="s">
        <v>3838</v>
      </c>
    </row>
    <row r="63" spans="1:15" s="14" customFormat="1" ht="16.5" hidden="1" customHeight="1">
      <c r="A63" s="1345" t="s">
        <v>6233</v>
      </c>
      <c r="B63" s="2589" t="s">
        <v>5907</v>
      </c>
      <c r="C63" s="1906" t="s">
        <v>2634</v>
      </c>
      <c r="D63" s="1632" t="s">
        <v>6234</v>
      </c>
      <c r="E63" s="1650">
        <v>45172</v>
      </c>
      <c r="F63" s="1772">
        <f t="shared" si="23"/>
        <v>45178</v>
      </c>
      <c r="G63" s="1959" t="s">
        <v>2190</v>
      </c>
      <c r="H63" s="1773">
        <f t="shared" ref="H63:H69" si="32">E63+24</f>
        <v>45196</v>
      </c>
      <c r="I63" s="1773">
        <f t="shared" ref="I63:I69" si="33">E63+29</f>
        <v>45201</v>
      </c>
      <c r="J63" s="1773">
        <f t="shared" ref="J63:J69" si="34">E63+35</f>
        <v>45207</v>
      </c>
      <c r="K63" s="61"/>
      <c r="L63" s="446">
        <v>45165</v>
      </c>
      <c r="M63" s="446">
        <f t="shared" si="31"/>
        <v>45167</v>
      </c>
      <c r="N63" s="2466" t="s">
        <v>5861</v>
      </c>
      <c r="O63" s="2464"/>
    </row>
    <row r="64" spans="1:15" s="14" customFormat="1" ht="16.5" hidden="1" customHeight="1">
      <c r="A64" s="1345" t="s">
        <v>4113</v>
      </c>
      <c r="B64" s="2589" t="s">
        <v>5909</v>
      </c>
      <c r="C64" s="1907" t="s">
        <v>6235</v>
      </c>
      <c r="D64" s="1638" t="s">
        <v>6236</v>
      </c>
      <c r="E64" s="1649">
        <v>45179</v>
      </c>
      <c r="F64" s="1772">
        <f t="shared" si="23"/>
        <v>45185</v>
      </c>
      <c r="G64" s="1959" t="s">
        <v>2190</v>
      </c>
      <c r="H64" s="1863">
        <f t="shared" si="32"/>
        <v>45203</v>
      </c>
      <c r="I64" s="1863">
        <f t="shared" si="33"/>
        <v>45208</v>
      </c>
      <c r="J64" s="1863">
        <f t="shared" si="34"/>
        <v>45214</v>
      </c>
      <c r="K64" s="61"/>
      <c r="L64" s="446">
        <v>45172</v>
      </c>
      <c r="M64" s="446">
        <f t="shared" si="31"/>
        <v>45174</v>
      </c>
      <c r="N64" s="2466" t="s">
        <v>5861</v>
      </c>
      <c r="O64" s="2464"/>
    </row>
    <row r="65" spans="1:14" s="14" customFormat="1" ht="16.5" hidden="1" customHeight="1">
      <c r="A65" s="1345" t="s">
        <v>3937</v>
      </c>
      <c r="B65" s="2589" t="s">
        <v>5911</v>
      </c>
      <c r="C65" s="1907" t="s">
        <v>4113</v>
      </c>
      <c r="D65" s="1638" t="s">
        <v>6237</v>
      </c>
      <c r="E65" s="1649">
        <v>45184</v>
      </c>
      <c r="F65" s="1772">
        <f t="shared" si="23"/>
        <v>45190</v>
      </c>
      <c r="G65" s="1959" t="s">
        <v>2190</v>
      </c>
      <c r="H65" s="1863">
        <f t="shared" si="32"/>
        <v>45208</v>
      </c>
      <c r="I65" s="1863">
        <f t="shared" si="33"/>
        <v>45213</v>
      </c>
      <c r="J65" s="1863">
        <f t="shared" si="34"/>
        <v>45219</v>
      </c>
      <c r="K65"/>
      <c r="L65" s="446">
        <v>45179</v>
      </c>
      <c r="M65" s="446">
        <f t="shared" si="31"/>
        <v>45181</v>
      </c>
      <c r="N65" s="2466" t="s">
        <v>5861</v>
      </c>
    </row>
    <row r="66" spans="1:14" s="14" customFormat="1" ht="16.5" hidden="1" customHeight="1">
      <c r="A66" s="1345" t="s">
        <v>3937</v>
      </c>
      <c r="B66" s="2589" t="s">
        <v>5914</v>
      </c>
      <c r="C66" s="1907" t="s">
        <v>6238</v>
      </c>
      <c r="D66" s="1638" t="s">
        <v>6239</v>
      </c>
      <c r="E66" s="1649">
        <v>45188</v>
      </c>
      <c r="F66" s="1863">
        <f t="shared" si="23"/>
        <v>45194</v>
      </c>
      <c r="G66" s="1749">
        <f t="shared" ref="G66" si="35">E66+22</f>
        <v>45210</v>
      </c>
      <c r="H66" s="1863">
        <f t="shared" si="32"/>
        <v>45212</v>
      </c>
      <c r="I66" s="1863">
        <f t="shared" si="33"/>
        <v>45217</v>
      </c>
      <c r="J66" s="1863">
        <f t="shared" si="34"/>
        <v>45223</v>
      </c>
      <c r="K66" s="61"/>
      <c r="L66" s="446">
        <v>45186</v>
      </c>
      <c r="M66" s="446">
        <f t="shared" si="31"/>
        <v>45188</v>
      </c>
      <c r="N66" s="2466" t="s">
        <v>5861</v>
      </c>
    </row>
    <row r="67" spans="1:14" s="14" customFormat="1" ht="16.5" hidden="1" customHeight="1">
      <c r="A67" s="1345"/>
      <c r="B67" s="2589" t="s">
        <v>5916</v>
      </c>
      <c r="C67" s="1740" t="s">
        <v>3068</v>
      </c>
      <c r="D67" s="1638" t="s">
        <v>6240</v>
      </c>
      <c r="E67" s="1649">
        <v>45195</v>
      </c>
      <c r="F67" s="1863">
        <f t="shared" si="23"/>
        <v>45201</v>
      </c>
      <c r="G67" s="1749">
        <f t="shared" ref="G67" si="36">E67+22</f>
        <v>45217</v>
      </c>
      <c r="H67" s="1863">
        <f t="shared" si="32"/>
        <v>45219</v>
      </c>
      <c r="I67" s="1863">
        <f t="shared" si="33"/>
        <v>45224</v>
      </c>
      <c r="J67" s="1863">
        <f t="shared" si="34"/>
        <v>45230</v>
      </c>
      <c r="K67" s="61"/>
      <c r="L67" s="446">
        <v>45195</v>
      </c>
      <c r="M67" s="446">
        <f t="shared" si="31"/>
        <v>45197</v>
      </c>
      <c r="N67" s="2466" t="s">
        <v>5861</v>
      </c>
    </row>
    <row r="68" spans="1:14" s="14" customFormat="1" ht="16.5" hidden="1" customHeight="1">
      <c r="A68" s="1345"/>
      <c r="B68" s="2589" t="s">
        <v>5918</v>
      </c>
      <c r="C68" s="1913" t="s">
        <v>3062</v>
      </c>
      <c r="D68" s="1632" t="s">
        <v>6241</v>
      </c>
      <c r="E68" s="1650">
        <v>45205</v>
      </c>
      <c r="F68" s="1773">
        <f t="shared" si="23"/>
        <v>45211</v>
      </c>
      <c r="G68" s="1745">
        <f t="shared" ref="G68" si="37">E68+22</f>
        <v>45227</v>
      </c>
      <c r="H68" s="1773">
        <f t="shared" si="32"/>
        <v>45229</v>
      </c>
      <c r="I68" s="1773">
        <f t="shared" si="33"/>
        <v>45234</v>
      </c>
      <c r="J68" s="1773">
        <f t="shared" si="34"/>
        <v>45240</v>
      </c>
      <c r="K68"/>
      <c r="L68" s="446">
        <v>45202</v>
      </c>
      <c r="M68" s="446">
        <f t="shared" si="31"/>
        <v>45204</v>
      </c>
      <c r="N68" s="2466" t="s">
        <v>5861</v>
      </c>
    </row>
    <row r="69" spans="1:14" s="14" customFormat="1" ht="16.5" hidden="1" customHeight="1">
      <c r="A69" s="1345" t="s">
        <v>3042</v>
      </c>
      <c r="B69" s="2589" t="s">
        <v>5921</v>
      </c>
      <c r="C69" s="1906" t="s">
        <v>6242</v>
      </c>
      <c r="D69" s="1632" t="s">
        <v>6243</v>
      </c>
      <c r="E69" s="1650">
        <v>45214</v>
      </c>
      <c r="F69" s="1773">
        <f t="shared" si="23"/>
        <v>45220</v>
      </c>
      <c r="G69" s="1745">
        <f t="shared" ref="G69" si="38">E69+22</f>
        <v>45236</v>
      </c>
      <c r="H69" s="1773">
        <f t="shared" si="32"/>
        <v>45238</v>
      </c>
      <c r="I69" s="1773">
        <f t="shared" si="33"/>
        <v>45243</v>
      </c>
      <c r="J69" s="1773">
        <f t="shared" si="34"/>
        <v>45249</v>
      </c>
      <c r="K69" s="61"/>
      <c r="L69" s="446">
        <v>45209</v>
      </c>
      <c r="M69" s="446">
        <f t="shared" si="31"/>
        <v>45211</v>
      </c>
      <c r="N69" s="2466" t="s">
        <v>5861</v>
      </c>
    </row>
    <row r="70" spans="1:14" s="14" customFormat="1" ht="16.5" hidden="1" customHeight="1">
      <c r="A70" s="1345"/>
      <c r="B70" s="2589" t="s">
        <v>5923</v>
      </c>
      <c r="C70" s="2133" t="s">
        <v>2182</v>
      </c>
      <c r="D70" s="1632" t="s">
        <v>6244</v>
      </c>
      <c r="E70" s="1645"/>
      <c r="F70" s="1772">
        <f t="shared" si="23"/>
        <v>6</v>
      </c>
      <c r="G70" s="1866">
        <f t="shared" ref="G70:G73" si="39">E70+22</f>
        <v>22</v>
      </c>
      <c r="H70" s="1772">
        <f t="shared" si="28"/>
        <v>28</v>
      </c>
      <c r="I70" s="1772">
        <f t="shared" si="29"/>
        <v>30</v>
      </c>
      <c r="J70" s="1772">
        <f t="shared" si="30"/>
        <v>36</v>
      </c>
      <c r="K70" s="61"/>
      <c r="L70" s="446">
        <v>45216</v>
      </c>
      <c r="M70" s="446">
        <f t="shared" si="31"/>
        <v>45218</v>
      </c>
      <c r="N70" s="2466" t="s">
        <v>2000</v>
      </c>
    </row>
    <row r="71" spans="1:14" s="14" customFormat="1" ht="16.5" hidden="1" customHeight="1">
      <c r="A71" s="1345" t="s">
        <v>6245</v>
      </c>
      <c r="B71" s="2589" t="s">
        <v>5925</v>
      </c>
      <c r="C71" s="1906" t="s">
        <v>3042</v>
      </c>
      <c r="D71" s="1632" t="s">
        <v>6246</v>
      </c>
      <c r="E71" s="1650">
        <v>45221</v>
      </c>
      <c r="F71" s="1773">
        <f t="shared" si="23"/>
        <v>45227</v>
      </c>
      <c r="G71" s="1745">
        <f t="shared" si="39"/>
        <v>45243</v>
      </c>
      <c r="H71" s="1773">
        <f t="shared" ref="H71:H83" si="40">E71+24</f>
        <v>45245</v>
      </c>
      <c r="I71" s="1773">
        <f t="shared" ref="I71:I83" si="41">E71+29</f>
        <v>45250</v>
      </c>
      <c r="J71" s="1773">
        <f t="shared" ref="J71:J83" si="42">E71+35</f>
        <v>45256</v>
      </c>
      <c r="K71"/>
      <c r="L71" s="446">
        <v>45221</v>
      </c>
      <c r="M71" s="446">
        <f t="shared" ref="M71:M78" si="43">L71+2</f>
        <v>45223</v>
      </c>
      <c r="N71" s="2466" t="s">
        <v>5861</v>
      </c>
    </row>
    <row r="72" spans="1:14" s="14" customFormat="1" ht="16.5" hidden="1" customHeight="1">
      <c r="A72" s="1345" t="s">
        <v>6247</v>
      </c>
      <c r="B72" s="2589" t="s">
        <v>6024</v>
      </c>
      <c r="C72" s="1906" t="s">
        <v>6248</v>
      </c>
      <c r="D72" s="1632" t="s">
        <v>6249</v>
      </c>
      <c r="E72" s="1650">
        <v>45233</v>
      </c>
      <c r="F72" s="1773">
        <f t="shared" si="23"/>
        <v>45239</v>
      </c>
      <c r="G72" s="1745">
        <f t="shared" si="39"/>
        <v>45255</v>
      </c>
      <c r="H72" s="1773">
        <f t="shared" si="40"/>
        <v>45257</v>
      </c>
      <c r="I72" s="1773">
        <f t="shared" si="41"/>
        <v>45262</v>
      </c>
      <c r="J72" s="1773">
        <f t="shared" si="42"/>
        <v>45268</v>
      </c>
      <c r="K72" s="61"/>
      <c r="L72" s="446">
        <v>45228</v>
      </c>
      <c r="M72" s="446">
        <f t="shared" si="43"/>
        <v>45230</v>
      </c>
      <c r="N72" s="2466" t="s">
        <v>6250</v>
      </c>
    </row>
    <row r="73" spans="1:14" s="14" customFormat="1" ht="16.5" hidden="1" customHeight="1">
      <c r="A73" s="1345" t="s">
        <v>6251</v>
      </c>
      <c r="B73" s="2589" t="s">
        <v>6027</v>
      </c>
      <c r="C73" s="1907" t="s">
        <v>3099</v>
      </c>
      <c r="D73" s="1638" t="s">
        <v>6252</v>
      </c>
      <c r="E73" s="1649">
        <v>45237</v>
      </c>
      <c r="F73" s="1863">
        <f t="shared" ref="F73:F78" si="44">E73+6</f>
        <v>45243</v>
      </c>
      <c r="G73" s="1749">
        <f t="shared" si="39"/>
        <v>45259</v>
      </c>
      <c r="H73" s="1863">
        <f t="shared" si="40"/>
        <v>45261</v>
      </c>
      <c r="I73" s="1863">
        <f t="shared" si="41"/>
        <v>45266</v>
      </c>
      <c r="J73" s="1863">
        <f t="shared" si="42"/>
        <v>45272</v>
      </c>
      <c r="K73" s="61"/>
      <c r="L73" s="446">
        <v>45235</v>
      </c>
      <c r="M73" s="446">
        <f t="shared" si="43"/>
        <v>45237</v>
      </c>
      <c r="N73" s="2466" t="s">
        <v>6253</v>
      </c>
    </row>
    <row r="74" spans="1:14" s="14" customFormat="1" ht="16.5" hidden="1" customHeight="1">
      <c r="A74" s="1345" t="s">
        <v>6154</v>
      </c>
      <c r="B74" s="1519" t="s">
        <v>6029</v>
      </c>
      <c r="C74" s="1740" t="s">
        <v>6254</v>
      </c>
      <c r="D74" s="1638" t="s">
        <v>6255</v>
      </c>
      <c r="E74" s="1649">
        <v>45246</v>
      </c>
      <c r="F74" s="1863">
        <f t="shared" si="44"/>
        <v>45252</v>
      </c>
      <c r="G74" s="1749">
        <f t="shared" ref="G74" si="45">E74+22</f>
        <v>45268</v>
      </c>
      <c r="H74" s="1863">
        <f t="shared" si="40"/>
        <v>45270</v>
      </c>
      <c r="I74" s="1863">
        <f t="shared" si="41"/>
        <v>45275</v>
      </c>
      <c r="J74" s="1863">
        <f t="shared" si="42"/>
        <v>45281</v>
      </c>
      <c r="K74"/>
      <c r="L74" s="2225">
        <v>45242</v>
      </c>
      <c r="M74" s="2225">
        <f t="shared" si="43"/>
        <v>45244</v>
      </c>
      <c r="N74" s="2466" t="s">
        <v>6256</v>
      </c>
    </row>
    <row r="75" spans="1:14" s="14" customFormat="1" ht="16.5" hidden="1" customHeight="1">
      <c r="A75" s="1345" t="s">
        <v>6257</v>
      </c>
      <c r="B75" s="1519" t="s">
        <v>6031</v>
      </c>
      <c r="C75" s="2200" t="s">
        <v>3642</v>
      </c>
      <c r="D75" s="1638" t="s">
        <v>6258</v>
      </c>
      <c r="E75" s="1649">
        <v>45251</v>
      </c>
      <c r="F75" s="1863">
        <f t="shared" si="44"/>
        <v>45257</v>
      </c>
      <c r="G75" s="1749">
        <f t="shared" ref="G75:G83" si="46">E75+22</f>
        <v>45273</v>
      </c>
      <c r="H75" s="1863">
        <f t="shared" si="40"/>
        <v>45275</v>
      </c>
      <c r="I75" s="1863">
        <f t="shared" si="41"/>
        <v>45280</v>
      </c>
      <c r="J75" s="1863">
        <f t="shared" si="42"/>
        <v>45286</v>
      </c>
      <c r="K75" s="61"/>
      <c r="L75" s="2225">
        <v>45249</v>
      </c>
      <c r="M75" s="2225">
        <f t="shared" si="43"/>
        <v>45251</v>
      </c>
      <c r="N75" s="2466" t="s">
        <v>6259</v>
      </c>
    </row>
    <row r="76" spans="1:14" s="14" customFormat="1" ht="16.5" hidden="1" customHeight="1">
      <c r="A76" s="1345" t="s">
        <v>3642</v>
      </c>
      <c r="B76" s="1519" t="s">
        <v>6033</v>
      </c>
      <c r="C76" s="2200" t="s">
        <v>2597</v>
      </c>
      <c r="D76" s="1638" t="s">
        <v>6260</v>
      </c>
      <c r="E76" s="1649">
        <v>45263</v>
      </c>
      <c r="F76" s="1863">
        <f t="shared" si="44"/>
        <v>45269</v>
      </c>
      <c r="G76" s="1749">
        <f t="shared" si="46"/>
        <v>45285</v>
      </c>
      <c r="H76" s="1863">
        <f t="shared" si="40"/>
        <v>45287</v>
      </c>
      <c r="I76" s="1863">
        <f t="shared" si="41"/>
        <v>45292</v>
      </c>
      <c r="J76" s="1863">
        <f t="shared" si="42"/>
        <v>45298</v>
      </c>
      <c r="K76" s="61"/>
      <c r="L76" s="2225">
        <v>45256</v>
      </c>
      <c r="M76" s="2225">
        <f t="shared" si="43"/>
        <v>45258</v>
      </c>
      <c r="N76" s="2466" t="s">
        <v>6261</v>
      </c>
    </row>
    <row r="77" spans="1:14" s="14" customFormat="1" ht="16.5" hidden="1" customHeight="1">
      <c r="A77" s="1345"/>
      <c r="B77" s="1519" t="s">
        <v>5928</v>
      </c>
      <c r="C77" s="1913" t="s">
        <v>3692</v>
      </c>
      <c r="D77" s="1632" t="s">
        <v>6262</v>
      </c>
      <c r="E77" s="1650">
        <v>45266</v>
      </c>
      <c r="F77" s="1773">
        <f t="shared" si="44"/>
        <v>45272</v>
      </c>
      <c r="G77" s="1745">
        <f t="shared" si="46"/>
        <v>45288</v>
      </c>
      <c r="H77" s="1773">
        <f t="shared" si="40"/>
        <v>45290</v>
      </c>
      <c r="I77" s="1773">
        <f t="shared" si="41"/>
        <v>45295</v>
      </c>
      <c r="J77" s="1773">
        <f t="shared" si="42"/>
        <v>45301</v>
      </c>
      <c r="K77"/>
      <c r="L77" s="2225">
        <v>45263</v>
      </c>
      <c r="M77" s="2225">
        <f t="shared" si="43"/>
        <v>45265</v>
      </c>
      <c r="N77" s="2466"/>
    </row>
    <row r="78" spans="1:14" s="14" customFormat="1" ht="16.5" hidden="1" customHeight="1">
      <c r="A78" s="1345" t="s">
        <v>6263</v>
      </c>
      <c r="B78" s="1519" t="s">
        <v>5931</v>
      </c>
      <c r="C78" s="1913" t="s">
        <v>3937</v>
      </c>
      <c r="D78" s="1632" t="s">
        <v>6264</v>
      </c>
      <c r="E78" s="1650">
        <v>45273</v>
      </c>
      <c r="F78" s="1773">
        <f t="shared" si="44"/>
        <v>45279</v>
      </c>
      <c r="G78" s="1745">
        <f t="shared" si="46"/>
        <v>45295</v>
      </c>
      <c r="H78" s="1773">
        <f t="shared" si="40"/>
        <v>45297</v>
      </c>
      <c r="I78" s="1773">
        <f t="shared" si="41"/>
        <v>45302</v>
      </c>
      <c r="J78" s="1773">
        <f t="shared" si="42"/>
        <v>45308</v>
      </c>
      <c r="K78" s="61"/>
      <c r="L78" s="2225">
        <v>45270</v>
      </c>
      <c r="M78" s="2225">
        <f t="shared" si="43"/>
        <v>45272</v>
      </c>
      <c r="N78" s="2466"/>
    </row>
    <row r="79" spans="1:14" s="14" customFormat="1" ht="16.5" hidden="1" customHeight="1">
      <c r="A79" s="1345" t="s">
        <v>6265</v>
      </c>
      <c r="B79" s="1519" t="s">
        <v>5933</v>
      </c>
      <c r="C79" s="1913" t="s">
        <v>4355</v>
      </c>
      <c r="D79" s="1632" t="s">
        <v>6266</v>
      </c>
      <c r="E79" s="2268">
        <v>45283</v>
      </c>
      <c r="F79" s="1773">
        <f>E79+6</f>
        <v>45289</v>
      </c>
      <c r="G79" s="1745">
        <f t="shared" si="46"/>
        <v>45305</v>
      </c>
      <c r="H79" s="1773">
        <f t="shared" si="40"/>
        <v>45307</v>
      </c>
      <c r="I79" s="1773">
        <f t="shared" si="41"/>
        <v>45312</v>
      </c>
      <c r="J79" s="1773">
        <f t="shared" si="42"/>
        <v>45318</v>
      </c>
      <c r="K79" s="61"/>
      <c r="L79" s="2225">
        <v>45277</v>
      </c>
      <c r="M79" s="2225">
        <f>L79+2</f>
        <v>45279</v>
      </c>
      <c r="N79" s="2466" t="s">
        <v>6267</v>
      </c>
    </row>
    <row r="80" spans="1:14" s="14" customFormat="1" ht="16.5" hidden="1" customHeight="1">
      <c r="A80" s="1345" t="s">
        <v>6268</v>
      </c>
      <c r="B80" s="1519" t="s">
        <v>5935</v>
      </c>
      <c r="C80" s="1913" t="s">
        <v>6269</v>
      </c>
      <c r="D80" s="1632" t="s">
        <v>6270</v>
      </c>
      <c r="E80" s="1633">
        <v>45292</v>
      </c>
      <c r="F80" s="1773">
        <f>E80+6</f>
        <v>45298</v>
      </c>
      <c r="G80" s="1745">
        <f t="shared" si="46"/>
        <v>45314</v>
      </c>
      <c r="H80" s="1773">
        <f t="shared" si="40"/>
        <v>45316</v>
      </c>
      <c r="I80" s="1773">
        <f t="shared" si="41"/>
        <v>45321</v>
      </c>
      <c r="J80" s="1773">
        <f t="shared" si="42"/>
        <v>45327</v>
      </c>
      <c r="K80"/>
      <c r="L80" s="2225">
        <v>45284</v>
      </c>
      <c r="M80" s="2225">
        <f>L80+2</f>
        <v>45286</v>
      </c>
      <c r="N80" s="2466" t="s">
        <v>6267</v>
      </c>
    </row>
    <row r="81" spans="1:14" s="14" customFormat="1" ht="16.5" hidden="1" customHeight="1">
      <c r="A81" s="1345" t="s">
        <v>6271</v>
      </c>
      <c r="B81" s="1519" t="s">
        <v>5937</v>
      </c>
      <c r="C81" s="1913" t="s">
        <v>6272</v>
      </c>
      <c r="D81" s="1632" t="s">
        <v>6273</v>
      </c>
      <c r="E81" s="2287">
        <v>45301</v>
      </c>
      <c r="F81" s="1773">
        <f>E81+6</f>
        <v>45307</v>
      </c>
      <c r="G81" s="1745">
        <f t="shared" si="46"/>
        <v>45323</v>
      </c>
      <c r="H81" s="1773">
        <f t="shared" si="40"/>
        <v>45325</v>
      </c>
      <c r="I81" s="1773">
        <f t="shared" si="41"/>
        <v>45330</v>
      </c>
      <c r="J81" s="1773">
        <f t="shared" si="42"/>
        <v>45336</v>
      </c>
      <c r="K81" s="61"/>
      <c r="L81" s="2225">
        <v>45291</v>
      </c>
      <c r="M81" s="2225">
        <f>L81+2</f>
        <v>45293</v>
      </c>
      <c r="N81" s="2466"/>
    </row>
    <row r="82" spans="1:14" s="14" customFormat="1" ht="16.5" hidden="1" customHeight="1">
      <c r="A82" s="1345" t="s">
        <v>6274</v>
      </c>
      <c r="B82" s="1519" t="s">
        <v>5939</v>
      </c>
      <c r="C82" s="1740" t="s">
        <v>3028</v>
      </c>
      <c r="D82" s="1638" t="s">
        <v>6275</v>
      </c>
      <c r="E82" s="1649">
        <v>45305</v>
      </c>
      <c r="F82" s="1863">
        <f t="shared" ref="F82:F83" si="47">E82+6</f>
        <v>45311</v>
      </c>
      <c r="G82" s="1749">
        <f t="shared" si="46"/>
        <v>45327</v>
      </c>
      <c r="H82" s="1863">
        <f t="shared" si="40"/>
        <v>45329</v>
      </c>
      <c r="I82" s="1863">
        <f t="shared" si="41"/>
        <v>45334</v>
      </c>
      <c r="J82" s="1863">
        <f t="shared" si="42"/>
        <v>45340</v>
      </c>
      <c r="K82" s="61"/>
      <c r="L82" s="2225">
        <v>45298</v>
      </c>
      <c r="M82" s="2225">
        <f t="shared" ref="M82:M83" si="48">L82+2</f>
        <v>45300</v>
      </c>
      <c r="N82" s="2466"/>
    </row>
    <row r="83" spans="1:14" s="14" customFormat="1" ht="16.5" hidden="1" customHeight="1">
      <c r="A83" s="1345" t="s">
        <v>6276</v>
      </c>
      <c r="B83" s="1519" t="s">
        <v>6277</v>
      </c>
      <c r="C83" s="1740" t="s">
        <v>6235</v>
      </c>
      <c r="D83" s="1638" t="s">
        <v>6278</v>
      </c>
      <c r="E83" s="1216">
        <v>45311</v>
      </c>
      <c r="F83" s="1863">
        <f t="shared" si="47"/>
        <v>45317</v>
      </c>
      <c r="G83" s="1749">
        <f t="shared" si="46"/>
        <v>45333</v>
      </c>
      <c r="H83" s="1863">
        <f t="shared" si="40"/>
        <v>45335</v>
      </c>
      <c r="I83" s="1863">
        <f t="shared" si="41"/>
        <v>45340</v>
      </c>
      <c r="J83" s="1863">
        <f t="shared" si="42"/>
        <v>45346</v>
      </c>
      <c r="K83"/>
      <c r="L83" s="2225">
        <v>45305</v>
      </c>
      <c r="M83" s="2225">
        <f t="shared" si="48"/>
        <v>45307</v>
      </c>
      <c r="N83" s="2466"/>
    </row>
    <row r="84" spans="1:14" s="14" customFormat="1" ht="16.5" hidden="1" customHeight="1">
      <c r="A84" s="1345" t="s">
        <v>6279</v>
      </c>
      <c r="B84" s="1519" t="s">
        <v>6280</v>
      </c>
      <c r="C84" s="1740" t="s">
        <v>5624</v>
      </c>
      <c r="D84" s="1638" t="s">
        <v>6281</v>
      </c>
      <c r="E84" s="1216">
        <v>45316</v>
      </c>
      <c r="F84" s="1863">
        <f t="shared" ref="F84:F85" si="49">E84+6</f>
        <v>45322</v>
      </c>
      <c r="G84" s="1749">
        <f t="shared" ref="G84:G85" si="50">E84+22</f>
        <v>45338</v>
      </c>
      <c r="H84" s="1863">
        <f t="shared" ref="H84:H85" si="51">E84+24</f>
        <v>45340</v>
      </c>
      <c r="I84" s="1863">
        <f t="shared" ref="I84:I85" si="52">E84+29</f>
        <v>45345</v>
      </c>
      <c r="J84" s="1863">
        <f t="shared" ref="J84:J85" si="53">E84+35</f>
        <v>45351</v>
      </c>
      <c r="K84" s="61"/>
      <c r="L84" s="2225">
        <v>45312</v>
      </c>
      <c r="M84" s="2225">
        <f t="shared" ref="M84:M89" si="54">L84+2</f>
        <v>45314</v>
      </c>
      <c r="N84" s="2464"/>
    </row>
    <row r="85" spans="1:14" s="14" customFormat="1" ht="16.5" hidden="1" customHeight="1">
      <c r="A85" s="1345"/>
      <c r="B85" s="1519" t="s">
        <v>6282</v>
      </c>
      <c r="C85" s="2288" t="s">
        <v>5713</v>
      </c>
      <c r="D85" s="2226" t="s">
        <v>6283</v>
      </c>
      <c r="E85" s="2227">
        <v>45321</v>
      </c>
      <c r="F85" s="2228">
        <f t="shared" si="49"/>
        <v>45327</v>
      </c>
      <c r="G85" s="2229">
        <f t="shared" si="50"/>
        <v>45343</v>
      </c>
      <c r="H85" s="2228">
        <f t="shared" si="51"/>
        <v>45345</v>
      </c>
      <c r="I85" s="2228">
        <f t="shared" si="52"/>
        <v>45350</v>
      </c>
      <c r="J85" s="2228">
        <f t="shared" si="53"/>
        <v>45356</v>
      </c>
      <c r="K85" s="61"/>
      <c r="L85" s="2225">
        <v>45319</v>
      </c>
      <c r="M85" s="2225">
        <f t="shared" si="54"/>
        <v>45321</v>
      </c>
      <c r="N85" s="2464"/>
    </row>
    <row r="86" spans="1:14" s="14" customFormat="1" ht="16.5" hidden="1" customHeight="1">
      <c r="A86" s="1345"/>
      <c r="B86" s="1519" t="s">
        <v>5941</v>
      </c>
      <c r="C86" s="2344" t="s">
        <v>3068</v>
      </c>
      <c r="D86" s="2230" t="s">
        <v>6284</v>
      </c>
      <c r="E86" s="2231">
        <v>45329</v>
      </c>
      <c r="F86" s="2232"/>
      <c r="G86" s="2233">
        <f t="shared" ref="G86:G89" si="55">E86+22</f>
        <v>45351</v>
      </c>
      <c r="H86" s="2232">
        <f t="shared" ref="H86:H89" si="56">E86+24</f>
        <v>45353</v>
      </c>
      <c r="I86" s="2232">
        <f t="shared" ref="I86:I89" si="57">E86+29</f>
        <v>45358</v>
      </c>
      <c r="J86" s="2232">
        <f t="shared" ref="J86:J89" si="58">E86+35</f>
        <v>45364</v>
      </c>
      <c r="K86"/>
      <c r="L86" s="2225">
        <v>45326</v>
      </c>
      <c r="M86" s="2225">
        <f t="shared" si="54"/>
        <v>45328</v>
      </c>
      <c r="N86" s="2464"/>
    </row>
    <row r="87" spans="1:14" s="14" customFormat="1" ht="16.5" hidden="1" customHeight="1">
      <c r="A87" s="1345"/>
      <c r="B87" s="1519" t="s">
        <v>5943</v>
      </c>
      <c r="C87" s="2344" t="s">
        <v>3074</v>
      </c>
      <c r="D87" s="2230" t="s">
        <v>6285</v>
      </c>
      <c r="E87" s="2231">
        <v>45347</v>
      </c>
      <c r="F87" s="2232"/>
      <c r="G87" s="2233">
        <f t="shared" si="55"/>
        <v>45369</v>
      </c>
      <c r="H87" s="2232">
        <f t="shared" si="56"/>
        <v>45371</v>
      </c>
      <c r="I87" s="2232">
        <f t="shared" si="57"/>
        <v>45376</v>
      </c>
      <c r="J87" s="2232">
        <f t="shared" si="58"/>
        <v>45382</v>
      </c>
      <c r="K87" s="61"/>
      <c r="L87" s="2225">
        <v>45333</v>
      </c>
      <c r="M87" s="2225">
        <f t="shared" si="54"/>
        <v>45335</v>
      </c>
      <c r="N87" s="2464"/>
    </row>
    <row r="88" spans="1:14" s="14" customFormat="1" ht="16.5" hidden="1" customHeight="1">
      <c r="A88" s="1345" t="s">
        <v>6286</v>
      </c>
      <c r="B88" s="1519" t="s">
        <v>5946</v>
      </c>
      <c r="C88" s="2384" t="s">
        <v>2182</v>
      </c>
      <c r="D88" s="2230" t="s">
        <v>6287</v>
      </c>
      <c r="E88" s="2348">
        <v>45340</v>
      </c>
      <c r="F88" s="2349"/>
      <c r="G88" s="2350"/>
      <c r="H88" s="2349"/>
      <c r="I88" s="2349"/>
      <c r="J88" s="2349"/>
      <c r="K88" s="61"/>
      <c r="L88" s="2225">
        <v>45340</v>
      </c>
      <c r="M88" s="2225">
        <f t="shared" si="54"/>
        <v>45342</v>
      </c>
      <c r="N88" s="2464"/>
    </row>
    <row r="89" spans="1:14" s="14" customFormat="1" ht="16.5" hidden="1" customHeight="1">
      <c r="A89" s="1345" t="s">
        <v>6288</v>
      </c>
      <c r="B89" s="1519" t="s">
        <v>5950</v>
      </c>
      <c r="C89" s="2281" t="s">
        <v>3687</v>
      </c>
      <c r="D89" s="2282" t="s">
        <v>6289</v>
      </c>
      <c r="E89" s="2283">
        <v>45352</v>
      </c>
      <c r="F89" s="2280"/>
      <c r="G89" s="2279">
        <f t="shared" si="55"/>
        <v>45374</v>
      </c>
      <c r="H89" s="2280">
        <f t="shared" si="56"/>
        <v>45376</v>
      </c>
      <c r="I89" s="2280">
        <f t="shared" si="57"/>
        <v>45381</v>
      </c>
      <c r="J89" s="2280">
        <f t="shared" si="58"/>
        <v>45387</v>
      </c>
      <c r="K89"/>
      <c r="L89" s="2225">
        <v>45347</v>
      </c>
      <c r="M89" s="2225">
        <f t="shared" si="54"/>
        <v>45349</v>
      </c>
      <c r="N89" s="2464"/>
    </row>
    <row r="90" spans="1:14" s="14" customFormat="1" ht="16.5" hidden="1" customHeight="1">
      <c r="A90" s="1345"/>
      <c r="B90" s="1519" t="s">
        <v>5953</v>
      </c>
      <c r="C90" s="2376" t="s">
        <v>2182</v>
      </c>
      <c r="D90" s="2284" t="s">
        <v>6290</v>
      </c>
      <c r="E90" s="2348">
        <v>45354</v>
      </c>
      <c r="F90" s="2349"/>
      <c r="G90" s="2350"/>
      <c r="H90" s="2349"/>
      <c r="I90" s="2349"/>
      <c r="J90" s="2349"/>
      <c r="K90" s="61"/>
      <c r="L90" s="2225">
        <v>45354</v>
      </c>
      <c r="M90" s="2225">
        <f t="shared" ref="M90:M96" si="59">L90+2</f>
        <v>45356</v>
      </c>
      <c r="N90" s="2464"/>
    </row>
    <row r="91" spans="1:14" s="14" customFormat="1" ht="16.5" hidden="1" customHeight="1">
      <c r="A91" s="1345" t="s">
        <v>6291</v>
      </c>
      <c r="B91" s="1519" t="s">
        <v>5956</v>
      </c>
      <c r="C91" s="2218" t="s">
        <v>3209</v>
      </c>
      <c r="D91" s="2284" t="s">
        <v>6292</v>
      </c>
      <c r="E91" s="1859">
        <v>45361</v>
      </c>
      <c r="F91" s="2285"/>
      <c r="G91" s="2286">
        <f t="shared" ref="G91:G96" si="60">E91+22</f>
        <v>45383</v>
      </c>
      <c r="H91" s="2285">
        <f t="shared" ref="H91:H96" si="61">E91+24</f>
        <v>45385</v>
      </c>
      <c r="I91" s="2285">
        <f t="shared" ref="I91:I96" si="62">E91+29</f>
        <v>45390</v>
      </c>
      <c r="J91" s="2285">
        <f t="shared" ref="J91:J96" si="63">E91+35</f>
        <v>45396</v>
      </c>
      <c r="K91" s="61"/>
      <c r="L91" s="2225">
        <v>45361</v>
      </c>
      <c r="M91" s="2225">
        <f t="shared" si="59"/>
        <v>45363</v>
      </c>
      <c r="N91" s="2465" t="s">
        <v>6267</v>
      </c>
    </row>
    <row r="92" spans="1:14" s="14" customFormat="1" ht="16.5" hidden="1" customHeight="1">
      <c r="A92" s="1345" t="s">
        <v>6293</v>
      </c>
      <c r="B92" s="1519" t="s">
        <v>5958</v>
      </c>
      <c r="C92" s="2218" t="s">
        <v>6294</v>
      </c>
      <c r="D92" s="2284" t="s">
        <v>6295</v>
      </c>
      <c r="E92" s="2478">
        <v>45377</v>
      </c>
      <c r="F92" s="2285"/>
      <c r="G92" s="2286">
        <f t="shared" si="60"/>
        <v>45399</v>
      </c>
      <c r="H92" s="2285">
        <f t="shared" si="61"/>
        <v>45401</v>
      </c>
      <c r="I92" s="2285">
        <f t="shared" si="62"/>
        <v>45406</v>
      </c>
      <c r="J92" s="2285">
        <f t="shared" si="63"/>
        <v>45412</v>
      </c>
      <c r="K92"/>
      <c r="L92" s="2225">
        <v>45368</v>
      </c>
      <c r="M92" s="2225">
        <f t="shared" si="59"/>
        <v>45370</v>
      </c>
      <c r="N92" s="2464"/>
    </row>
    <row r="93" spans="1:14" s="14" customFormat="1" ht="16.5" hidden="1" customHeight="1">
      <c r="A93" s="1345" t="s">
        <v>6296</v>
      </c>
      <c r="B93" s="1519" t="s">
        <v>5960</v>
      </c>
      <c r="C93" s="2218" t="s">
        <v>3099</v>
      </c>
      <c r="D93" s="2284" t="s">
        <v>6297</v>
      </c>
      <c r="E93" s="1859">
        <v>45386</v>
      </c>
      <c r="F93" s="2285"/>
      <c r="G93" s="2286">
        <f t="shared" si="60"/>
        <v>45408</v>
      </c>
      <c r="H93" s="2285">
        <f t="shared" si="61"/>
        <v>45410</v>
      </c>
      <c r="I93" s="2285">
        <f t="shared" si="62"/>
        <v>45415</v>
      </c>
      <c r="J93" s="2285">
        <f t="shared" si="63"/>
        <v>45421</v>
      </c>
      <c r="K93" s="61"/>
      <c r="L93" s="2225">
        <v>45375</v>
      </c>
      <c r="M93" s="2225">
        <f t="shared" si="59"/>
        <v>45377</v>
      </c>
      <c r="N93" s="2464"/>
    </row>
    <row r="94" spans="1:14" s="14" customFormat="1" ht="16.5" hidden="1" customHeight="1">
      <c r="A94" s="1345" t="s">
        <v>6298</v>
      </c>
      <c r="B94" s="1519" t="s">
        <v>5962</v>
      </c>
      <c r="C94" s="2218" t="s">
        <v>6299</v>
      </c>
      <c r="D94" s="2284" t="s">
        <v>6300</v>
      </c>
      <c r="E94" s="1859">
        <v>45397</v>
      </c>
      <c r="F94" s="2285"/>
      <c r="G94" s="2286">
        <f t="shared" si="60"/>
        <v>45419</v>
      </c>
      <c r="H94" s="2285">
        <f t="shared" si="61"/>
        <v>45421</v>
      </c>
      <c r="I94" s="2285">
        <f t="shared" si="62"/>
        <v>45426</v>
      </c>
      <c r="J94" s="2285">
        <f t="shared" si="63"/>
        <v>45432</v>
      </c>
      <c r="K94" s="61"/>
      <c r="L94" s="2225">
        <v>45382</v>
      </c>
      <c r="M94" s="2225">
        <f t="shared" si="59"/>
        <v>45384</v>
      </c>
      <c r="N94" s="2464"/>
    </row>
    <row r="95" spans="1:14" s="14" customFormat="1" ht="16.5" hidden="1" customHeight="1">
      <c r="A95" s="1345" t="s">
        <v>6301</v>
      </c>
      <c r="B95" s="1519" t="s">
        <v>5965</v>
      </c>
      <c r="C95" s="2424" t="s">
        <v>2696</v>
      </c>
      <c r="D95" s="2230" t="s">
        <v>6302</v>
      </c>
      <c r="E95" s="2231">
        <v>45401</v>
      </c>
      <c r="F95" s="2232"/>
      <c r="G95" s="2233">
        <f t="shared" si="60"/>
        <v>45423</v>
      </c>
      <c r="H95" s="2232">
        <f t="shared" si="61"/>
        <v>45425</v>
      </c>
      <c r="I95" s="2232">
        <f t="shared" si="62"/>
        <v>45430</v>
      </c>
      <c r="J95" s="2232">
        <f t="shared" si="63"/>
        <v>45436</v>
      </c>
      <c r="K95"/>
      <c r="L95" s="2225">
        <v>45389</v>
      </c>
      <c r="M95" s="2225">
        <f t="shared" si="59"/>
        <v>45391</v>
      </c>
      <c r="N95" s="2464"/>
    </row>
    <row r="96" spans="1:14" s="14" customFormat="1" ht="16.5" hidden="1" customHeight="1">
      <c r="A96" s="1345" t="s">
        <v>6303</v>
      </c>
      <c r="B96" s="1519" t="s">
        <v>6304</v>
      </c>
      <c r="C96" s="2424" t="s">
        <v>6305</v>
      </c>
      <c r="D96" s="2230" t="s">
        <v>6306</v>
      </c>
      <c r="E96" s="2231">
        <v>45413</v>
      </c>
      <c r="F96" s="2232"/>
      <c r="G96" s="2233">
        <f t="shared" si="60"/>
        <v>45435</v>
      </c>
      <c r="H96" s="2232">
        <f t="shared" si="61"/>
        <v>45437</v>
      </c>
      <c r="I96" s="2232">
        <f t="shared" si="62"/>
        <v>45442</v>
      </c>
      <c r="J96" s="2232">
        <f t="shared" si="63"/>
        <v>45448</v>
      </c>
      <c r="K96" s="61"/>
      <c r="L96" s="2225">
        <v>45396</v>
      </c>
      <c r="M96" s="2225">
        <f t="shared" si="59"/>
        <v>45398</v>
      </c>
      <c r="N96" s="2464"/>
    </row>
    <row r="97" spans="1:15" s="14" customFormat="1" ht="16.5" hidden="1" customHeight="1">
      <c r="A97" s="1345" t="s">
        <v>6307</v>
      </c>
      <c r="B97" s="1519" t="s">
        <v>5867</v>
      </c>
      <c r="C97" s="2524" t="s">
        <v>4507</v>
      </c>
      <c r="D97" s="2230" t="s">
        <v>6308</v>
      </c>
      <c r="E97" s="2553">
        <v>45403</v>
      </c>
      <c r="F97" s="2556"/>
      <c r="G97" s="2555"/>
      <c r="H97" s="2554"/>
      <c r="I97" s="2554"/>
      <c r="J97" s="2554"/>
      <c r="K97" s="61"/>
      <c r="L97" s="2225">
        <v>45403</v>
      </c>
      <c r="M97" s="2225">
        <f t="shared" ref="M97:M102" si="64">L97+2</f>
        <v>45405</v>
      </c>
      <c r="N97" s="2464"/>
    </row>
    <row r="98" spans="1:15" s="14" customFormat="1" ht="16.5" hidden="1" customHeight="1">
      <c r="A98" s="1345" t="s">
        <v>6309</v>
      </c>
      <c r="B98" s="1519" t="s">
        <v>6310</v>
      </c>
      <c r="C98" s="2632" t="s">
        <v>3064</v>
      </c>
      <c r="D98" s="2633" t="s">
        <v>6311</v>
      </c>
      <c r="E98" s="2634">
        <v>45433</v>
      </c>
      <c r="F98" s="2635"/>
      <c r="G98" s="2636">
        <f t="shared" ref="G98:G102" si="65">E98+22</f>
        <v>45455</v>
      </c>
      <c r="H98" s="2635">
        <f t="shared" ref="H98:H102" si="66">E98+24</f>
        <v>45457</v>
      </c>
      <c r="I98" s="2635">
        <f t="shared" ref="I98:I102" si="67">E98+29</f>
        <v>45462</v>
      </c>
      <c r="J98" s="2635">
        <f t="shared" ref="J98:J102" si="68">E98+35</f>
        <v>45468</v>
      </c>
      <c r="K98"/>
      <c r="L98" s="446">
        <v>45410</v>
      </c>
      <c r="M98" s="2009">
        <f t="shared" si="64"/>
        <v>45412</v>
      </c>
      <c r="N98" s="2009">
        <f t="shared" ref="N98:N107" si="69">M98-7</f>
        <v>45405</v>
      </c>
      <c r="O98" s="2009">
        <f t="shared" ref="O98:O107" si="70">N98</f>
        <v>45405</v>
      </c>
    </row>
    <row r="99" spans="1:15" s="14" customFormat="1" ht="16.5" hidden="1" customHeight="1">
      <c r="A99" s="1345" t="s">
        <v>6312</v>
      </c>
      <c r="B99" s="1519" t="s">
        <v>5971</v>
      </c>
      <c r="C99" s="2637" t="s">
        <v>6313</v>
      </c>
      <c r="D99" s="2633" t="s">
        <v>6314</v>
      </c>
      <c r="E99" s="2634">
        <v>45436</v>
      </c>
      <c r="F99" s="2635"/>
      <c r="G99" s="2636">
        <f t="shared" si="65"/>
        <v>45458</v>
      </c>
      <c r="H99" s="2635">
        <f t="shared" si="66"/>
        <v>45460</v>
      </c>
      <c r="I99" s="2635">
        <f t="shared" si="67"/>
        <v>45465</v>
      </c>
      <c r="J99" s="2635">
        <f t="shared" si="68"/>
        <v>45471</v>
      </c>
      <c r="K99" s="61"/>
      <c r="L99" s="446">
        <v>45417</v>
      </c>
      <c r="M99" s="2009">
        <f t="shared" si="64"/>
        <v>45419</v>
      </c>
      <c r="N99" s="2009">
        <f t="shared" si="69"/>
        <v>45412</v>
      </c>
      <c r="O99" s="2009">
        <f t="shared" si="70"/>
        <v>45412</v>
      </c>
    </row>
    <row r="100" spans="1:15" s="14" customFormat="1" ht="16.5" hidden="1" customHeight="1">
      <c r="A100" s="1345" t="s">
        <v>6315</v>
      </c>
      <c r="B100" s="1519" t="s">
        <v>5874</v>
      </c>
      <c r="C100" s="2638" t="s">
        <v>4507</v>
      </c>
      <c r="D100" s="2679" t="s">
        <v>6316</v>
      </c>
      <c r="E100" s="2553">
        <v>45424</v>
      </c>
      <c r="F100" s="2554"/>
      <c r="G100" s="2555"/>
      <c r="H100" s="2554"/>
      <c r="I100" s="2554"/>
      <c r="J100" s="2554"/>
      <c r="K100" s="61"/>
      <c r="L100" s="446">
        <v>45424</v>
      </c>
      <c r="M100" s="2009">
        <f t="shared" si="64"/>
        <v>45426</v>
      </c>
      <c r="N100" s="2009">
        <f t="shared" si="69"/>
        <v>45419</v>
      </c>
      <c r="O100" s="2009">
        <f t="shared" si="70"/>
        <v>45419</v>
      </c>
    </row>
    <row r="101" spans="1:15" s="14" customFormat="1" ht="16.5" hidden="1" customHeight="1">
      <c r="A101" s="1345" t="s">
        <v>6317</v>
      </c>
      <c r="B101" s="1519" t="s">
        <v>5975</v>
      </c>
      <c r="C101" s="2632" t="s">
        <v>6318</v>
      </c>
      <c r="D101" s="2633" t="s">
        <v>6319</v>
      </c>
      <c r="E101" s="2634">
        <v>45445</v>
      </c>
      <c r="F101" s="2635"/>
      <c r="G101" s="2636">
        <f t="shared" si="65"/>
        <v>45467</v>
      </c>
      <c r="H101" s="2635">
        <f t="shared" si="66"/>
        <v>45469</v>
      </c>
      <c r="I101" s="2635">
        <f t="shared" si="67"/>
        <v>45474</v>
      </c>
      <c r="J101" s="2635">
        <f t="shared" si="68"/>
        <v>45480</v>
      </c>
      <c r="K101"/>
      <c r="L101" s="446">
        <v>45431</v>
      </c>
      <c r="M101" s="2009">
        <f t="shared" si="64"/>
        <v>45433</v>
      </c>
      <c r="N101" s="2009">
        <f t="shared" si="69"/>
        <v>45426</v>
      </c>
      <c r="O101" s="2009">
        <f t="shared" si="70"/>
        <v>45426</v>
      </c>
    </row>
    <row r="102" spans="1:15" s="14" customFormat="1" ht="16.5" hidden="1" customHeight="1">
      <c r="A102" s="1345" t="s">
        <v>6320</v>
      </c>
      <c r="B102" s="1519" t="s">
        <v>5977</v>
      </c>
      <c r="C102" s="2632" t="s">
        <v>6321</v>
      </c>
      <c r="D102" s="2633" t="s">
        <v>6322</v>
      </c>
      <c r="E102" s="2634">
        <v>45447</v>
      </c>
      <c r="F102" s="2635"/>
      <c r="G102" s="2636">
        <f t="shared" si="65"/>
        <v>45469</v>
      </c>
      <c r="H102" s="2635">
        <f t="shared" si="66"/>
        <v>45471</v>
      </c>
      <c r="I102" s="2635">
        <f t="shared" si="67"/>
        <v>45476</v>
      </c>
      <c r="J102" s="2635">
        <f t="shared" si="68"/>
        <v>45482</v>
      </c>
      <c r="K102" s="61"/>
      <c r="L102" s="446">
        <v>45438</v>
      </c>
      <c r="M102" s="2009">
        <f t="shared" si="64"/>
        <v>45440</v>
      </c>
      <c r="N102" s="2009">
        <f t="shared" si="69"/>
        <v>45433</v>
      </c>
      <c r="O102" s="2009">
        <f t="shared" si="70"/>
        <v>45433</v>
      </c>
    </row>
    <row r="103" spans="1:15" s="14" customFormat="1" ht="16.5" hidden="1" customHeight="1">
      <c r="A103" s="1345" t="s">
        <v>6323</v>
      </c>
      <c r="B103" s="1519" t="s">
        <v>5980</v>
      </c>
      <c r="C103" s="2639" t="s">
        <v>6324</v>
      </c>
      <c r="D103" s="2640" t="s">
        <v>6325</v>
      </c>
      <c r="E103" s="2641">
        <v>45456</v>
      </c>
      <c r="F103" s="2642"/>
      <c r="G103" s="2643">
        <f t="shared" ref="G103:G136" si="71">E103+22</f>
        <v>45478</v>
      </c>
      <c r="H103" s="2642">
        <f t="shared" ref="H103:H136" si="72">E103+24</f>
        <v>45480</v>
      </c>
      <c r="I103" s="2642">
        <f t="shared" ref="I103:I136" si="73">E103+29</f>
        <v>45485</v>
      </c>
      <c r="J103" s="2642">
        <f t="shared" ref="J103:J105" si="74">E103+35</f>
        <v>45491</v>
      </c>
      <c r="K103" s="61"/>
      <c r="L103" s="446">
        <v>45445</v>
      </c>
      <c r="M103" s="2009">
        <f t="shared" ref="M103:M105" si="75">L103+2</f>
        <v>45447</v>
      </c>
      <c r="N103" s="2009">
        <f t="shared" si="69"/>
        <v>45440</v>
      </c>
      <c r="O103" s="2009">
        <f t="shared" si="70"/>
        <v>45440</v>
      </c>
    </row>
    <row r="104" spans="1:15" s="14" customFormat="1" ht="16.5" hidden="1" customHeight="1">
      <c r="A104" s="1345" t="s">
        <v>6326</v>
      </c>
      <c r="B104" s="1519" t="s">
        <v>5982</v>
      </c>
      <c r="C104" s="2639" t="s">
        <v>6327</v>
      </c>
      <c r="D104" s="2640" t="s">
        <v>6328</v>
      </c>
      <c r="E104" s="2641">
        <v>45457</v>
      </c>
      <c r="F104" s="2642"/>
      <c r="G104" s="2643">
        <f t="shared" si="71"/>
        <v>45479</v>
      </c>
      <c r="H104" s="2642">
        <f t="shared" si="72"/>
        <v>45481</v>
      </c>
      <c r="I104" s="2642">
        <f t="shared" si="73"/>
        <v>45486</v>
      </c>
      <c r="J104" s="2642">
        <f t="shared" si="74"/>
        <v>45492</v>
      </c>
      <c r="K104"/>
      <c r="L104" s="446">
        <v>45452</v>
      </c>
      <c r="M104" s="2009">
        <f t="shared" si="75"/>
        <v>45454</v>
      </c>
      <c r="N104" s="2009">
        <f t="shared" si="69"/>
        <v>45447</v>
      </c>
      <c r="O104" s="2009">
        <f t="shared" si="70"/>
        <v>45447</v>
      </c>
    </row>
    <row r="105" spans="1:15" s="14" customFormat="1" ht="16.5" hidden="1" customHeight="1">
      <c r="A105" s="1345" t="s">
        <v>6329</v>
      </c>
      <c r="B105" s="1519" t="s">
        <v>5984</v>
      </c>
      <c r="C105" s="2639" t="s">
        <v>6330</v>
      </c>
      <c r="D105" s="2640" t="s">
        <v>6331</v>
      </c>
      <c r="E105" s="2641">
        <v>45466</v>
      </c>
      <c r="F105" s="2642"/>
      <c r="G105" s="2643">
        <f t="shared" si="71"/>
        <v>45488</v>
      </c>
      <c r="H105" s="2642">
        <f t="shared" si="72"/>
        <v>45490</v>
      </c>
      <c r="I105" s="2642">
        <f t="shared" si="73"/>
        <v>45495</v>
      </c>
      <c r="J105" s="2642">
        <f t="shared" si="74"/>
        <v>45501</v>
      </c>
      <c r="K105" s="61"/>
      <c r="L105" s="446">
        <v>45459</v>
      </c>
      <c r="M105" s="2009">
        <f t="shared" si="75"/>
        <v>45461</v>
      </c>
      <c r="N105" s="2009">
        <f t="shared" si="69"/>
        <v>45454</v>
      </c>
      <c r="O105" s="2009">
        <f t="shared" si="70"/>
        <v>45454</v>
      </c>
    </row>
    <row r="106" spans="1:15" s="14" customFormat="1" ht="16.5" hidden="1" customHeight="1">
      <c r="A106" s="1345" t="s">
        <v>6332</v>
      </c>
      <c r="B106" s="1519" t="s">
        <v>5887</v>
      </c>
      <c r="C106" s="2850" t="s">
        <v>4507</v>
      </c>
      <c r="D106" s="2678" t="s">
        <v>6333</v>
      </c>
      <c r="E106" s="2553">
        <v>45466</v>
      </c>
      <c r="F106" s="2349"/>
      <c r="G106" s="2350">
        <f t="shared" ref="G106" si="76">E106+22</f>
        <v>45488</v>
      </c>
      <c r="H106" s="2349">
        <f t="shared" ref="H106" si="77">E106+24</f>
        <v>45490</v>
      </c>
      <c r="I106" s="2349">
        <f t="shared" ref="I106" si="78">E106+29</f>
        <v>45495</v>
      </c>
      <c r="J106" s="2349">
        <f t="shared" ref="J106" si="79">E106+35</f>
        <v>45501</v>
      </c>
      <c r="K106" s="61"/>
      <c r="L106" s="446">
        <v>45466</v>
      </c>
      <c r="M106" s="2009">
        <f t="shared" ref="M106" si="80">L106+2</f>
        <v>45468</v>
      </c>
      <c r="N106" s="2009">
        <f t="shared" si="69"/>
        <v>45461</v>
      </c>
      <c r="O106" s="2009">
        <f t="shared" si="70"/>
        <v>45461</v>
      </c>
    </row>
    <row r="107" spans="1:15" s="14" customFormat="1" ht="16.5" hidden="1" customHeight="1">
      <c r="A107" s="1345"/>
      <c r="B107" s="1519" t="s">
        <v>5988</v>
      </c>
      <c r="C107" s="1740" t="s">
        <v>2619</v>
      </c>
      <c r="D107" s="2856" t="s">
        <v>6334</v>
      </c>
      <c r="E107" s="1859">
        <v>45477</v>
      </c>
      <c r="F107" s="2285"/>
      <c r="G107" s="2286">
        <f t="shared" ref="G107:G109" si="81">E107+22</f>
        <v>45499</v>
      </c>
      <c r="H107" s="2285">
        <f t="shared" ref="H107:H109" si="82">E107+24</f>
        <v>45501</v>
      </c>
      <c r="I107" s="2285">
        <f t="shared" ref="I107:I109" si="83">E107+29</f>
        <v>45506</v>
      </c>
      <c r="J107" s="2285">
        <f t="shared" ref="J107:J109" si="84">E107+35</f>
        <v>45512</v>
      </c>
      <c r="K107"/>
      <c r="L107" s="446">
        <v>45473</v>
      </c>
      <c r="M107" s="2009">
        <f t="shared" ref="M107:M109" si="85">L107+2</f>
        <v>45475</v>
      </c>
      <c r="N107" s="2009">
        <f t="shared" si="69"/>
        <v>45468</v>
      </c>
      <c r="O107" s="2009">
        <f t="shared" si="70"/>
        <v>45468</v>
      </c>
    </row>
    <row r="108" spans="1:15" s="14" customFormat="1" ht="16.5" hidden="1" customHeight="1">
      <c r="A108" s="1345" t="s">
        <v>6335</v>
      </c>
      <c r="B108" s="1519" t="s">
        <v>5990</v>
      </c>
      <c r="C108" s="1747" t="s">
        <v>6336</v>
      </c>
      <c r="D108" s="2754" t="s">
        <v>6337</v>
      </c>
      <c r="E108" s="2569">
        <v>45491</v>
      </c>
      <c r="F108" s="2570"/>
      <c r="G108" s="2571">
        <f t="shared" si="81"/>
        <v>45513</v>
      </c>
      <c r="H108" s="2570">
        <f t="shared" si="82"/>
        <v>45515</v>
      </c>
      <c r="I108" s="2570">
        <f t="shared" si="83"/>
        <v>45520</v>
      </c>
      <c r="J108" s="2570">
        <f t="shared" si="84"/>
        <v>45526</v>
      </c>
      <c r="K108" s="61"/>
      <c r="L108" s="446">
        <v>45480</v>
      </c>
      <c r="M108" s="2009">
        <f t="shared" si="85"/>
        <v>45482</v>
      </c>
      <c r="N108" s="2009">
        <f>M108-7</f>
        <v>45475</v>
      </c>
      <c r="O108" s="2009">
        <f>N108</f>
        <v>45475</v>
      </c>
    </row>
    <row r="109" spans="1:15" s="14" customFormat="1" ht="16.5" hidden="1" customHeight="1">
      <c r="A109" s="1345" t="s">
        <v>6338</v>
      </c>
      <c r="B109" s="1519" t="s">
        <v>5993</v>
      </c>
      <c r="C109" s="3117" t="s">
        <v>6339</v>
      </c>
      <c r="D109" s="3118" t="s">
        <v>6340</v>
      </c>
      <c r="E109" s="3119">
        <v>45487</v>
      </c>
      <c r="F109" s="3120"/>
      <c r="G109" s="3121">
        <f t="shared" si="81"/>
        <v>45509</v>
      </c>
      <c r="H109" s="3120">
        <f t="shared" si="82"/>
        <v>45511</v>
      </c>
      <c r="I109" s="3120">
        <f t="shared" si="83"/>
        <v>45516</v>
      </c>
      <c r="J109" s="3120">
        <f t="shared" si="84"/>
        <v>45522</v>
      </c>
      <c r="K109"/>
      <c r="L109" s="446">
        <v>45487</v>
      </c>
      <c r="M109" s="2009">
        <f t="shared" si="85"/>
        <v>45489</v>
      </c>
      <c r="N109" s="2009">
        <f>M109-7</f>
        <v>45482</v>
      </c>
      <c r="O109" s="2009">
        <f>N109</f>
        <v>45482</v>
      </c>
    </row>
    <row r="110" spans="1:15" s="14" customFormat="1" ht="16.5" hidden="1" customHeight="1">
      <c r="A110" s="1345"/>
      <c r="B110" s="1519"/>
      <c r="C110" s="3124"/>
      <c r="D110" s="3125"/>
      <c r="E110" s="3126"/>
      <c r="F110" s="3127"/>
      <c r="G110" s="3128"/>
      <c r="H110" s="3127"/>
      <c r="I110" s="3132"/>
      <c r="J110" s="3132"/>
      <c r="K110" s="61"/>
      <c r="L110" s="446"/>
      <c r="M110" s="2009"/>
      <c r="N110" s="2009"/>
      <c r="O110" s="2009"/>
    </row>
    <row r="111" spans="1:15" s="14" customFormat="1" ht="16.5" hidden="1" customHeight="1">
      <c r="A111" s="1345"/>
      <c r="B111" s="1519"/>
      <c r="C111" s="924" t="s">
        <v>4889</v>
      </c>
      <c r="D111" s="1041"/>
      <c r="E111" s="1020" t="s">
        <v>2015</v>
      </c>
      <c r="F111" s="1020" t="s">
        <v>1237</v>
      </c>
      <c r="G111" s="1667" t="s">
        <v>689</v>
      </c>
      <c r="H111" s="1020" t="s">
        <v>7</v>
      </c>
      <c r="J111" s="2220"/>
      <c r="K111" s="61"/>
      <c r="L111" s="446"/>
      <c r="M111" s="2009"/>
      <c r="N111" s="2009"/>
      <c r="O111" s="2009"/>
    </row>
    <row r="112" spans="1:15" s="14" customFormat="1" ht="16.5" hidden="1" customHeight="1">
      <c r="A112" s="1345"/>
      <c r="B112" s="1519"/>
      <c r="C112" s="2185" t="s">
        <v>5802</v>
      </c>
      <c r="D112" s="2186" t="s">
        <v>3791</v>
      </c>
      <c r="E112" s="3203" t="s">
        <v>1657</v>
      </c>
      <c r="F112" s="3204" t="s">
        <v>3302</v>
      </c>
      <c r="G112" s="3498" t="s">
        <v>4559</v>
      </c>
      <c r="H112" s="3500" t="s">
        <v>3525</v>
      </c>
      <c r="J112" s="2221"/>
      <c r="K112" s="1789" t="s">
        <v>4311</v>
      </c>
      <c r="L112" s="1837" t="s">
        <v>2031</v>
      </c>
      <c r="M112" s="1791" t="s">
        <v>6232</v>
      </c>
      <c r="N112" s="1791" t="s">
        <v>3838</v>
      </c>
    </row>
    <row r="113" spans="1:14" s="14" customFormat="1" ht="16.5" hidden="1" customHeight="1">
      <c r="A113" s="1345" t="s">
        <v>6341</v>
      </c>
      <c r="B113" s="1519" t="s">
        <v>5996</v>
      </c>
      <c r="C113" s="1747" t="s">
        <v>6342</v>
      </c>
      <c r="D113" s="2754" t="s">
        <v>6343</v>
      </c>
      <c r="E113" s="3122">
        <v>45504</v>
      </c>
      <c r="F113" s="3123">
        <f t="shared" ref="F113:F123" si="86">E113+22</f>
        <v>45526</v>
      </c>
      <c r="G113" s="3129">
        <f t="shared" ref="G113:G123" si="87">E113+24</f>
        <v>45528</v>
      </c>
      <c r="H113" s="3501">
        <f t="shared" ref="H113:H123" si="88">E113+29</f>
        <v>45533</v>
      </c>
      <c r="J113" s="2222"/>
      <c r="K113" s="446">
        <v>45494</v>
      </c>
      <c r="L113" s="2009">
        <f t="shared" ref="L113:L136" si="89">K113+2</f>
        <v>45496</v>
      </c>
      <c r="M113" s="2009">
        <f>L113-7</f>
        <v>45489</v>
      </c>
      <c r="N113" s="2009">
        <f>M113</f>
        <v>45489</v>
      </c>
    </row>
    <row r="114" spans="1:14" s="14" customFormat="1" ht="16.5" hidden="1" customHeight="1">
      <c r="A114" s="1345" t="s">
        <v>6344</v>
      </c>
      <c r="B114" s="1519" t="s">
        <v>5998</v>
      </c>
      <c r="C114" s="3249" t="s">
        <v>6345</v>
      </c>
      <c r="D114" s="2754" t="s">
        <v>6346</v>
      </c>
      <c r="E114" s="2569">
        <v>45508</v>
      </c>
      <c r="F114" s="2571">
        <f t="shared" si="86"/>
        <v>45530</v>
      </c>
      <c r="G114" s="3130">
        <f t="shared" si="87"/>
        <v>45532</v>
      </c>
      <c r="H114" s="3501">
        <f t="shared" si="88"/>
        <v>45537</v>
      </c>
      <c r="J114" s="2222"/>
      <c r="K114" s="446">
        <v>45501</v>
      </c>
      <c r="L114" s="2009">
        <f t="shared" si="89"/>
        <v>45503</v>
      </c>
      <c r="M114" s="2009">
        <f t="shared" ref="M114:M122" si="90">L114-7</f>
        <v>45496</v>
      </c>
      <c r="N114" s="2009">
        <f t="shared" ref="N114:N122" si="91">M114</f>
        <v>45496</v>
      </c>
    </row>
    <row r="115" spans="1:14" s="14" customFormat="1" ht="16.5" hidden="1" customHeight="1">
      <c r="A115" s="1345"/>
      <c r="B115" s="1519" t="s">
        <v>6000</v>
      </c>
      <c r="C115" s="3250" t="s">
        <v>6347</v>
      </c>
      <c r="D115" s="2230" t="s">
        <v>6348</v>
      </c>
      <c r="E115" s="2231">
        <v>45524</v>
      </c>
      <c r="F115" s="2233">
        <f t="shared" si="86"/>
        <v>45546</v>
      </c>
      <c r="G115" s="3131">
        <f t="shared" si="87"/>
        <v>45548</v>
      </c>
      <c r="H115" s="1773">
        <f t="shared" si="88"/>
        <v>45553</v>
      </c>
      <c r="J115" s="2222"/>
      <c r="K115" s="446">
        <v>45508</v>
      </c>
      <c r="L115" s="2009">
        <f t="shared" si="89"/>
        <v>45510</v>
      </c>
      <c r="M115" s="2009">
        <f t="shared" si="90"/>
        <v>45503</v>
      </c>
      <c r="N115" s="2009">
        <f t="shared" si="91"/>
        <v>45503</v>
      </c>
    </row>
    <row r="116" spans="1:14" s="14" customFormat="1" ht="16.5" hidden="1" customHeight="1">
      <c r="A116" s="1345" t="s">
        <v>5773</v>
      </c>
      <c r="B116" s="1519" t="s">
        <v>6002</v>
      </c>
      <c r="C116" s="2755" t="s">
        <v>6349</v>
      </c>
      <c r="D116" s="2230" t="s">
        <v>6350</v>
      </c>
      <c r="E116" s="2231">
        <v>45527</v>
      </c>
      <c r="F116" s="2233">
        <f t="shared" si="86"/>
        <v>45549</v>
      </c>
      <c r="G116" s="3131">
        <f t="shared" si="87"/>
        <v>45551</v>
      </c>
      <c r="H116" s="1773">
        <f t="shared" si="88"/>
        <v>45556</v>
      </c>
      <c r="J116" s="2222"/>
      <c r="K116" s="446">
        <v>45515</v>
      </c>
      <c r="L116" s="2009">
        <f t="shared" si="89"/>
        <v>45517</v>
      </c>
      <c r="M116" s="2009">
        <f t="shared" si="90"/>
        <v>45510</v>
      </c>
      <c r="N116" s="2009">
        <f t="shared" si="91"/>
        <v>45510</v>
      </c>
    </row>
    <row r="117" spans="1:14" s="14" customFormat="1" ht="16.5" hidden="1" customHeight="1">
      <c r="A117" s="1345" t="s">
        <v>6351</v>
      </c>
      <c r="B117" s="1519" t="s">
        <v>6004</v>
      </c>
      <c r="C117" s="2344" t="s">
        <v>6352</v>
      </c>
      <c r="D117" s="2230" t="s">
        <v>6353</v>
      </c>
      <c r="E117" s="2231">
        <v>45530</v>
      </c>
      <c r="F117" s="2233">
        <f t="shared" si="86"/>
        <v>45552</v>
      </c>
      <c r="G117" s="3131">
        <f t="shared" si="87"/>
        <v>45554</v>
      </c>
      <c r="H117" s="1773">
        <f t="shared" si="88"/>
        <v>45559</v>
      </c>
      <c r="J117" s="2222"/>
      <c r="K117" s="446">
        <v>45522</v>
      </c>
      <c r="L117" s="2009">
        <f t="shared" si="89"/>
        <v>45524</v>
      </c>
      <c r="M117" s="2009">
        <f t="shared" si="90"/>
        <v>45517</v>
      </c>
      <c r="N117" s="2009">
        <f t="shared" si="91"/>
        <v>45517</v>
      </c>
    </row>
    <row r="118" spans="1:14" s="14" customFormat="1" ht="16.5" hidden="1" customHeight="1">
      <c r="A118" s="1345" t="s">
        <v>6354</v>
      </c>
      <c r="B118" s="1519" t="s">
        <v>6006</v>
      </c>
      <c r="C118" s="2281" t="s">
        <v>6355</v>
      </c>
      <c r="D118" s="2282" t="s">
        <v>6356</v>
      </c>
      <c r="E118" s="2283">
        <v>45537</v>
      </c>
      <c r="F118" s="2279">
        <f t="shared" si="86"/>
        <v>45559</v>
      </c>
      <c r="G118" s="3241">
        <f t="shared" si="87"/>
        <v>45561</v>
      </c>
      <c r="H118" s="1773">
        <f t="shared" si="88"/>
        <v>45566</v>
      </c>
      <c r="J118" s="2222"/>
      <c r="K118" s="446">
        <v>45529</v>
      </c>
      <c r="L118" s="2009">
        <f t="shared" si="89"/>
        <v>45531</v>
      </c>
      <c r="M118" s="2009">
        <f t="shared" si="90"/>
        <v>45524</v>
      </c>
      <c r="N118" s="2009">
        <f t="shared" si="91"/>
        <v>45524</v>
      </c>
    </row>
    <row r="119" spans="1:14" s="14" customFormat="1" ht="16.5" hidden="1" customHeight="1">
      <c r="A119" s="1345" t="s">
        <v>6357</v>
      </c>
      <c r="B119" s="1519" t="s">
        <v>6008</v>
      </c>
      <c r="C119" s="1740" t="s">
        <v>6358</v>
      </c>
      <c r="D119" s="1638" t="s">
        <v>6359</v>
      </c>
      <c r="E119" s="1216">
        <v>45542</v>
      </c>
      <c r="F119" s="1749">
        <f t="shared" si="86"/>
        <v>45564</v>
      </c>
      <c r="G119" s="3499">
        <f t="shared" si="87"/>
        <v>45566</v>
      </c>
      <c r="H119" s="1863">
        <f t="shared" si="88"/>
        <v>45571</v>
      </c>
      <c r="J119" s="2222"/>
      <c r="K119" s="446">
        <v>45536</v>
      </c>
      <c r="L119" s="2009">
        <f t="shared" si="89"/>
        <v>45538</v>
      </c>
      <c r="M119" s="2009">
        <f t="shared" si="90"/>
        <v>45531</v>
      </c>
      <c r="N119" s="2009">
        <f t="shared" si="91"/>
        <v>45531</v>
      </c>
    </row>
    <row r="120" spans="1:14" s="14" customFormat="1" ht="16.5" hidden="1" customHeight="1">
      <c r="A120" s="1345" t="s">
        <v>6360</v>
      </c>
      <c r="B120" s="1519" t="s">
        <v>6010</v>
      </c>
      <c r="C120" s="3488" t="s">
        <v>5360</v>
      </c>
      <c r="D120" s="3242" t="s">
        <v>6361</v>
      </c>
      <c r="E120" s="3243">
        <v>45549</v>
      </c>
      <c r="F120" s="3244">
        <f t="shared" si="86"/>
        <v>45571</v>
      </c>
      <c r="G120" s="3245">
        <f t="shared" si="87"/>
        <v>45573</v>
      </c>
      <c r="H120" s="1863">
        <f t="shared" si="88"/>
        <v>45578</v>
      </c>
      <c r="J120" s="2222"/>
      <c r="K120" s="446">
        <v>45543</v>
      </c>
      <c r="L120" s="2009">
        <f t="shared" si="89"/>
        <v>45545</v>
      </c>
      <c r="M120" s="2009">
        <f t="shared" si="90"/>
        <v>45538</v>
      </c>
      <c r="N120" s="2009">
        <f t="shared" si="91"/>
        <v>45538</v>
      </c>
    </row>
    <row r="121" spans="1:14" s="14" customFormat="1" ht="16.5" hidden="1" customHeight="1">
      <c r="A121" s="1345" t="s">
        <v>6362</v>
      </c>
      <c r="B121" s="1519" t="s">
        <v>6012</v>
      </c>
      <c r="C121" s="1961" t="s">
        <v>6363</v>
      </c>
      <c r="D121" s="3506" t="s">
        <v>6364</v>
      </c>
      <c r="E121" s="2485">
        <v>45555</v>
      </c>
      <c r="F121" s="3507">
        <f t="shared" si="86"/>
        <v>45577</v>
      </c>
      <c r="G121" s="3508">
        <f t="shared" si="87"/>
        <v>45579</v>
      </c>
      <c r="H121" s="2228">
        <f t="shared" si="88"/>
        <v>45584</v>
      </c>
      <c r="J121" s="2222"/>
      <c r="K121" s="446">
        <v>45550</v>
      </c>
      <c r="L121" s="2009">
        <f t="shared" si="89"/>
        <v>45552</v>
      </c>
      <c r="M121" s="2009">
        <f t="shared" si="90"/>
        <v>45545</v>
      </c>
      <c r="N121" s="2009">
        <f t="shared" si="91"/>
        <v>45545</v>
      </c>
    </row>
    <row r="122" spans="1:14" s="14" customFormat="1" ht="16.5" hidden="1" customHeight="1">
      <c r="A122" s="1345" t="s">
        <v>6365</v>
      </c>
      <c r="B122" s="1519" t="s">
        <v>6014</v>
      </c>
      <c r="C122" s="1740" t="s">
        <v>6366</v>
      </c>
      <c r="D122" s="1638" t="s">
        <v>6367</v>
      </c>
      <c r="E122" s="1216">
        <v>45575</v>
      </c>
      <c r="F122" s="2651" t="s">
        <v>6368</v>
      </c>
      <c r="G122" s="1863">
        <f t="shared" si="87"/>
        <v>45599</v>
      </c>
      <c r="H122" s="1863">
        <f t="shared" si="88"/>
        <v>45604</v>
      </c>
      <c r="J122" s="2222"/>
      <c r="K122" s="446">
        <v>45557</v>
      </c>
      <c r="L122" s="2009">
        <f t="shared" si="89"/>
        <v>45559</v>
      </c>
      <c r="M122" s="2009">
        <f t="shared" si="90"/>
        <v>45552</v>
      </c>
      <c r="N122" s="2009">
        <f t="shared" si="91"/>
        <v>45552</v>
      </c>
    </row>
    <row r="123" spans="1:14" s="14" customFormat="1" ht="16.5" hidden="1" customHeight="1">
      <c r="A123" s="1345"/>
      <c r="B123" s="1519" t="s">
        <v>6016</v>
      </c>
      <c r="C123" s="1913" t="s">
        <v>6369</v>
      </c>
      <c r="D123" s="1632" t="s">
        <v>6370</v>
      </c>
      <c r="E123" s="1633">
        <v>45574</v>
      </c>
      <c r="F123" s="1745">
        <f t="shared" si="86"/>
        <v>45596</v>
      </c>
      <c r="G123" s="1773">
        <f t="shared" si="87"/>
        <v>45598</v>
      </c>
      <c r="H123" s="1773">
        <f t="shared" si="88"/>
        <v>45603</v>
      </c>
      <c r="J123" s="2222"/>
      <c r="K123" s="1790">
        <f>K122+7</f>
        <v>45564</v>
      </c>
      <c r="L123" s="2009">
        <f>K123+2</f>
        <v>45566</v>
      </c>
      <c r="M123" s="2009">
        <f>L123-7</f>
        <v>45559</v>
      </c>
      <c r="N123" s="2009">
        <f>M123</f>
        <v>45559</v>
      </c>
    </row>
    <row r="124" spans="1:14" s="14" customFormat="1" ht="16.5" hidden="1" customHeight="1">
      <c r="A124" s="1345"/>
      <c r="B124" s="1519"/>
      <c r="C124"/>
      <c r="D124" s="1142"/>
      <c r="E124" s="1143"/>
      <c r="F124" s="2222"/>
      <c r="G124" s="3522"/>
      <c r="H124" s="2222"/>
      <c r="I124" s="2222"/>
      <c r="J124" s="2222"/>
      <c r="K124" s="1790"/>
      <c r="L124" s="2009"/>
      <c r="M124" s="2009"/>
      <c r="N124" s="2009"/>
    </row>
    <row r="125" spans="1:14" s="14" customFormat="1" ht="16.5" customHeight="1">
      <c r="A125" s="1345"/>
      <c r="B125" s="1519"/>
      <c r="C125" s="924" t="s">
        <v>4889</v>
      </c>
      <c r="D125" s="1041"/>
      <c r="E125" s="1020" t="s">
        <v>2015</v>
      </c>
      <c r="F125" s="1020" t="s">
        <v>287</v>
      </c>
      <c r="G125" s="1020" t="s">
        <v>1237</v>
      </c>
      <c r="H125" s="1667" t="s">
        <v>689</v>
      </c>
      <c r="I125" s="1020" t="s">
        <v>7</v>
      </c>
      <c r="J125" s="2222"/>
      <c r="K125" s="1790"/>
      <c r="L125" s="2009"/>
      <c r="M125" s="2009"/>
      <c r="N125" s="2009"/>
    </row>
    <row r="126" spans="1:14" s="14" customFormat="1" ht="16.5" customHeight="1">
      <c r="A126" s="1345"/>
      <c r="B126" s="1519"/>
      <c r="C126" s="2185" t="s">
        <v>5802</v>
      </c>
      <c r="D126" s="2186" t="s">
        <v>3791</v>
      </c>
      <c r="E126" s="3203" t="s">
        <v>1657</v>
      </c>
      <c r="F126" s="1855" t="s">
        <v>4558</v>
      </c>
      <c r="G126" s="3204" t="s">
        <v>3302</v>
      </c>
      <c r="H126" s="3498" t="s">
        <v>4559</v>
      </c>
      <c r="I126" s="3500" t="s">
        <v>3525</v>
      </c>
      <c r="J126" s="2222"/>
      <c r="K126" s="1790"/>
      <c r="L126" s="2009"/>
      <c r="M126" s="2009"/>
      <c r="N126" s="2009"/>
    </row>
    <row r="127" spans="1:14" s="14" customFormat="1" ht="16.5" customHeight="1">
      <c r="A127" s="1345" t="s">
        <v>6371</v>
      </c>
      <c r="B127" s="1519" t="s">
        <v>6018</v>
      </c>
      <c r="C127" s="1913" t="s">
        <v>6372</v>
      </c>
      <c r="D127" s="1632" t="s">
        <v>6373</v>
      </c>
      <c r="E127" s="3523">
        <v>45584</v>
      </c>
      <c r="F127" s="3502">
        <f>E127+6</f>
        <v>45590</v>
      </c>
      <c r="G127" s="3502">
        <f>E127+22</f>
        <v>45606</v>
      </c>
      <c r="H127" s="3509">
        <f t="shared" ref="H127:H128" si="92">E127+24</f>
        <v>45608</v>
      </c>
      <c r="I127" s="1773">
        <f t="shared" ref="I127:I128" si="93">E127+29</f>
        <v>45613</v>
      </c>
      <c r="J127"/>
      <c r="K127" s="1790">
        <f>K123+7</f>
        <v>45571</v>
      </c>
      <c r="L127" s="2009">
        <f t="shared" ref="L127:L135" si="94">K127+2</f>
        <v>45573</v>
      </c>
      <c r="M127" s="2009">
        <f t="shared" ref="M127:M136" si="95">L127-7</f>
        <v>45566</v>
      </c>
      <c r="N127" s="2009">
        <f t="shared" ref="N127:N136" si="96">M127</f>
        <v>45566</v>
      </c>
    </row>
    <row r="128" spans="1:14" s="14" customFormat="1" ht="16.5" customHeight="1">
      <c r="A128" s="1345"/>
      <c r="B128" s="1519" t="s">
        <v>6020</v>
      </c>
      <c r="C128" s="3489" t="s">
        <v>2182</v>
      </c>
      <c r="D128" s="3505" t="s">
        <v>6374</v>
      </c>
      <c r="E128" s="3503">
        <v>45578</v>
      </c>
      <c r="F128" s="2349"/>
      <c r="G128" s="2350">
        <f t="shared" ref="G128" si="97">E128+22</f>
        <v>45600</v>
      </c>
      <c r="H128" s="3524">
        <f t="shared" si="92"/>
        <v>45602</v>
      </c>
      <c r="I128" s="1772">
        <f t="shared" si="93"/>
        <v>45607</v>
      </c>
      <c r="J128" s="2222"/>
      <c r="K128" s="1790">
        <f t="shared" ref="K128:K136" si="98">K127+7</f>
        <v>45578</v>
      </c>
      <c r="L128" s="2009">
        <f t="shared" si="94"/>
        <v>45580</v>
      </c>
      <c r="M128" s="2009">
        <f t="shared" si="95"/>
        <v>45573</v>
      </c>
      <c r="N128" s="2009">
        <f t="shared" si="96"/>
        <v>45573</v>
      </c>
    </row>
    <row r="129" spans="1:14" s="14" customFormat="1" ht="16.5" customHeight="1">
      <c r="A129" s="1345" t="s">
        <v>6375</v>
      </c>
      <c r="B129" s="1519" t="s">
        <v>5925</v>
      </c>
      <c r="C129" s="1913" t="s">
        <v>6269</v>
      </c>
      <c r="D129" s="1632" t="s">
        <v>6376</v>
      </c>
      <c r="E129" s="3504">
        <v>45589</v>
      </c>
      <c r="F129" s="3502">
        <f t="shared" ref="F129:F136" si="99">E129+6</f>
        <v>45595</v>
      </c>
      <c r="G129" s="2233">
        <f t="shared" ref="G129:G135" si="100">E129+22</f>
        <v>45611</v>
      </c>
      <c r="H129" s="2232">
        <f t="shared" ref="H129:H135" si="101">E129+24</f>
        <v>45613</v>
      </c>
      <c r="I129" s="3509">
        <f t="shared" ref="I129:I135" si="102">E129+29</f>
        <v>45618</v>
      </c>
      <c r="J129" s="3133"/>
      <c r="K129" s="1790">
        <f t="shared" si="98"/>
        <v>45585</v>
      </c>
      <c r="L129" s="2009">
        <f t="shared" si="94"/>
        <v>45587</v>
      </c>
      <c r="M129" s="2009">
        <f t="shared" si="95"/>
        <v>45580</v>
      </c>
      <c r="N129" s="2009">
        <f t="shared" si="96"/>
        <v>45580</v>
      </c>
    </row>
    <row r="130" spans="1:14" s="14" customFormat="1" ht="16.5" customHeight="1">
      <c r="A130" s="1345" t="s">
        <v>6156</v>
      </c>
      <c r="B130" s="1519" t="s">
        <v>6024</v>
      </c>
      <c r="C130" s="1913" t="s">
        <v>3616</v>
      </c>
      <c r="D130" s="1632" t="s">
        <v>6377</v>
      </c>
      <c r="E130" s="3504">
        <v>45592</v>
      </c>
      <c r="F130" s="3502">
        <f t="shared" si="99"/>
        <v>45598</v>
      </c>
      <c r="G130" s="2233">
        <f t="shared" si="100"/>
        <v>45614</v>
      </c>
      <c r="H130" s="2232">
        <f t="shared" si="101"/>
        <v>45616</v>
      </c>
      <c r="I130" s="3509">
        <f t="shared" si="102"/>
        <v>45621</v>
      </c>
      <c r="J130" s="3133"/>
      <c r="K130" s="1790">
        <f t="shared" si="98"/>
        <v>45592</v>
      </c>
      <c r="L130" s="2009">
        <f t="shared" si="94"/>
        <v>45594</v>
      </c>
      <c r="M130" s="2009">
        <f t="shared" si="95"/>
        <v>45587</v>
      </c>
      <c r="N130" s="2009">
        <f t="shared" si="96"/>
        <v>45587</v>
      </c>
    </row>
    <row r="131" spans="1:14" s="14" customFormat="1" ht="16.5" customHeight="1">
      <c r="A131" s="1345" t="s">
        <v>6378</v>
      </c>
      <c r="B131" s="1519" t="s">
        <v>6027</v>
      </c>
      <c r="C131" s="3528" t="s">
        <v>6379</v>
      </c>
      <c r="D131" s="3529" t="s">
        <v>6380</v>
      </c>
      <c r="E131" s="3530">
        <v>45599</v>
      </c>
      <c r="F131" s="3123">
        <f t="shared" si="99"/>
        <v>45605</v>
      </c>
      <c r="G131" s="2571">
        <f t="shared" si="100"/>
        <v>45621</v>
      </c>
      <c r="H131" s="2570">
        <f t="shared" si="101"/>
        <v>45623</v>
      </c>
      <c r="I131" s="3129">
        <f t="shared" si="102"/>
        <v>45628</v>
      </c>
      <c r="J131" s="3133"/>
      <c r="K131" s="1790">
        <f t="shared" si="98"/>
        <v>45599</v>
      </c>
      <c r="L131" s="2009">
        <f t="shared" si="94"/>
        <v>45601</v>
      </c>
      <c r="M131" s="2009">
        <f t="shared" si="95"/>
        <v>45594</v>
      </c>
      <c r="N131" s="2009">
        <f t="shared" si="96"/>
        <v>45594</v>
      </c>
    </row>
    <row r="132" spans="1:14" s="14" customFormat="1" ht="16.5" customHeight="1">
      <c r="A132" s="1345"/>
      <c r="B132" s="1519" t="s">
        <v>6029</v>
      </c>
      <c r="C132" s="3528" t="s">
        <v>6381</v>
      </c>
      <c r="D132" s="3529" t="s">
        <v>6382</v>
      </c>
      <c r="E132" s="3530">
        <v>45606</v>
      </c>
      <c r="F132" s="3123">
        <f t="shared" si="99"/>
        <v>45612</v>
      </c>
      <c r="G132" s="2571">
        <f t="shared" si="100"/>
        <v>45628</v>
      </c>
      <c r="H132" s="2570">
        <f t="shared" si="101"/>
        <v>45630</v>
      </c>
      <c r="I132" s="3129">
        <f t="shared" si="102"/>
        <v>45635</v>
      </c>
      <c r="J132" s="3133"/>
      <c r="K132" s="1790">
        <f t="shared" si="98"/>
        <v>45606</v>
      </c>
      <c r="L132" s="2009">
        <f t="shared" si="94"/>
        <v>45608</v>
      </c>
      <c r="M132" s="2009">
        <f>L132-7</f>
        <v>45601</v>
      </c>
      <c r="N132" s="2009">
        <f>M132</f>
        <v>45601</v>
      </c>
    </row>
    <row r="133" spans="1:14" s="14" customFormat="1" ht="16.5" customHeight="1">
      <c r="A133" s="1345"/>
      <c r="B133" s="1519" t="s">
        <v>6031</v>
      </c>
      <c r="C133" s="3528" t="s">
        <v>2405</v>
      </c>
      <c r="D133" s="3529" t="s">
        <v>6383</v>
      </c>
      <c r="E133" s="3530">
        <v>45613</v>
      </c>
      <c r="F133" s="3123">
        <f t="shared" si="99"/>
        <v>45619</v>
      </c>
      <c r="G133" s="2571">
        <f t="shared" si="100"/>
        <v>45635</v>
      </c>
      <c r="H133" s="2570">
        <f t="shared" si="101"/>
        <v>45637</v>
      </c>
      <c r="I133" s="3129">
        <f t="shared" si="102"/>
        <v>45642</v>
      </c>
      <c r="J133" s="3133"/>
      <c r="K133" s="1790">
        <f t="shared" si="98"/>
        <v>45613</v>
      </c>
      <c r="L133" s="2009">
        <f t="shared" si="94"/>
        <v>45615</v>
      </c>
      <c r="M133" s="2009">
        <f>L133-7</f>
        <v>45608</v>
      </c>
      <c r="N133" s="2009">
        <f>M133</f>
        <v>45608</v>
      </c>
    </row>
    <row r="134" spans="1:14" s="14" customFormat="1" ht="16.5" customHeight="1">
      <c r="A134" s="1345"/>
      <c r="B134" s="1519" t="s">
        <v>6033</v>
      </c>
      <c r="C134" s="3528" t="s">
        <v>6384</v>
      </c>
      <c r="D134" s="3529" t="s">
        <v>6385</v>
      </c>
      <c r="E134" s="3530">
        <v>45620</v>
      </c>
      <c r="F134" s="3123">
        <f t="shared" si="99"/>
        <v>45626</v>
      </c>
      <c r="G134" s="2571">
        <f t="shared" si="100"/>
        <v>45642</v>
      </c>
      <c r="H134" s="2570">
        <f t="shared" si="101"/>
        <v>45644</v>
      </c>
      <c r="I134" s="3129">
        <f t="shared" si="102"/>
        <v>45649</v>
      </c>
      <c r="J134" s="3133"/>
      <c r="K134" s="1790">
        <f t="shared" si="98"/>
        <v>45620</v>
      </c>
      <c r="L134" s="2009">
        <f t="shared" si="94"/>
        <v>45622</v>
      </c>
      <c r="M134" s="2009">
        <f>L134-7</f>
        <v>45615</v>
      </c>
      <c r="N134" s="2009">
        <f>M134</f>
        <v>45615</v>
      </c>
    </row>
    <row r="135" spans="1:14" s="14" customFormat="1" ht="16.5" customHeight="1">
      <c r="A135" s="1345"/>
      <c r="B135" s="1519" t="s">
        <v>5928</v>
      </c>
      <c r="C135" s="1913" t="s">
        <v>2696</v>
      </c>
      <c r="D135" s="1632" t="s">
        <v>6386</v>
      </c>
      <c r="E135" s="3504">
        <v>45627</v>
      </c>
      <c r="F135" s="3502">
        <f t="shared" si="99"/>
        <v>45633</v>
      </c>
      <c r="G135" s="2233">
        <f t="shared" si="100"/>
        <v>45649</v>
      </c>
      <c r="H135" s="2232">
        <f t="shared" si="101"/>
        <v>45651</v>
      </c>
      <c r="I135" s="3509">
        <f t="shared" si="102"/>
        <v>45656</v>
      </c>
      <c r="J135" s="3133"/>
      <c r="K135" s="1790">
        <f t="shared" si="98"/>
        <v>45627</v>
      </c>
      <c r="L135" s="2009">
        <f t="shared" si="94"/>
        <v>45629</v>
      </c>
      <c r="M135" s="2009">
        <f>L135-7</f>
        <v>45622</v>
      </c>
      <c r="N135" s="2009">
        <f>M135</f>
        <v>45622</v>
      </c>
    </row>
    <row r="136" spans="1:14" s="14" customFormat="1" ht="16.5" customHeight="1">
      <c r="A136" s="1345"/>
      <c r="B136" s="1519" t="s">
        <v>5931</v>
      </c>
      <c r="C136" s="1913" t="s">
        <v>4078</v>
      </c>
      <c r="D136" s="1632" t="s">
        <v>6387</v>
      </c>
      <c r="E136" s="3504">
        <v>45634</v>
      </c>
      <c r="F136" s="3502">
        <f t="shared" si="99"/>
        <v>45640</v>
      </c>
      <c r="G136" s="2233">
        <f t="shared" si="71"/>
        <v>45656</v>
      </c>
      <c r="H136" s="2232">
        <f t="shared" si="72"/>
        <v>45658</v>
      </c>
      <c r="I136" s="3509">
        <f t="shared" si="73"/>
        <v>45663</v>
      </c>
      <c r="J136" s="3133"/>
      <c r="K136" s="1790">
        <f t="shared" si="98"/>
        <v>45634</v>
      </c>
      <c r="L136" s="2009">
        <f t="shared" si="89"/>
        <v>45636</v>
      </c>
      <c r="M136" s="2009">
        <f t="shared" si="95"/>
        <v>45629</v>
      </c>
      <c r="N136" s="2009">
        <f t="shared" si="96"/>
        <v>45629</v>
      </c>
    </row>
    <row r="137" spans="1:14" s="14" customFormat="1" ht="16.350000000000001" customHeight="1">
      <c r="A137" s="1348"/>
      <c r="B137" s="1348"/>
      <c r="C137" s="1723" t="s">
        <v>2303</v>
      </c>
      <c r="D137" s="870"/>
      <c r="E137" s="870"/>
      <c r="F137" s="870"/>
      <c r="G137" s="29"/>
      <c r="H137" s="29"/>
      <c r="I137"/>
      <c r="J137"/>
      <c r="K137"/>
      <c r="L137" s="5"/>
      <c r="M137" s="5"/>
      <c r="N137" s="5"/>
    </row>
    <row r="138" spans="1:14" s="30" customFormat="1" ht="15">
      <c r="A138" s="1348"/>
      <c r="B138" s="1348"/>
      <c r="C138" s="870"/>
      <c r="D138" s="29"/>
      <c r="E138" s="359"/>
      <c r="F138" s="359"/>
      <c r="G138" s="870"/>
      <c r="H138" s="870"/>
      <c r="I138" s="870"/>
      <c r="J138" s="29"/>
      <c r="K138" s="29"/>
      <c r="L138" s="5"/>
    </row>
    <row r="139" spans="1:14" s="29" customFormat="1" ht="17.25" customHeight="1">
      <c r="A139" s="1345"/>
      <c r="B139" s="1345"/>
      <c r="C139" s="52" t="s">
        <v>1920</v>
      </c>
      <c r="D139" s="30"/>
      <c r="E139" s="30"/>
      <c r="F139" s="30"/>
      <c r="G139" s="54" t="s">
        <v>1958</v>
      </c>
      <c r="H139" s="54"/>
      <c r="I139" s="1263"/>
      <c r="J139" s="1263"/>
      <c r="K139" s="54" t="s">
        <v>1982</v>
      </c>
      <c r="L139" s="54"/>
      <c r="M139" s="54"/>
    </row>
    <row r="140" spans="1:14" s="29" customFormat="1" ht="17.25" customHeight="1">
      <c r="A140" s="1345"/>
      <c r="B140" s="1345"/>
      <c r="C140" s="137" t="s">
        <v>1921</v>
      </c>
      <c r="D140" s="139"/>
      <c r="E140" s="221" t="s">
        <v>2305</v>
      </c>
      <c r="F140" s="221"/>
      <c r="G140" s="139" t="s">
        <v>2306</v>
      </c>
      <c r="H140" s="139"/>
      <c r="I140" s="1264" t="s">
        <v>1960</v>
      </c>
      <c r="J140" s="1265"/>
      <c r="K140" s="139" t="s">
        <v>1984</v>
      </c>
      <c r="L140" s="139"/>
      <c r="M140" s="222" t="s">
        <v>1985</v>
      </c>
    </row>
    <row r="141" spans="1:14" s="29" customFormat="1" ht="17.25" customHeight="1">
      <c r="A141" s="1345"/>
      <c r="B141" s="1345"/>
      <c r="C141" s="31"/>
      <c r="D141" s="27"/>
      <c r="E141" s="32"/>
      <c r="F141" s="32"/>
      <c r="G141" s="27"/>
      <c r="H141" s="27"/>
      <c r="I141" s="2129"/>
      <c r="J141" s="1266"/>
      <c r="K141" s="27"/>
      <c r="L141" s="27"/>
      <c r="M141" s="33"/>
    </row>
    <row r="142" spans="1:14" s="29" customFormat="1" ht="17.25" customHeight="1">
      <c r="A142" s="1345"/>
      <c r="B142" s="1345"/>
      <c r="C142" s="80" t="str">
        <f>HOME!A$600</f>
        <v>ZANT CHONG</v>
      </c>
      <c r="D142" s="80" t="str">
        <f>HOME!B$600</f>
        <v>6011 2429</v>
      </c>
      <c r="E142" s="65" t="str">
        <f>HOME!C$600</f>
        <v>zant.chong@msc.com</v>
      </c>
      <c r="F142" s="65"/>
      <c r="G142" s="80" t="str">
        <f>HOME!A$617</f>
        <v>ROBERT CHIA</v>
      </c>
      <c r="H142" s="80" t="str">
        <f>HOME!B$617</f>
        <v>6011 0564</v>
      </c>
      <c r="I142" s="65" t="str">
        <f>HOME!C$617</f>
        <v>robert.chia@msc.com</v>
      </c>
      <c r="J142" s="80"/>
      <c r="K142" s="80" t="str">
        <f>HOME!A$632</f>
        <v>RAYNAR ANG</v>
      </c>
      <c r="L142" s="80" t="str">
        <f>HOME!B$632</f>
        <v>6011 2358</v>
      </c>
      <c r="M142" s="65" t="str">
        <f>HOME!C$632</f>
        <v>raynar.ang@msc.com</v>
      </c>
    </row>
    <row r="143" spans="1:14" s="121" customFormat="1">
      <c r="A143" s="1349"/>
      <c r="B143" s="1349"/>
      <c r="C143" s="80" t="str">
        <f>HOME!A$601</f>
        <v>PHOEBE HUANG</v>
      </c>
      <c r="D143" s="80" t="str">
        <f>HOME!B$601</f>
        <v>6011 0562</v>
      </c>
      <c r="E143" s="65" t="str">
        <f>HOME!C$601</f>
        <v>phoebe.huang@msc.com</v>
      </c>
      <c r="F143" s="65"/>
      <c r="G143" s="80" t="str">
        <f>HOME!A$618</f>
        <v>S. Y. LIEW</v>
      </c>
      <c r="H143" s="80" t="str">
        <f>HOME!B$618</f>
        <v>6011 2348</v>
      </c>
      <c r="I143" s="65" t="str">
        <f>HOME!C$618</f>
        <v>seoyi.liew@msc.com</v>
      </c>
      <c r="J143" s="80"/>
      <c r="K143" s="80" t="str">
        <f>HOME!A$633</f>
        <v>KAI SIANG</v>
      </c>
      <c r="L143" s="80" t="str">
        <f>HOME!B$633</f>
        <v>6011 2356</v>
      </c>
      <c r="M143" s="65" t="str">
        <f>HOME!C$633</f>
        <v>kaisiang.lim@msc.com</v>
      </c>
    </row>
    <row r="144" spans="1:14" s="121" customFormat="1">
      <c r="A144" s="1349"/>
      <c r="B144" s="1349"/>
      <c r="C144" s="80" t="str">
        <f>HOME!A$602</f>
        <v>SHERWIN LIM</v>
      </c>
      <c r="D144" s="80" t="str">
        <f>HOME!B$602</f>
        <v>6011 2395</v>
      </c>
      <c r="E144" s="65" t="str">
        <f>HOME!C$602</f>
        <v>sherwin.lim@msc.com</v>
      </c>
      <c r="F144" s="65"/>
      <c r="G144" s="80" t="str">
        <f>HOME!A$619</f>
        <v>SHARON KOH</v>
      </c>
      <c r="H144" s="80" t="str">
        <f>HOME!B$619</f>
        <v>6011 2349</v>
      </c>
      <c r="I144" s="65" t="str">
        <f>HOME!C$619</f>
        <v>sharon.koh@msc.com</v>
      </c>
      <c r="J144" s="80"/>
      <c r="K144" s="80" t="str">
        <f>HOME!A$634</f>
        <v>DEWI</v>
      </c>
      <c r="L144" s="80" t="str">
        <f>HOME!B$634</f>
        <v>6011 2354</v>
      </c>
      <c r="M144" s="65" t="str">
        <f>HOME!C$634</f>
        <v>dewi.ratnah@msc.com</v>
      </c>
    </row>
    <row r="145" spans="1:14" s="121" customFormat="1">
      <c r="A145" s="1349"/>
      <c r="B145" s="1349"/>
      <c r="C145" s="80" t="str">
        <f>HOME!A$603</f>
        <v>NATALIE LEW</v>
      </c>
      <c r="D145" s="80" t="str">
        <f>HOME!B$603</f>
        <v>6011 2399</v>
      </c>
      <c r="E145" s="65" t="str">
        <f>HOME!C$603</f>
        <v>natalie.lew@msc.com</v>
      </c>
      <c r="F145" s="65"/>
      <c r="G145" s="80" t="str">
        <f>HOME!A$620</f>
        <v>ANGELIA LAU</v>
      </c>
      <c r="H145" s="80" t="str">
        <f>HOME!B$620</f>
        <v>6011 2346</v>
      </c>
      <c r="I145" s="65" t="str">
        <f>HOME!C$620</f>
        <v>angelia.lau@msc.com</v>
      </c>
      <c r="J145" s="80"/>
      <c r="K145" s="80" t="str">
        <f>HOME!A$635</f>
        <v>YU TING</v>
      </c>
      <c r="L145" s="80" t="str">
        <f>HOME!B$635</f>
        <v>6011 2359</v>
      </c>
      <c r="M145" s="65" t="str">
        <f>HOME!C$635</f>
        <v>yuting.luo@msc.com</v>
      </c>
    </row>
    <row r="146" spans="1:14" s="121" customFormat="1">
      <c r="A146" s="1349"/>
      <c r="B146" s="1349"/>
      <c r="C146" s="80" t="str">
        <f>HOME!A$604</f>
        <v xml:space="preserve">LIM LEE HLI </v>
      </c>
      <c r="D146" s="80" t="str">
        <f>HOME!B$604</f>
        <v>6011 2352</v>
      </c>
      <c r="E146" s="65" t="str">
        <f>HOME!C$604</f>
        <v>leehli.lim@msc.com</v>
      </c>
      <c r="F146" s="65"/>
      <c r="G146" s="80" t="str">
        <f>HOME!A$621</f>
        <v>NOOR AFNINDAH</v>
      </c>
      <c r="H146" s="80" t="str">
        <f>HOME!B$621</f>
        <v>6011 2347</v>
      </c>
      <c r="I146" s="65" t="str">
        <f>HOME!C$621</f>
        <v>noor.afnindah@msc.com</v>
      </c>
      <c r="J146" s="80"/>
      <c r="K146" s="80" t="str">
        <f>HOME!A$636</f>
        <v>-</v>
      </c>
      <c r="L146" s="80" t="str">
        <f>HOME!B$636</f>
        <v>6011 0567</v>
      </c>
      <c r="M146" s="65" t="str">
        <f>HOME!C$636</f>
        <v>-</v>
      </c>
    </row>
    <row r="147" spans="1:14" s="121" customFormat="1">
      <c r="A147" s="1349"/>
      <c r="B147" s="1349"/>
      <c r="C147" s="80" t="str">
        <f>HOME!A$605</f>
        <v>LIM AI PHEN</v>
      </c>
      <c r="D147" s="80" t="str">
        <f>HOME!B$605</f>
        <v>6011 9646</v>
      </c>
      <c r="E147" s="65" t="str">
        <f>HOME!C$605</f>
        <v>aiphen.lim@msc.com</v>
      </c>
      <c r="F147" s="65"/>
      <c r="G147" s="80" t="str">
        <f>HOME!A$622</f>
        <v>NG CHING WEI</v>
      </c>
      <c r="H147" s="80" t="str">
        <f>HOME!B$622</f>
        <v>6011 2404</v>
      </c>
      <c r="I147" s="65" t="str">
        <f>HOME!C$622</f>
        <v>chingwei.ng@msc.com</v>
      </c>
      <c r="J147" s="80"/>
      <c r="K147" s="80" t="str">
        <f>HOME!A$637</f>
        <v>SHAN SHAN</v>
      </c>
      <c r="L147" s="80" t="str">
        <f>HOME!B$637</f>
        <v>6011 2353</v>
      </c>
      <c r="M147" s="65" t="str">
        <f>HOME!C$637</f>
        <v>shanshan.chin@msc.com</v>
      </c>
    </row>
    <row r="148" spans="1:14" s="121" customFormat="1">
      <c r="A148" s="1349"/>
      <c r="B148" s="1349"/>
      <c r="C148" s="80" t="str">
        <f>HOME!A$606</f>
        <v>DARIUS ONG</v>
      </c>
      <c r="D148" s="80" t="str">
        <f>HOME!B$606</f>
        <v>6011 2396</v>
      </c>
      <c r="E148" s="65" t="str">
        <f>HOME!C$606</f>
        <v>darius.ong@msc.com</v>
      </c>
      <c r="F148" s="65"/>
      <c r="G148" s="80">
        <f>HOME!A$623</f>
        <v>0</v>
      </c>
      <c r="H148" s="80">
        <f>HOME!B$623</f>
        <v>0</v>
      </c>
      <c r="I148" s="65">
        <f>HOME!C$623</f>
        <v>0</v>
      </c>
      <c r="J148" s="80"/>
      <c r="K148" s="80" t="str">
        <f>HOME!A$638</f>
        <v>EUNICE</v>
      </c>
      <c r="L148" s="80" t="str">
        <f>HOME!B$638</f>
        <v>6011 2355</v>
      </c>
      <c r="M148" s="65" t="str">
        <f>HOME!C$638</f>
        <v>eunice.chan@msc.com</v>
      </c>
    </row>
    <row r="149" spans="1:14" s="121" customFormat="1">
      <c r="A149" s="1349"/>
      <c r="B149" s="1349"/>
      <c r="C149" s="80" t="str">
        <f>HOME!A$607</f>
        <v>LAWRENCE ANG (CROSS-TRADE)</v>
      </c>
      <c r="D149" s="80" t="str">
        <f>HOME!B$607</f>
        <v>6011 2400</v>
      </c>
      <c r="E149" s="65" t="str">
        <f>HOME!C$607</f>
        <v>lawrence.ang@msc.com</v>
      </c>
      <c r="F149" s="65"/>
      <c r="G149" s="80" t="str">
        <f>HOME!A$624</f>
        <v>.</v>
      </c>
      <c r="H149" s="80" t="str">
        <f>HOME!B$624</f>
        <v>.</v>
      </c>
      <c r="I149" s="65" t="str">
        <f>HOME!C$624</f>
        <v>.</v>
      </c>
      <c r="J149" s="80"/>
      <c r="K149" s="80" t="str">
        <f>HOME!A$639</f>
        <v>HAZEL</v>
      </c>
      <c r="L149" s="80" t="str">
        <f>HOME!B$639</f>
        <v>6011 2435</v>
      </c>
      <c r="M149" s="65" t="str">
        <f>HOME!C$639</f>
        <v>hazel.toh@msc.com</v>
      </c>
    </row>
    <row r="150" spans="1:14" s="121" customFormat="1" ht="14.25">
      <c r="A150" s="1349"/>
      <c r="B150" s="1349"/>
      <c r="C150" s="80" t="str">
        <f>HOME!A608</f>
        <v>ASHTON YAN</v>
      </c>
      <c r="D150" s="80" t="str">
        <f>HOME!B608</f>
        <v>6011 2398</v>
      </c>
      <c r="E150" s="65" t="str">
        <f>HOME!C608</f>
        <v>ashton.yan@msc.com</v>
      </c>
      <c r="G150" s="29"/>
      <c r="H150" s="59"/>
      <c r="I150" s="1267"/>
      <c r="J150" s="58"/>
      <c r="K150" s="58"/>
      <c r="L150" s="58"/>
      <c r="M150" s="29"/>
      <c r="N150" s="29"/>
    </row>
    <row r="151" spans="1:14" s="121" customFormat="1" ht="14.25">
      <c r="A151" s="1349"/>
      <c r="B151" s="1349"/>
      <c r="C151" s="80" t="str">
        <f>HOME!A609</f>
        <v>JUN YUAN (IMP)</v>
      </c>
      <c r="D151" s="80" t="str">
        <f>HOME!B609</f>
        <v>6011 2402</v>
      </c>
      <c r="E151" s="65" t="str">
        <f>HOME!C609</f>
        <v>junyuan.kwa@msc.com</v>
      </c>
      <c r="F151" s="57"/>
      <c r="G151" s="29"/>
      <c r="H151" s="59"/>
      <c r="I151" s="1267"/>
      <c r="J151" s="58"/>
      <c r="K151" s="58"/>
      <c r="L151" s="29"/>
      <c r="M151" s="29"/>
      <c r="N151" s="29"/>
    </row>
    <row r="152" spans="1:14" s="121" customFormat="1" ht="14.25">
      <c r="A152" s="1349"/>
      <c r="B152" s="1349"/>
      <c r="C152" s="80" t="str">
        <f>HOME!A610</f>
        <v>KARTHI</v>
      </c>
      <c r="D152" s="80" t="str">
        <f>HOME!B610</f>
        <v>6011 2397</v>
      </c>
      <c r="E152" s="65" t="str">
        <f>HOME!C610</f>
        <v>karthigayan.velu@msc.com</v>
      </c>
      <c r="F152" s="57"/>
      <c r="G152" s="29"/>
      <c r="H152" s="59"/>
      <c r="I152" s="58"/>
      <c r="J152" s="1267"/>
      <c r="K152" s="1267"/>
      <c r="L152" s="29"/>
      <c r="M152" s="29"/>
      <c r="N152" s="29"/>
    </row>
    <row r="153" spans="1:14" ht="14.25">
      <c r="A153" s="1348"/>
      <c r="B153" s="1348"/>
      <c r="C153" s="80">
        <f>HOME!A611</f>
        <v>0</v>
      </c>
      <c r="D153" s="80">
        <f>HOME!B611</f>
        <v>0</v>
      </c>
      <c r="E153" s="65">
        <f>HOME!C611</f>
        <v>0</v>
      </c>
      <c r="F153" s="1034"/>
      <c r="G153" s="1034"/>
      <c r="H153" s="1034"/>
      <c r="I153" s="1268"/>
      <c r="J153" s="1268"/>
      <c r="K153" s="1268"/>
      <c r="L153" s="1034"/>
      <c r="M153" s="1034"/>
      <c r="N153" s="1034"/>
    </row>
    <row r="154" spans="1:14">
      <c r="A154" s="1348"/>
      <c r="B154" s="1348"/>
      <c r="C154" s="80" t="str">
        <f>HOME!A612</f>
        <v xml:space="preserve">MAIN LINE  </v>
      </c>
      <c r="D154" s="80" t="str">
        <f>HOME!B612</f>
        <v>6011 2424</v>
      </c>
      <c r="E154" s="65">
        <f>HOME!C612</f>
        <v>0</v>
      </c>
      <c r="F154" s="1035"/>
      <c r="G154" s="1035"/>
      <c r="L154" s="80"/>
      <c r="M154" s="80"/>
      <c r="N154" s="1035"/>
    </row>
    <row r="155" spans="1:14" ht="14.25">
      <c r="A155" s="1348"/>
      <c r="B155" s="1348"/>
      <c r="C155" s="80">
        <f>HOME!A613</f>
        <v>0</v>
      </c>
      <c r="D155" s="80">
        <f>HOME!B613</f>
        <v>0</v>
      </c>
      <c r="E155" s="65">
        <f>HOME!C613</f>
        <v>0</v>
      </c>
      <c r="F155" s="104"/>
      <c r="G155" s="104"/>
      <c r="H155" s="104"/>
      <c r="L155" s="29"/>
      <c r="M155" s="5"/>
    </row>
  </sheetData>
  <customSheetViews>
    <customSheetView guid="{25211047-2AA7-431D-8637-AA6183637E8E}"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3"/>
      <headerFooter>
        <oddFooter>&amp;RLast update : &amp;D   &amp;T&amp;L&amp;1#&amp;"Calibri"&amp;10 Sensitivity: Internal</oddFooter>
      </headerFooter>
    </customSheetView>
    <customSheetView guid="{999D0099-E3FC-46FC-839A-D58F693EE82E}" fitToPage="1" hiddenRows="1">
      <selection activeCell="C26" sqref="C26"/>
      <pageMargins left="0" right="0" top="0" bottom="0" header="0" footer="0"/>
      <pageSetup paperSize="9" scale="71" orientation="landscape" r:id="rId4"/>
      <headerFooter>
        <oddFooter>&amp;RLast update : &amp;D   &amp;T&amp;L&amp;1#&amp;"Calibri"&amp;10 Sensitivity: Internal</oddFooter>
      </headerFooter>
    </customSheetView>
    <customSheetView guid="{9C701732-F58F-4708-A15C-976D1C40D46C}" fitToPage="1" hiddenRows="1">
      <selection activeCell="A36" sqref="A36:XFD36"/>
      <pageMargins left="0" right="0" top="0" bottom="0" header="0" footer="0"/>
      <pageSetup paperSize="9" scale="76" orientation="landscape" r:id="rId5"/>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7"/>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8"/>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9"/>
      <headerFooter>
        <oddFooter>&amp;RLast update : &amp;D   &amp;T</oddFooter>
      </headerFooter>
    </customSheetView>
    <customSheetView guid="{D36430BB-1304-416E-AC9B-64341E38D53B}" fitToPage="1">
      <pageMargins left="0" right="0" top="0" bottom="0" header="0" footer="0"/>
      <pageSetup paperSize="9" scale="71" orientation="landscape" r:id="rId10"/>
      <headerFooter>
        <oddFooter>&amp;RLast update : &amp;D   &amp;T</oddFooter>
      </headerFooter>
    </customSheetView>
    <customSheetView guid="{A1DFBD3A-7D67-4D0B-A768-38A02D65809C}" fitToPage="1">
      <pageMargins left="0" right="0" top="0" bottom="0" header="0" footer="0"/>
      <pageSetup paperSize="9" scale="86" orientation="landscape" r:id="rId11"/>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12"/>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13"/>
      <headerFooter>
        <oddFooter>&amp;RLast update : &amp;D   &amp;T</oddFooter>
      </headerFooter>
    </customSheetView>
    <customSheetView guid="{DF664468-2591-4537-A401-E39E9401FA18}" fitToPage="1">
      <selection activeCell="D10" sqref="D10"/>
      <pageMargins left="0" right="0" top="0" bottom="0" header="0" footer="0"/>
      <pageSetup paperSize="9" scale="86" orientation="landscape" r:id="rId14"/>
      <headerFooter>
        <oddFooter>&amp;RLast update : &amp;D   &amp;T</oddFooter>
      </headerFooter>
    </customSheetView>
    <customSheetView guid="{16EA4947-C328-4911-A966-8572790A84A9}" fitToPage="1">
      <pageMargins left="0" right="0" top="0" bottom="0" header="0" footer="0"/>
      <pageSetup paperSize="9" scale="81" orientation="landscape" r:id="rId15"/>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16"/>
      <headerFooter>
        <oddFooter>&amp;RLast update : &amp;D   &amp;T&amp;L&amp;1#&amp;"Calibri"&amp;10 Sensitivity: Internal</oddFooter>
      </headerFooter>
    </customSheetView>
    <customSheetView guid="{834388B3-D1C0-4496-81CB-D8907F6C94B1}" fitToPage="1" hiddenRows="1">
      <selection activeCell="C16" sqref="C16"/>
      <pageMargins left="0" right="0" top="0" bottom="0" header="0" footer="0"/>
      <pageSetup paperSize="9" scale="81" orientation="landscape" r:id="rId17"/>
      <headerFooter>
        <oddFooter>&amp;RLast update : &amp;D   &amp;T&amp;L&amp;1#&amp;"Calibri"&amp;10 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7" type="noConversion"/>
  <pageMargins left="0.19685039370078741" right="0.43307086614173229" top="0.74803149606299213" bottom="0.74803149606299213" header="0.31496062992125984" footer="0.31496062992125984"/>
  <pageSetup paperSize="9" scale="71" orientation="landscape" r:id="rId21"/>
  <headerFooter>
    <oddFooter>&amp;L_x000D_&amp;1#&amp;"Calibri"&amp;10&amp;K000000 Sensitivity: Internal&amp;RLast update : &amp;D   &amp;T&amp;</oddFooter>
  </headerFooter>
  <drawing r:id="rId22"/>
  <legacyDrawing r:id="rId2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114"/>
  <sheetViews>
    <sheetView zoomScale="130" zoomScaleNormal="130" workbookViewId="0">
      <selection activeCell="C89" sqref="C89"/>
    </sheetView>
  </sheetViews>
  <sheetFormatPr defaultColWidth="9.42578125" defaultRowHeight="12.75"/>
  <cols>
    <col min="1" max="1" width="15.42578125" style="456" customWidth="1"/>
    <col min="2" max="2" width="4.42578125" style="456" customWidth="1"/>
    <col min="3" max="3" width="27.140625" style="61" customWidth="1"/>
    <col min="4" max="4" width="11.42578125" style="61" customWidth="1"/>
    <col min="5" max="5" width="14.7109375" style="61" customWidth="1"/>
    <col min="6" max="6" width="14" style="61" hidden="1" customWidth="1"/>
    <col min="7" max="7" width="12.42578125" style="61" hidden="1" customWidth="1"/>
    <col min="8" max="8" width="15" style="61" customWidth="1"/>
    <col min="9" max="9" width="17.28515625" style="61" customWidth="1"/>
    <col min="10" max="10" width="15" style="61" customWidth="1"/>
    <col min="11" max="11" width="13.85546875" style="61" customWidth="1"/>
    <col min="12" max="12" width="12.5703125" style="61" customWidth="1"/>
    <col min="13" max="13" width="12.42578125" style="61" customWidth="1"/>
    <col min="14" max="14" width="14.42578125" style="61" customWidth="1"/>
    <col min="15" max="15" width="11.28515625" style="5" customWidth="1"/>
    <col min="16" max="16383" width="9.42578125" style="5"/>
    <col min="16384" max="16384" width="9.42578125" style="5" bestFit="1"/>
  </cols>
  <sheetData>
    <row r="1" spans="1:15" ht="6" customHeight="1">
      <c r="A1" s="456" t="s">
        <v>6388</v>
      </c>
    </row>
    <row r="2" spans="1:15" s="37" customFormat="1" ht="15.75">
      <c r="A2" s="456"/>
      <c r="B2" s="456"/>
      <c r="C2" s="7" t="s">
        <v>2307</v>
      </c>
    </row>
    <row r="3" spans="1:15" customFormat="1" ht="23.25" customHeight="1">
      <c r="A3" s="456"/>
      <c r="B3" s="456"/>
      <c r="C3" s="9" t="s">
        <v>6389</v>
      </c>
      <c r="D3" s="9"/>
      <c r="E3" s="9"/>
      <c r="F3" s="9"/>
      <c r="G3" s="9"/>
      <c r="H3" s="9"/>
      <c r="I3" s="9"/>
      <c r="J3" s="9"/>
      <c r="K3" s="9"/>
      <c r="L3" s="922"/>
      <c r="N3" s="1120"/>
      <c r="O3" s="1120"/>
    </row>
    <row r="4" spans="1:15" customFormat="1">
      <c r="A4" s="457"/>
      <c r="B4" s="457"/>
      <c r="C4" s="308"/>
      <c r="D4" s="308"/>
      <c r="E4" s="309" t="s">
        <v>6390</v>
      </c>
      <c r="F4" s="309"/>
      <c r="G4" s="308"/>
      <c r="H4" s="308"/>
      <c r="I4" s="308"/>
      <c r="J4" s="129"/>
      <c r="K4" s="129"/>
      <c r="L4" s="129"/>
      <c r="N4" s="1120"/>
      <c r="O4" s="1120"/>
    </row>
    <row r="5" spans="1:15" customFormat="1" ht="14.25">
      <c r="A5" s="458"/>
      <c r="B5" s="458"/>
      <c r="C5" s="1417" t="s">
        <v>3923</v>
      </c>
      <c r="D5" s="310"/>
      <c r="E5" s="310"/>
      <c r="F5" s="310"/>
      <c r="G5" s="310"/>
      <c r="H5" s="310"/>
      <c r="I5" s="310"/>
      <c r="J5" s="130"/>
      <c r="K5" s="130"/>
      <c r="L5" s="61"/>
    </row>
    <row r="6" spans="1:15" s="14" customFormat="1" ht="25.5" hidden="1">
      <c r="A6" s="459"/>
      <c r="B6" s="459"/>
      <c r="C6" s="924" t="s">
        <v>6391</v>
      </c>
      <c r="D6" s="1218"/>
      <c r="E6" s="1219" t="s">
        <v>2015</v>
      </c>
      <c r="F6" s="1219" t="s">
        <v>287</v>
      </c>
      <c r="G6" s="1219" t="s">
        <v>804</v>
      </c>
      <c r="H6" s="1219" t="s">
        <v>989</v>
      </c>
      <c r="I6" s="1219" t="s">
        <v>345</v>
      </c>
      <c r="J6" s="1385" t="s">
        <v>285</v>
      </c>
      <c r="K6" s="1007"/>
      <c r="L6" s="1160"/>
      <c r="M6" s="1207"/>
      <c r="N6" s="1210"/>
      <c r="O6" s="1208"/>
    </row>
    <row r="7" spans="1:15" s="14" customFormat="1" ht="23.45" hidden="1" customHeight="1">
      <c r="A7" s="459"/>
      <c r="B7" s="459"/>
      <c r="C7" s="1217"/>
      <c r="D7" s="1309" t="s">
        <v>3586</v>
      </c>
      <c r="E7" s="1317" t="s">
        <v>6392</v>
      </c>
      <c r="F7" s="1857" t="s">
        <v>4558</v>
      </c>
      <c r="G7" s="1855" t="s">
        <v>5803</v>
      </c>
      <c r="H7" s="1855" t="s">
        <v>4634</v>
      </c>
      <c r="I7" s="1855" t="s">
        <v>6393</v>
      </c>
      <c r="J7" s="1856" t="s">
        <v>3927</v>
      </c>
      <c r="K7" s="1790" t="s">
        <v>2030</v>
      </c>
      <c r="L7" s="1789" t="s">
        <v>4311</v>
      </c>
      <c r="M7" s="1791" t="s">
        <v>5337</v>
      </c>
      <c r="N7" s="1791" t="s">
        <v>6232</v>
      </c>
      <c r="O7" s="1791" t="s">
        <v>3838</v>
      </c>
    </row>
    <row r="8" spans="1:15" s="14" customFormat="1" ht="19.5" hidden="1">
      <c r="A8" s="1087" t="s">
        <v>6394</v>
      </c>
      <c r="B8" s="1967" t="s">
        <v>5881</v>
      </c>
      <c r="C8" s="1753" t="s">
        <v>3989</v>
      </c>
      <c r="D8" s="1751" t="s">
        <v>6395</v>
      </c>
      <c r="E8" s="1752">
        <v>45084</v>
      </c>
      <c r="F8" s="1890"/>
      <c r="G8" s="1755"/>
      <c r="H8" s="1751">
        <f t="shared" ref="H8:H12" si="0">E8+14</f>
        <v>45098</v>
      </c>
      <c r="I8" s="1751">
        <f t="shared" ref="I8:I11" si="1">E8+18</f>
        <v>45102</v>
      </c>
      <c r="J8" s="1751">
        <f t="shared" ref="J8:J11" si="2">E8+23</f>
        <v>45107</v>
      </c>
      <c r="K8" s="1315">
        <v>45081</v>
      </c>
      <c r="L8" s="1875">
        <f t="shared" ref="L8:L11" si="3">K8+1</f>
        <v>45082</v>
      </c>
      <c r="M8" s="1875">
        <f t="shared" ref="M8:M11" si="4">L8-6</f>
        <v>45076</v>
      </c>
      <c r="N8" s="1875">
        <f t="shared" ref="N8:N11" si="5">M8</f>
        <v>45076</v>
      </c>
      <c r="O8" s="932" t="s">
        <v>5861</v>
      </c>
    </row>
    <row r="9" spans="1:15" s="14" customFormat="1" ht="19.5" hidden="1">
      <c r="A9" s="1087" t="s">
        <v>6396</v>
      </c>
      <c r="B9" s="1967" t="s">
        <v>5883</v>
      </c>
      <c r="C9" s="1750" t="s">
        <v>2710</v>
      </c>
      <c r="D9" s="1751" t="s">
        <v>6397</v>
      </c>
      <c r="E9" s="1752">
        <v>45091</v>
      </c>
      <c r="F9" s="1890"/>
      <c r="G9" s="1755"/>
      <c r="H9" s="1751">
        <f t="shared" si="0"/>
        <v>45105</v>
      </c>
      <c r="I9" s="1751">
        <f t="shared" si="1"/>
        <v>45109</v>
      </c>
      <c r="J9" s="1751">
        <f t="shared" si="2"/>
        <v>45114</v>
      </c>
      <c r="K9" s="1315">
        <v>45088</v>
      </c>
      <c r="L9" s="1875">
        <f t="shared" si="3"/>
        <v>45089</v>
      </c>
      <c r="M9" s="1875">
        <f t="shared" si="4"/>
        <v>45083</v>
      </c>
      <c r="N9" s="1875">
        <f t="shared" si="5"/>
        <v>45083</v>
      </c>
      <c r="O9" s="932" t="s">
        <v>5861</v>
      </c>
    </row>
    <row r="10" spans="1:15" s="14" customFormat="1" ht="19.5" hidden="1">
      <c r="A10" s="1087" t="s">
        <v>2768</v>
      </c>
      <c r="B10" s="1967" t="s">
        <v>5885</v>
      </c>
      <c r="C10" s="1753" t="s">
        <v>6398</v>
      </c>
      <c r="D10" s="1751" t="s">
        <v>6399</v>
      </c>
      <c r="E10" s="1752">
        <v>45098</v>
      </c>
      <c r="F10" s="1890"/>
      <c r="G10" s="1755"/>
      <c r="H10" s="1751">
        <f t="shared" si="0"/>
        <v>45112</v>
      </c>
      <c r="I10" s="1751">
        <f t="shared" si="1"/>
        <v>45116</v>
      </c>
      <c r="J10" s="1751">
        <f t="shared" si="2"/>
        <v>45121</v>
      </c>
      <c r="K10" s="1315">
        <v>45095</v>
      </c>
      <c r="L10" s="1875">
        <f t="shared" si="3"/>
        <v>45096</v>
      </c>
      <c r="M10" s="1875">
        <f t="shared" si="4"/>
        <v>45090</v>
      </c>
      <c r="N10" s="1875">
        <f t="shared" si="5"/>
        <v>45090</v>
      </c>
      <c r="O10" s="932" t="s">
        <v>5861</v>
      </c>
    </row>
    <row r="11" spans="1:15" s="14" customFormat="1" ht="19.5" hidden="1">
      <c r="A11" s="1087" t="s">
        <v>6400</v>
      </c>
      <c r="B11" s="1967" t="s">
        <v>5887</v>
      </c>
      <c r="C11" s="1750" t="s">
        <v>6401</v>
      </c>
      <c r="D11" s="1751" t="s">
        <v>6402</v>
      </c>
      <c r="E11" s="1752">
        <v>45105</v>
      </c>
      <c r="F11" s="1890"/>
      <c r="G11" s="1755"/>
      <c r="H11" s="1751">
        <f t="shared" si="0"/>
        <v>45119</v>
      </c>
      <c r="I11" s="1751">
        <f t="shared" si="1"/>
        <v>45123</v>
      </c>
      <c r="J11" s="1751">
        <f t="shared" si="2"/>
        <v>45128</v>
      </c>
      <c r="K11" s="1315">
        <v>45102</v>
      </c>
      <c r="L11" s="1875">
        <f t="shared" si="3"/>
        <v>45103</v>
      </c>
      <c r="M11" s="1875">
        <f t="shared" si="4"/>
        <v>45097</v>
      </c>
      <c r="N11" s="1875">
        <f t="shared" si="5"/>
        <v>45097</v>
      </c>
      <c r="O11" s="932" t="s">
        <v>5861</v>
      </c>
    </row>
    <row r="12" spans="1:15" s="14" customFormat="1" ht="19.5" hidden="1">
      <c r="A12" s="1087" t="s">
        <v>6403</v>
      </c>
      <c r="B12" s="1967" t="s">
        <v>5889</v>
      </c>
      <c r="C12" s="1754" t="s">
        <v>6404</v>
      </c>
      <c r="D12" s="1755" t="s">
        <v>6405</v>
      </c>
      <c r="E12" s="1755">
        <v>45109</v>
      </c>
      <c r="F12" s="1890"/>
      <c r="G12" s="1755"/>
      <c r="H12" s="1755">
        <f t="shared" si="0"/>
        <v>45123</v>
      </c>
      <c r="I12" s="1755">
        <f t="shared" ref="I12:I21" si="6">E12+18</f>
        <v>45127</v>
      </c>
      <c r="J12" s="1755">
        <f t="shared" ref="J12:J21" si="7">E12+23</f>
        <v>45132</v>
      </c>
      <c r="K12" s="1315">
        <v>45109</v>
      </c>
      <c r="L12" s="1875">
        <f t="shared" ref="L12:L21" si="8">K12+1</f>
        <v>45110</v>
      </c>
      <c r="M12" s="1875">
        <f t="shared" ref="M12:M21" si="9">L12-6</f>
        <v>45104</v>
      </c>
      <c r="N12" s="1875">
        <f t="shared" ref="N12:N21" si="10">M12</f>
        <v>45104</v>
      </c>
      <c r="O12" s="932" t="s">
        <v>5861</v>
      </c>
    </row>
    <row r="13" spans="1:15" s="14" customFormat="1" ht="19.5" hidden="1">
      <c r="A13" s="1087" t="s">
        <v>6406</v>
      </c>
      <c r="B13" s="1967" t="s">
        <v>5891</v>
      </c>
      <c r="C13" s="2004" t="s">
        <v>2606</v>
      </c>
      <c r="D13" s="1755" t="s">
        <v>6407</v>
      </c>
      <c r="E13" s="1758">
        <v>45123</v>
      </c>
      <c r="F13" s="1890"/>
      <c r="G13" s="1755"/>
      <c r="H13" s="2002" t="s">
        <v>2190</v>
      </c>
      <c r="I13" s="1755">
        <f t="shared" si="6"/>
        <v>45141</v>
      </c>
      <c r="J13" s="1755">
        <f t="shared" si="7"/>
        <v>45146</v>
      </c>
      <c r="K13" s="1315">
        <v>45116</v>
      </c>
      <c r="L13" s="1875">
        <f t="shared" si="8"/>
        <v>45117</v>
      </c>
      <c r="M13" s="1875">
        <f t="shared" si="9"/>
        <v>45111</v>
      </c>
      <c r="N13" s="1875">
        <f t="shared" si="10"/>
        <v>45111</v>
      </c>
      <c r="O13" s="932" t="s">
        <v>5861</v>
      </c>
    </row>
    <row r="14" spans="1:15" s="14" customFormat="1" ht="19.5" hidden="1">
      <c r="A14" s="1087" t="s">
        <v>6408</v>
      </c>
      <c r="B14" s="1967" t="s">
        <v>5894</v>
      </c>
      <c r="C14" s="2004" t="s">
        <v>6409</v>
      </c>
      <c r="D14" s="1755" t="s">
        <v>6410</v>
      </c>
      <c r="E14" s="1755">
        <v>45123</v>
      </c>
      <c r="F14" s="1890"/>
      <c r="G14" s="1755"/>
      <c r="H14" s="1755">
        <f>E14+14</f>
        <v>45137</v>
      </c>
      <c r="I14" s="1755">
        <f t="shared" si="6"/>
        <v>45141</v>
      </c>
      <c r="J14" s="1755">
        <f t="shared" si="7"/>
        <v>45146</v>
      </c>
      <c r="K14" s="1315">
        <v>45123</v>
      </c>
      <c r="L14" s="2088">
        <f t="shared" si="8"/>
        <v>45124</v>
      </c>
      <c r="M14" s="1875">
        <f t="shared" si="9"/>
        <v>45118</v>
      </c>
      <c r="N14" s="1875">
        <f t="shared" si="10"/>
        <v>45118</v>
      </c>
      <c r="O14" s="932" t="s">
        <v>5861</v>
      </c>
    </row>
    <row r="15" spans="1:15" s="14" customFormat="1" ht="19.5" hidden="1">
      <c r="A15" s="1087" t="s">
        <v>6411</v>
      </c>
      <c r="B15" s="1967" t="s">
        <v>5897</v>
      </c>
      <c r="C15" s="1754" t="s">
        <v>5796</v>
      </c>
      <c r="D15" s="1755" t="s">
        <v>6412</v>
      </c>
      <c r="E15" s="1758">
        <v>45135</v>
      </c>
      <c r="F15" s="1890"/>
      <c r="G15" s="1755"/>
      <c r="H15" s="1755">
        <f>E15+14</f>
        <v>45149</v>
      </c>
      <c r="I15" s="1755">
        <f t="shared" si="6"/>
        <v>45153</v>
      </c>
      <c r="J15" s="1755">
        <f t="shared" si="7"/>
        <v>45158</v>
      </c>
      <c r="K15" s="1315">
        <v>45130</v>
      </c>
      <c r="L15" s="1875">
        <f t="shared" si="8"/>
        <v>45131</v>
      </c>
      <c r="M15" s="1875">
        <f t="shared" si="9"/>
        <v>45125</v>
      </c>
      <c r="N15" s="1875">
        <f t="shared" si="10"/>
        <v>45125</v>
      </c>
      <c r="O15" s="932" t="s">
        <v>5861</v>
      </c>
    </row>
    <row r="16" spans="1:15" s="14" customFormat="1" ht="19.5" hidden="1">
      <c r="A16" s="1087" t="s">
        <v>6413</v>
      </c>
      <c r="B16" s="1967" t="s">
        <v>5899</v>
      </c>
      <c r="C16" s="1754" t="s">
        <v>6414</v>
      </c>
      <c r="D16" s="1755" t="s">
        <v>6415</v>
      </c>
      <c r="E16" s="1758">
        <v>45141</v>
      </c>
      <c r="F16" s="1890"/>
      <c r="G16" s="1755"/>
      <c r="H16" s="1755">
        <f>E16+14</f>
        <v>45155</v>
      </c>
      <c r="I16" s="1755">
        <f t="shared" si="6"/>
        <v>45159</v>
      </c>
      <c r="J16" s="1755">
        <f t="shared" si="7"/>
        <v>45164</v>
      </c>
      <c r="K16" s="1315">
        <v>45137</v>
      </c>
      <c r="L16" s="1875">
        <f t="shared" si="8"/>
        <v>45138</v>
      </c>
      <c r="M16" s="1875">
        <f t="shared" si="9"/>
        <v>45132</v>
      </c>
      <c r="N16" s="1875">
        <f t="shared" si="10"/>
        <v>45132</v>
      </c>
      <c r="O16" s="932" t="s">
        <v>5861</v>
      </c>
    </row>
    <row r="17" spans="1:15" s="14" customFormat="1" ht="19.5" hidden="1">
      <c r="A17" s="1087" t="s">
        <v>6416</v>
      </c>
      <c r="B17" s="1967" t="s">
        <v>5901</v>
      </c>
      <c r="C17" s="1750" t="s">
        <v>4733</v>
      </c>
      <c r="D17" s="1751" t="s">
        <v>6417</v>
      </c>
      <c r="E17" s="1751">
        <v>45145</v>
      </c>
      <c r="F17" s="2062"/>
      <c r="G17" s="1751"/>
      <c r="H17" s="1751">
        <f t="shared" ref="H17:H21" si="11">E17+14</f>
        <v>45159</v>
      </c>
      <c r="I17" s="1751">
        <f t="shared" si="6"/>
        <v>45163</v>
      </c>
      <c r="J17" s="1751">
        <f t="shared" si="7"/>
        <v>45168</v>
      </c>
      <c r="K17" s="1315">
        <v>45144</v>
      </c>
      <c r="L17" s="1875">
        <f t="shared" si="8"/>
        <v>45145</v>
      </c>
      <c r="M17" s="1875">
        <f t="shared" si="9"/>
        <v>45139</v>
      </c>
      <c r="N17" s="1875">
        <f t="shared" si="10"/>
        <v>45139</v>
      </c>
      <c r="O17" s="932" t="s">
        <v>5861</v>
      </c>
    </row>
    <row r="18" spans="1:15" s="14" customFormat="1" ht="19.5" hidden="1">
      <c r="A18" s="1087" t="s">
        <v>6418</v>
      </c>
      <c r="B18" s="1967" t="s">
        <v>5903</v>
      </c>
      <c r="C18" s="1750" t="s">
        <v>6419</v>
      </c>
      <c r="D18" s="1751" t="s">
        <v>6420</v>
      </c>
      <c r="E18" s="1752">
        <v>45153</v>
      </c>
      <c r="F18" s="2062"/>
      <c r="G18" s="1751"/>
      <c r="H18" s="1751">
        <f t="shared" si="11"/>
        <v>45167</v>
      </c>
      <c r="I18" s="1751">
        <f t="shared" si="6"/>
        <v>45171</v>
      </c>
      <c r="J18" s="1751">
        <f t="shared" si="7"/>
        <v>45176</v>
      </c>
      <c r="K18" s="1315">
        <v>45151</v>
      </c>
      <c r="L18" s="1875">
        <f t="shared" si="8"/>
        <v>45152</v>
      </c>
      <c r="M18" s="1875">
        <f t="shared" si="9"/>
        <v>45146</v>
      </c>
      <c r="N18" s="1875">
        <f t="shared" si="10"/>
        <v>45146</v>
      </c>
      <c r="O18" s="932" t="s">
        <v>5861</v>
      </c>
    </row>
    <row r="19" spans="1:15" s="14" customFormat="1" ht="19.5" hidden="1">
      <c r="A19" s="1087" t="s">
        <v>6421</v>
      </c>
      <c r="B19" s="1967" t="s">
        <v>5905</v>
      </c>
      <c r="C19" s="1750" t="s">
        <v>6422</v>
      </c>
      <c r="D19" s="1751" t="s">
        <v>6423</v>
      </c>
      <c r="E19" s="1752">
        <v>45161</v>
      </c>
      <c r="F19" s="2062"/>
      <c r="G19" s="1751"/>
      <c r="H19" s="2002" t="s">
        <v>2190</v>
      </c>
      <c r="I19" s="1751">
        <f t="shared" si="6"/>
        <v>45179</v>
      </c>
      <c r="J19" s="1751">
        <f t="shared" si="7"/>
        <v>45184</v>
      </c>
      <c r="K19" s="1315">
        <v>45158</v>
      </c>
      <c r="L19" s="1875">
        <f t="shared" si="8"/>
        <v>45159</v>
      </c>
      <c r="M19" s="1875">
        <f t="shared" si="9"/>
        <v>45153</v>
      </c>
      <c r="N19" s="1875">
        <f t="shared" si="10"/>
        <v>45153</v>
      </c>
      <c r="O19" s="932" t="s">
        <v>5861</v>
      </c>
    </row>
    <row r="20" spans="1:15" s="14" customFormat="1" ht="19.5" hidden="1">
      <c r="A20" s="1087" t="s">
        <v>6424</v>
      </c>
      <c r="B20" s="1967" t="s">
        <v>5907</v>
      </c>
      <c r="C20" s="1750" t="s">
        <v>6398</v>
      </c>
      <c r="D20" s="1751" t="s">
        <v>6425</v>
      </c>
      <c r="E20" s="1752">
        <v>45167</v>
      </c>
      <c r="F20" s="2062"/>
      <c r="G20" s="1751"/>
      <c r="H20" s="1751">
        <f t="shared" si="11"/>
        <v>45181</v>
      </c>
      <c r="I20" s="1751">
        <f t="shared" si="6"/>
        <v>45185</v>
      </c>
      <c r="J20" s="1751">
        <f t="shared" si="7"/>
        <v>45190</v>
      </c>
      <c r="K20" s="1315">
        <v>45165</v>
      </c>
      <c r="L20" s="1875">
        <f t="shared" si="8"/>
        <v>45166</v>
      </c>
      <c r="M20" s="1875">
        <f t="shared" si="9"/>
        <v>45160</v>
      </c>
      <c r="N20" s="1875">
        <f t="shared" si="10"/>
        <v>45160</v>
      </c>
      <c r="O20" s="932" t="s">
        <v>5861</v>
      </c>
    </row>
    <row r="21" spans="1:15" s="14" customFormat="1" ht="19.5" hidden="1">
      <c r="A21" s="1087" t="s">
        <v>6426</v>
      </c>
      <c r="B21" s="1967" t="s">
        <v>5909</v>
      </c>
      <c r="C21" s="1754" t="s">
        <v>4621</v>
      </c>
      <c r="D21" s="1755" t="s">
        <v>6427</v>
      </c>
      <c r="E21" s="1758">
        <v>45177</v>
      </c>
      <c r="F21" s="2085"/>
      <c r="G21" s="1755"/>
      <c r="H21" s="1755">
        <f t="shared" si="11"/>
        <v>45191</v>
      </c>
      <c r="I21" s="1755">
        <f t="shared" si="6"/>
        <v>45195</v>
      </c>
      <c r="J21" s="1757">
        <f t="shared" si="7"/>
        <v>45200</v>
      </c>
      <c r="K21" s="1315">
        <v>45172</v>
      </c>
      <c r="L21" s="1875">
        <f t="shared" si="8"/>
        <v>45173</v>
      </c>
      <c r="M21" s="1875">
        <f t="shared" si="9"/>
        <v>45167</v>
      </c>
      <c r="N21" s="1875">
        <f t="shared" si="10"/>
        <v>45167</v>
      </c>
      <c r="O21" s="932" t="s">
        <v>5861</v>
      </c>
    </row>
    <row r="22" spans="1:15" s="14" customFormat="1" ht="19.5" hidden="1">
      <c r="A22" s="1087"/>
      <c r="B22" s="2158"/>
      <c r="C22" s="1315"/>
      <c r="D22" s="1875"/>
      <c r="E22" s="1875"/>
      <c r="F22" s="1875"/>
      <c r="G22" s="932"/>
      <c r="H22" s="5"/>
      <c r="I22" s="1315"/>
      <c r="J22" s="1875"/>
      <c r="K22" s="1875"/>
      <c r="L22" s="1875"/>
      <c r="M22" s="932"/>
      <c r="N22" s="5"/>
      <c r="O22" s="932"/>
    </row>
    <row r="23" spans="1:15" s="14" customFormat="1" ht="25.5" hidden="1">
      <c r="A23" s="1087"/>
      <c r="B23" s="2158"/>
      <c r="C23" s="924" t="s">
        <v>6391</v>
      </c>
      <c r="D23" s="1218"/>
      <c r="E23" s="1219" t="s">
        <v>2015</v>
      </c>
      <c r="F23" s="1219" t="s">
        <v>287</v>
      </c>
      <c r="G23" s="1219" t="s">
        <v>804</v>
      </c>
      <c r="H23" s="1219" t="s">
        <v>989</v>
      </c>
      <c r="I23" s="1219" t="s">
        <v>345</v>
      </c>
      <c r="J23" s="5"/>
      <c r="K23" s="1315"/>
      <c r="L23" s="1875"/>
      <c r="M23" s="1875"/>
      <c r="N23" s="1875"/>
      <c r="O23" s="932"/>
    </row>
    <row r="24" spans="1:15" s="14" customFormat="1" ht="22.5" hidden="1">
      <c r="A24" s="1087"/>
      <c r="B24" s="2158"/>
      <c r="C24" s="2164"/>
      <c r="D24" s="1309" t="s">
        <v>3586</v>
      </c>
      <c r="E24" s="1317" t="s">
        <v>6392</v>
      </c>
      <c r="F24" s="1857" t="s">
        <v>4558</v>
      </c>
      <c r="G24" s="1855" t="s">
        <v>5803</v>
      </c>
      <c r="H24" s="1855" t="s">
        <v>4634</v>
      </c>
      <c r="I24" s="1855" t="s">
        <v>6393</v>
      </c>
      <c r="J24" s="1790" t="s">
        <v>2030</v>
      </c>
      <c r="K24" s="1791" t="s">
        <v>5337</v>
      </c>
      <c r="L24" s="1791" t="s">
        <v>6232</v>
      </c>
      <c r="M24" s="1791"/>
      <c r="O24" s="932"/>
    </row>
    <row r="25" spans="1:15" s="14" customFormat="1" ht="19.5" hidden="1">
      <c r="A25" s="1087" t="s">
        <v>6401</v>
      </c>
      <c r="B25" s="1967" t="s">
        <v>5911</v>
      </c>
      <c r="C25" s="1754" t="s">
        <v>4648</v>
      </c>
      <c r="D25" s="1755" t="s">
        <v>6428</v>
      </c>
      <c r="E25" s="1758">
        <v>45180</v>
      </c>
      <c r="F25" s="2085"/>
      <c r="G25" s="1755"/>
      <c r="H25" s="1755">
        <f t="shared" ref="H25:H31" si="12">E25+14</f>
        <v>45194</v>
      </c>
      <c r="I25" s="1755">
        <f t="shared" ref="I25:I31" si="13">E25+18</f>
        <v>45198</v>
      </c>
      <c r="J25" s="1315">
        <v>45179</v>
      </c>
      <c r="K25" s="1875">
        <f t="shared" ref="K25:K30" si="14">J25+1</f>
        <v>45180</v>
      </c>
      <c r="L25" s="1875">
        <f t="shared" ref="L25:L31" si="15">K25-6</f>
        <v>45174</v>
      </c>
      <c r="M25" s="1875"/>
      <c r="N25" s="932" t="s">
        <v>5861</v>
      </c>
    </row>
    <row r="26" spans="1:15" s="14" customFormat="1" ht="19.5" hidden="1">
      <c r="A26" s="1087" t="s">
        <v>6401</v>
      </c>
      <c r="B26" s="1967" t="s">
        <v>5914</v>
      </c>
      <c r="C26" s="1754" t="s">
        <v>4791</v>
      </c>
      <c r="D26" s="1755" t="s">
        <v>6429</v>
      </c>
      <c r="E26" s="1758">
        <v>45189</v>
      </c>
      <c r="F26" s="2085"/>
      <c r="G26" s="1755"/>
      <c r="H26" s="1755">
        <f t="shared" si="12"/>
        <v>45203</v>
      </c>
      <c r="I26" s="1755">
        <f t="shared" si="13"/>
        <v>45207</v>
      </c>
      <c r="J26" s="1315">
        <v>45186</v>
      </c>
      <c r="K26" s="1875">
        <f t="shared" si="14"/>
        <v>45187</v>
      </c>
      <c r="L26" s="1875">
        <f t="shared" si="15"/>
        <v>45181</v>
      </c>
      <c r="M26" s="1875"/>
      <c r="N26" s="932" t="s">
        <v>5861</v>
      </c>
    </row>
    <row r="27" spans="1:15" s="14" customFormat="1" ht="19.5" hidden="1">
      <c r="A27" s="1087" t="s">
        <v>6430</v>
      </c>
      <c r="B27" s="1967" t="s">
        <v>5916</v>
      </c>
      <c r="C27" s="1754" t="s">
        <v>6401</v>
      </c>
      <c r="D27" s="1755" t="s">
        <v>6431</v>
      </c>
      <c r="E27" s="1758">
        <v>45203</v>
      </c>
      <c r="F27" s="2085"/>
      <c r="G27" s="1755"/>
      <c r="H27" s="1755">
        <f t="shared" si="12"/>
        <v>45217</v>
      </c>
      <c r="I27" s="1755">
        <f t="shared" si="13"/>
        <v>45221</v>
      </c>
      <c r="J27" s="1585">
        <v>45193</v>
      </c>
      <c r="K27" s="1789">
        <f t="shared" si="14"/>
        <v>45194</v>
      </c>
      <c r="L27" s="1789">
        <f t="shared" si="15"/>
        <v>45188</v>
      </c>
      <c r="M27" s="1789"/>
      <c r="N27" s="932" t="s">
        <v>5861</v>
      </c>
    </row>
    <row r="28" spans="1:15" s="14" customFormat="1" ht="19.5" hidden="1">
      <c r="A28" s="1087" t="s">
        <v>4501</v>
      </c>
      <c r="B28" s="1967" t="s">
        <v>5918</v>
      </c>
      <c r="C28" s="1750" t="s">
        <v>6432</v>
      </c>
      <c r="D28" s="1751" t="s">
        <v>6433</v>
      </c>
      <c r="E28" s="1752">
        <v>45205</v>
      </c>
      <c r="F28" s="2062"/>
      <c r="G28" s="1751"/>
      <c r="H28" s="1751">
        <f t="shared" si="12"/>
        <v>45219</v>
      </c>
      <c r="I28" s="1751">
        <f t="shared" si="13"/>
        <v>45223</v>
      </c>
      <c r="J28" s="1585">
        <v>45200</v>
      </c>
      <c r="K28" s="1789">
        <f t="shared" si="14"/>
        <v>45201</v>
      </c>
      <c r="L28" s="1789">
        <f t="shared" si="15"/>
        <v>45195</v>
      </c>
      <c r="M28" s="1789"/>
      <c r="N28" s="932" t="s">
        <v>5861</v>
      </c>
    </row>
    <row r="29" spans="1:15" s="14" customFormat="1" ht="19.5" hidden="1">
      <c r="A29" s="1087"/>
      <c r="B29" s="1967" t="s">
        <v>5921</v>
      </c>
      <c r="C29" s="2132" t="s">
        <v>2182</v>
      </c>
      <c r="D29" s="1884" t="s">
        <v>6434</v>
      </c>
      <c r="E29" s="2130"/>
      <c r="F29" s="2131"/>
      <c r="G29" s="2130"/>
      <c r="H29" s="2130">
        <f t="shared" si="12"/>
        <v>14</v>
      </c>
      <c r="I29" s="2130">
        <f t="shared" si="13"/>
        <v>18</v>
      </c>
      <c r="J29" s="1585">
        <v>45207</v>
      </c>
      <c r="K29" s="1789">
        <f t="shared" si="14"/>
        <v>45208</v>
      </c>
      <c r="L29" s="1789">
        <f t="shared" si="15"/>
        <v>45202</v>
      </c>
      <c r="M29" s="1789"/>
      <c r="N29" s="446" t="s">
        <v>2000</v>
      </c>
    </row>
    <row r="30" spans="1:15" s="14" customFormat="1" ht="19.5" hidden="1">
      <c r="A30" s="1087"/>
      <c r="B30" s="1967" t="s">
        <v>5923</v>
      </c>
      <c r="C30" s="1750" t="s">
        <v>5963</v>
      </c>
      <c r="D30" s="1751" t="s">
        <v>6435</v>
      </c>
      <c r="E30" s="1752">
        <v>45217</v>
      </c>
      <c r="F30" s="2062"/>
      <c r="G30" s="1751"/>
      <c r="H30" s="1751">
        <f t="shared" si="12"/>
        <v>45231</v>
      </c>
      <c r="I30" s="1751">
        <f t="shared" si="13"/>
        <v>45235</v>
      </c>
      <c r="J30" s="1585">
        <v>45214</v>
      </c>
      <c r="K30" s="1789">
        <f t="shared" si="14"/>
        <v>45215</v>
      </c>
      <c r="L30" s="1789">
        <f t="shared" si="15"/>
        <v>45209</v>
      </c>
      <c r="M30" s="1789"/>
      <c r="N30" s="932" t="s">
        <v>5861</v>
      </c>
    </row>
    <row r="31" spans="1:15" s="14" customFormat="1" ht="19.5" hidden="1">
      <c r="A31" s="1087"/>
      <c r="B31" s="1967" t="s">
        <v>5925</v>
      </c>
      <c r="C31" s="1750" t="s">
        <v>4014</v>
      </c>
      <c r="D31" s="1884" t="s">
        <v>6436</v>
      </c>
      <c r="E31" s="1911">
        <v>45223</v>
      </c>
      <c r="F31" s="2090"/>
      <c r="G31" s="1884"/>
      <c r="H31" s="1884">
        <f t="shared" si="12"/>
        <v>45237</v>
      </c>
      <c r="I31" s="1884">
        <f t="shared" si="13"/>
        <v>45241</v>
      </c>
      <c r="J31" s="1585">
        <v>45221</v>
      </c>
      <c r="K31" s="1789">
        <f>J31+1</f>
        <v>45222</v>
      </c>
      <c r="L31" s="1789">
        <f t="shared" si="15"/>
        <v>45216</v>
      </c>
      <c r="M31" s="1789"/>
      <c r="N31" s="932" t="s">
        <v>5861</v>
      </c>
    </row>
    <row r="32" spans="1:15" s="14" customFormat="1" ht="19.5" hidden="1">
      <c r="A32" s="1087" t="s">
        <v>6437</v>
      </c>
      <c r="B32" s="1967" t="s">
        <v>6024</v>
      </c>
      <c r="C32" s="2160" t="s">
        <v>6438</v>
      </c>
      <c r="D32" s="1751" t="s">
        <v>6439</v>
      </c>
      <c r="E32" s="1751">
        <v>45228</v>
      </c>
      <c r="F32" s="2062"/>
      <c r="G32" s="1751"/>
      <c r="H32" s="1751">
        <f>E32+13</f>
        <v>45241</v>
      </c>
      <c r="I32" s="1751">
        <f>E32+20</f>
        <v>45248</v>
      </c>
      <c r="J32" s="1585">
        <v>45228</v>
      </c>
      <c r="K32" s="1789">
        <f t="shared" ref="K32:K37" si="16">J32+1</f>
        <v>45229</v>
      </c>
      <c r="L32" s="1789">
        <f t="shared" ref="L32:L37" si="17">K32-6</f>
        <v>45223</v>
      </c>
      <c r="M32" s="1789"/>
      <c r="N32" s="932" t="s">
        <v>5861</v>
      </c>
    </row>
    <row r="33" spans="1:14" s="14" customFormat="1" ht="38.25" hidden="1">
      <c r="A33" s="1087"/>
      <c r="B33" s="1967" t="s">
        <v>6027</v>
      </c>
      <c r="C33" s="2157" t="s">
        <v>6021</v>
      </c>
      <c r="D33" s="1755" t="s">
        <v>6440</v>
      </c>
      <c r="E33" s="1755">
        <v>45235</v>
      </c>
      <c r="F33" s="2085"/>
      <c r="G33" s="1755"/>
      <c r="H33" s="2182" t="s">
        <v>6441</v>
      </c>
      <c r="I33" s="1755">
        <f>E33+18</f>
        <v>45253</v>
      </c>
      <c r="J33" s="1585">
        <v>45235</v>
      </c>
      <c r="K33" s="1789">
        <f t="shared" si="16"/>
        <v>45236</v>
      </c>
      <c r="L33" s="1789">
        <f t="shared" si="17"/>
        <v>45230</v>
      </c>
      <c r="M33" s="1789"/>
      <c r="N33" s="932" t="s">
        <v>5861</v>
      </c>
    </row>
    <row r="34" spans="1:14" s="14" customFormat="1" ht="19.5" hidden="1">
      <c r="A34" s="1087" t="s">
        <v>6442</v>
      </c>
      <c r="B34" s="1967" t="s">
        <v>6029</v>
      </c>
      <c r="C34" s="2157" t="s">
        <v>6443</v>
      </c>
      <c r="D34" s="1755" t="s">
        <v>6444</v>
      </c>
      <c r="E34" s="1758">
        <v>45245</v>
      </c>
      <c r="F34" s="2085"/>
      <c r="G34" s="1755"/>
      <c r="H34" s="1755">
        <f>E34+14</f>
        <v>45259</v>
      </c>
      <c r="I34" s="1755">
        <f>E34+18</f>
        <v>45263</v>
      </c>
      <c r="J34" s="1585">
        <v>45242</v>
      </c>
      <c r="K34" s="1789">
        <f t="shared" si="16"/>
        <v>45243</v>
      </c>
      <c r="L34" s="1789">
        <f t="shared" si="17"/>
        <v>45237</v>
      </c>
      <c r="M34" s="1789"/>
      <c r="N34" s="932" t="s">
        <v>5861</v>
      </c>
    </row>
    <row r="35" spans="1:14" s="14" customFormat="1" ht="19.5" hidden="1">
      <c r="A35" s="1087" t="s">
        <v>6445</v>
      </c>
      <c r="B35" s="1967" t="s">
        <v>6031</v>
      </c>
      <c r="C35" s="1754" t="s">
        <v>3015</v>
      </c>
      <c r="D35" s="1755" t="s">
        <v>6446</v>
      </c>
      <c r="E35" s="1755">
        <v>45255</v>
      </c>
      <c r="F35" s="2085"/>
      <c r="G35" s="1755"/>
      <c r="H35" s="1755">
        <f t="shared" ref="H35:H40" si="18">E35+14</f>
        <v>45269</v>
      </c>
      <c r="I35" s="1755">
        <f t="shared" ref="I35:I40" si="19">E35+18</f>
        <v>45273</v>
      </c>
      <c r="J35" s="1585">
        <v>45249</v>
      </c>
      <c r="K35" s="1789">
        <f t="shared" si="16"/>
        <v>45250</v>
      </c>
      <c r="L35" s="1789">
        <f t="shared" si="17"/>
        <v>45244</v>
      </c>
      <c r="M35" s="1789"/>
      <c r="N35" s="932" t="s">
        <v>6447</v>
      </c>
    </row>
    <row r="36" spans="1:14" s="14" customFormat="1" ht="19.5" hidden="1">
      <c r="A36" s="1087" t="s">
        <v>6448</v>
      </c>
      <c r="B36" s="1967" t="s">
        <v>6033</v>
      </c>
      <c r="C36" s="1754" t="s">
        <v>6449</v>
      </c>
      <c r="D36" s="1755" t="s">
        <v>6450</v>
      </c>
      <c r="E36" s="1755">
        <v>45257</v>
      </c>
      <c r="F36" s="2085"/>
      <c r="G36" s="1755"/>
      <c r="H36" s="1755">
        <f t="shared" si="18"/>
        <v>45271</v>
      </c>
      <c r="I36" s="1755">
        <f t="shared" si="19"/>
        <v>45275</v>
      </c>
      <c r="J36" s="1585">
        <v>45256</v>
      </c>
      <c r="K36" s="1789">
        <f t="shared" si="16"/>
        <v>45257</v>
      </c>
      <c r="L36" s="1789">
        <f t="shared" si="17"/>
        <v>45251</v>
      </c>
      <c r="M36" s="1789"/>
      <c r="N36" s="932" t="s">
        <v>6261</v>
      </c>
    </row>
    <row r="37" spans="1:14" s="14" customFormat="1" ht="19.5" hidden="1" customHeight="1">
      <c r="A37" s="1087" t="s">
        <v>6451</v>
      </c>
      <c r="B37" s="1967" t="s">
        <v>5928</v>
      </c>
      <c r="C37" s="1750" t="s">
        <v>5587</v>
      </c>
      <c r="D37" s="1751" t="s">
        <v>6452</v>
      </c>
      <c r="E37" s="1751">
        <v>45264</v>
      </c>
      <c r="F37" s="2062"/>
      <c r="G37" s="1751"/>
      <c r="H37" s="1751">
        <f t="shared" si="18"/>
        <v>45278</v>
      </c>
      <c r="I37" s="1751">
        <f t="shared" si="19"/>
        <v>45282</v>
      </c>
      <c r="J37" s="1585">
        <v>45263</v>
      </c>
      <c r="K37" s="1789">
        <f t="shared" si="16"/>
        <v>45264</v>
      </c>
      <c r="L37" s="1789">
        <f t="shared" si="17"/>
        <v>45258</v>
      </c>
      <c r="M37" s="1789"/>
      <c r="N37" s="932"/>
    </row>
    <row r="38" spans="1:14" s="14" customFormat="1" ht="19.5" hidden="1">
      <c r="A38" s="1087" t="s">
        <v>6453</v>
      </c>
      <c r="B38" s="1967" t="s">
        <v>5931</v>
      </c>
      <c r="C38" s="1753" t="s">
        <v>6454</v>
      </c>
      <c r="D38" s="1751" t="s">
        <v>6455</v>
      </c>
      <c r="E38" s="1751">
        <v>45274</v>
      </c>
      <c r="F38" s="2062"/>
      <c r="G38" s="1751"/>
      <c r="H38" s="1751">
        <f t="shared" si="18"/>
        <v>45288</v>
      </c>
      <c r="I38" s="1751">
        <f t="shared" si="19"/>
        <v>45292</v>
      </c>
      <c r="J38" s="1585">
        <v>45270</v>
      </c>
      <c r="K38" s="1789">
        <f t="shared" ref="K38:K40" si="20">J38+1</f>
        <v>45271</v>
      </c>
      <c r="L38" s="1789">
        <f t="shared" ref="L38:L40" si="21">K38-6</f>
        <v>45265</v>
      </c>
      <c r="M38" s="1789"/>
      <c r="N38" s="932"/>
    </row>
    <row r="39" spans="1:14" s="14" customFormat="1" ht="19.5" hidden="1">
      <c r="A39" s="1087" t="s">
        <v>6456</v>
      </c>
      <c r="B39" s="1967" t="s">
        <v>5933</v>
      </c>
      <c r="C39" s="1753" t="s">
        <v>3225</v>
      </c>
      <c r="D39" s="1751" t="s">
        <v>6457</v>
      </c>
      <c r="E39" s="1751">
        <v>45282</v>
      </c>
      <c r="F39" s="2062"/>
      <c r="G39" s="1751"/>
      <c r="H39" s="1751">
        <f t="shared" si="18"/>
        <v>45296</v>
      </c>
      <c r="I39" s="1751">
        <f t="shared" si="19"/>
        <v>45300</v>
      </c>
      <c r="J39" s="1585">
        <v>45277</v>
      </c>
      <c r="K39" s="1789">
        <f t="shared" si="20"/>
        <v>45278</v>
      </c>
      <c r="L39" s="1789">
        <f t="shared" si="21"/>
        <v>45272</v>
      </c>
      <c r="M39" s="1789" t="s">
        <v>6458</v>
      </c>
    </row>
    <row r="40" spans="1:14" s="14" customFormat="1" ht="19.5" hidden="1">
      <c r="A40" s="1087" t="s">
        <v>6459</v>
      </c>
      <c r="B40" s="1967" t="s">
        <v>5935</v>
      </c>
      <c r="C40" s="1753" t="s">
        <v>6460</v>
      </c>
      <c r="D40" s="1751" t="s">
        <v>6461</v>
      </c>
      <c r="E40" s="1751">
        <v>45291</v>
      </c>
      <c r="F40" s="2062"/>
      <c r="G40" s="1751"/>
      <c r="H40" s="1751">
        <f t="shared" si="18"/>
        <v>45305</v>
      </c>
      <c r="I40" s="1751">
        <f t="shared" si="19"/>
        <v>45309</v>
      </c>
      <c r="J40" s="1585">
        <v>45284</v>
      </c>
      <c r="K40" s="1789">
        <f t="shared" si="20"/>
        <v>45285</v>
      </c>
      <c r="L40" s="1789">
        <f t="shared" si="21"/>
        <v>45279</v>
      </c>
      <c r="M40" s="1789" t="s">
        <v>6458</v>
      </c>
    </row>
    <row r="41" spans="1:14" s="14" customFormat="1" ht="19.5" hidden="1">
      <c r="A41" s="1087"/>
      <c r="B41" s="82"/>
      <c r="C41" s="2249"/>
      <c r="D41" s="2250"/>
      <c r="E41" s="2250"/>
      <c r="F41" s="2251"/>
      <c r="G41" s="2250"/>
      <c r="H41" s="2250"/>
      <c r="I41" s="2250"/>
      <c r="J41" s="1585"/>
      <c r="K41" s="1789"/>
      <c r="L41" s="1789"/>
      <c r="M41" s="1789"/>
    </row>
    <row r="42" spans="1:14" s="14" customFormat="1" ht="25.5" hidden="1">
      <c r="A42" s="1087"/>
      <c r="B42" s="82"/>
      <c r="C42" s="924" t="s">
        <v>6391</v>
      </c>
      <c r="D42" s="1218"/>
      <c r="E42" s="1219" t="s">
        <v>2015</v>
      </c>
      <c r="F42" s="1219" t="s">
        <v>287</v>
      </c>
      <c r="G42" s="1219" t="s">
        <v>804</v>
      </c>
      <c r="H42" s="1219" t="s">
        <v>287</v>
      </c>
      <c r="I42" s="1219" t="s">
        <v>989</v>
      </c>
      <c r="J42" s="1219" t="s">
        <v>345</v>
      </c>
      <c r="K42" s="1585"/>
      <c r="L42" s="1789"/>
      <c r="M42" s="1789"/>
      <c r="N42" s="1789"/>
    </row>
    <row r="43" spans="1:14" s="14" customFormat="1" ht="22.5" hidden="1">
      <c r="A43" s="1087"/>
      <c r="B43" s="82"/>
      <c r="C43" s="2164"/>
      <c r="D43" s="1309" t="s">
        <v>3586</v>
      </c>
      <c r="E43" s="1317" t="s">
        <v>6392</v>
      </c>
      <c r="F43" s="1857" t="s">
        <v>4558</v>
      </c>
      <c r="G43" s="1855" t="s">
        <v>5803</v>
      </c>
      <c r="H43" s="1855" t="s">
        <v>6043</v>
      </c>
      <c r="I43" s="1855" t="s">
        <v>4634</v>
      </c>
      <c r="J43" s="1855" t="s">
        <v>3303</v>
      </c>
      <c r="K43" s="1790" t="s">
        <v>2030</v>
      </c>
      <c r="L43" s="1791" t="s">
        <v>5337</v>
      </c>
      <c r="M43" s="1789"/>
      <c r="N43" s="1789"/>
    </row>
    <row r="44" spans="1:14" s="14" customFormat="1" ht="19.5" hidden="1">
      <c r="A44" s="1087" t="s">
        <v>6462</v>
      </c>
      <c r="B44" s="1967" t="s">
        <v>5937</v>
      </c>
      <c r="C44" s="1753" t="s">
        <v>6463</v>
      </c>
      <c r="D44" s="1751" t="s">
        <v>6464</v>
      </c>
      <c r="E44" s="1751">
        <v>45305</v>
      </c>
      <c r="F44" s="2062"/>
      <c r="G44" s="1751"/>
      <c r="H44" s="1757"/>
      <c r="I44" s="1751">
        <f t="shared" ref="I44:I51" si="22">E44+14</f>
        <v>45319</v>
      </c>
      <c r="J44" s="1751">
        <f t="shared" ref="J44:J51" si="23">E44+18</f>
        <v>45323</v>
      </c>
      <c r="K44" s="1790">
        <v>45291</v>
      </c>
      <c r="L44" s="2009">
        <f>K44+1</f>
        <v>45292</v>
      </c>
      <c r="M44" s="2248"/>
      <c r="N44" s="2248"/>
    </row>
    <row r="45" spans="1:14" s="14" customFormat="1" ht="19.5" hidden="1">
      <c r="A45" s="1087" t="s">
        <v>6465</v>
      </c>
      <c r="B45" s="1967" t="s">
        <v>6466</v>
      </c>
      <c r="C45" s="2246" t="s">
        <v>6467</v>
      </c>
      <c r="D45" s="1885" t="s">
        <v>6468</v>
      </c>
      <c r="E45" s="1755">
        <v>45303</v>
      </c>
      <c r="F45" s="1755"/>
      <c r="G45" s="1755"/>
      <c r="H45" s="1755">
        <f t="shared" ref="H45:H51" si="24">E45+5</f>
        <v>45308</v>
      </c>
      <c r="I45" s="1755">
        <f>E45+14</f>
        <v>45317</v>
      </c>
      <c r="J45" s="1755">
        <f>E45+18</f>
        <v>45321</v>
      </c>
      <c r="K45" s="1790">
        <v>45298</v>
      </c>
      <c r="L45" s="2009">
        <f>K45+1</f>
        <v>45299</v>
      </c>
      <c r="M45" s="1789"/>
      <c r="N45" s="1789"/>
    </row>
    <row r="46" spans="1:14" s="14" customFormat="1" ht="19.5" hidden="1">
      <c r="A46" s="1087" t="s">
        <v>6469</v>
      </c>
      <c r="B46" s="1967" t="s">
        <v>6470</v>
      </c>
      <c r="C46" s="1958" t="s">
        <v>5408</v>
      </c>
      <c r="D46" s="1885" t="s">
        <v>6471</v>
      </c>
      <c r="E46" s="1755">
        <v>45312</v>
      </c>
      <c r="F46" s="1755"/>
      <c r="G46" s="1755"/>
      <c r="H46" s="1755">
        <f t="shared" si="24"/>
        <v>45317</v>
      </c>
      <c r="I46" s="1755">
        <f t="shared" si="22"/>
        <v>45326</v>
      </c>
      <c r="J46" s="1755">
        <f t="shared" si="23"/>
        <v>45330</v>
      </c>
      <c r="K46" s="1790">
        <v>45305</v>
      </c>
      <c r="L46" s="2009">
        <f>K46+1</f>
        <v>45306</v>
      </c>
      <c r="M46" s="1789"/>
      <c r="N46" s="1789"/>
    </row>
    <row r="47" spans="1:14" s="14" customFormat="1" ht="19.5" hidden="1">
      <c r="A47" s="1087" t="s">
        <v>6472</v>
      </c>
      <c r="B47" s="1967" t="s">
        <v>6473</v>
      </c>
      <c r="C47" s="2004" t="s">
        <v>6474</v>
      </c>
      <c r="D47" s="1755" t="s">
        <v>6475</v>
      </c>
      <c r="E47" s="1755">
        <v>45325</v>
      </c>
      <c r="F47" s="1755"/>
      <c r="G47" s="1755"/>
      <c r="H47" s="1755">
        <f t="shared" si="24"/>
        <v>45330</v>
      </c>
      <c r="I47" s="1755">
        <f t="shared" si="22"/>
        <v>45339</v>
      </c>
      <c r="J47" s="1755">
        <f t="shared" si="23"/>
        <v>45343</v>
      </c>
      <c r="K47" s="1790">
        <v>45312</v>
      </c>
      <c r="L47" s="2009">
        <f>K47+1</f>
        <v>45313</v>
      </c>
      <c r="M47" s="1789"/>
      <c r="N47" s="1789"/>
    </row>
    <row r="48" spans="1:14" s="14" customFormat="1" ht="19.5" hidden="1">
      <c r="A48" s="1087" t="s">
        <v>6476</v>
      </c>
      <c r="B48" s="1967" t="s">
        <v>6477</v>
      </c>
      <c r="C48" s="2004" t="s">
        <v>6318</v>
      </c>
      <c r="D48" s="1755" t="s">
        <v>6478</v>
      </c>
      <c r="E48" s="1755">
        <v>45330</v>
      </c>
      <c r="F48" s="1755"/>
      <c r="G48" s="1755"/>
      <c r="H48" s="1755">
        <f t="shared" si="24"/>
        <v>45335</v>
      </c>
      <c r="I48" s="1755">
        <f t="shared" si="22"/>
        <v>45344</v>
      </c>
      <c r="J48" s="1755">
        <f t="shared" si="23"/>
        <v>45348</v>
      </c>
      <c r="K48" s="1790">
        <v>45319</v>
      </c>
      <c r="L48" s="2009">
        <f>K48+1</f>
        <v>45320</v>
      </c>
      <c r="M48" s="1789"/>
      <c r="N48" s="1789"/>
    </row>
    <row r="49" spans="1:15" s="14" customFormat="1" ht="19.5" hidden="1">
      <c r="A49" s="1087" t="s">
        <v>6479</v>
      </c>
      <c r="B49" s="1967" t="s">
        <v>6480</v>
      </c>
      <c r="C49" s="1753" t="s">
        <v>6481</v>
      </c>
      <c r="D49" s="1751" t="s">
        <v>6482</v>
      </c>
      <c r="E49" s="1751">
        <v>45336</v>
      </c>
      <c r="F49" s="1751"/>
      <c r="G49" s="1751"/>
      <c r="H49" s="1751">
        <f t="shared" si="24"/>
        <v>45341</v>
      </c>
      <c r="I49" s="1751">
        <f t="shared" si="22"/>
        <v>45350</v>
      </c>
      <c r="J49" s="1751">
        <f t="shared" si="23"/>
        <v>45354</v>
      </c>
      <c r="K49" s="1790">
        <v>45326</v>
      </c>
      <c r="L49" s="2009">
        <f t="shared" ref="L49:L51" si="25">K49+1</f>
        <v>45327</v>
      </c>
      <c r="M49" s="1789"/>
    </row>
    <row r="50" spans="1:15" s="14" customFormat="1" ht="19.5" hidden="1">
      <c r="A50" s="1087" t="s">
        <v>6483</v>
      </c>
      <c r="B50" s="1967" t="s">
        <v>6484</v>
      </c>
      <c r="C50" s="1753" t="s">
        <v>6485</v>
      </c>
      <c r="D50" s="1751" t="s">
        <v>6486</v>
      </c>
      <c r="E50" s="1751">
        <v>45339</v>
      </c>
      <c r="F50" s="1751"/>
      <c r="G50" s="1751"/>
      <c r="H50" s="1757"/>
      <c r="I50" s="1751">
        <f t="shared" si="22"/>
        <v>45353</v>
      </c>
      <c r="J50" s="1751">
        <f t="shared" si="23"/>
        <v>45357</v>
      </c>
      <c r="K50" s="1790">
        <v>45333</v>
      </c>
      <c r="L50" s="2009">
        <f t="shared" si="25"/>
        <v>45334</v>
      </c>
      <c r="M50" s="1789"/>
    </row>
    <row r="51" spans="1:15" s="14" customFormat="1" ht="19.5" hidden="1">
      <c r="A51" s="1087" t="s">
        <v>6487</v>
      </c>
      <c r="B51" s="1967" t="s">
        <v>6488</v>
      </c>
      <c r="C51" s="2370" t="s">
        <v>5862</v>
      </c>
      <c r="D51" s="1751" t="s">
        <v>6489</v>
      </c>
      <c r="E51" s="1751">
        <v>45348</v>
      </c>
      <c r="F51" s="1751"/>
      <c r="G51" s="1751"/>
      <c r="H51" s="1751">
        <f t="shared" si="24"/>
        <v>45353</v>
      </c>
      <c r="I51" s="1751">
        <f t="shared" si="22"/>
        <v>45362</v>
      </c>
      <c r="J51" s="1751">
        <f t="shared" si="23"/>
        <v>45366</v>
      </c>
      <c r="K51" s="1790">
        <v>45340</v>
      </c>
      <c r="L51" s="2009">
        <f t="shared" si="25"/>
        <v>45341</v>
      </c>
      <c r="M51" s="1789"/>
    </row>
    <row r="52" spans="1:15" s="14" customFormat="1" ht="19.5" hidden="1">
      <c r="A52" s="1087" t="s">
        <v>6490</v>
      </c>
      <c r="B52" s="1967" t="s">
        <v>6491</v>
      </c>
      <c r="C52" s="2352" t="s">
        <v>2182</v>
      </c>
      <c r="D52" s="1751" t="s">
        <v>6492</v>
      </c>
      <c r="E52" s="1757">
        <v>45347</v>
      </c>
      <c r="F52" s="1757"/>
      <c r="G52" s="1757"/>
      <c r="H52" s="1757"/>
      <c r="I52" s="1757"/>
      <c r="J52" s="1757"/>
      <c r="K52" s="1790">
        <v>45347</v>
      </c>
      <c r="L52" s="2009">
        <f t="shared" ref="L52" si="26">K52+1</f>
        <v>45348</v>
      </c>
      <c r="M52" s="1789"/>
    </row>
    <row r="53" spans="1:15" s="14" customFormat="1" ht="19.5" hidden="1">
      <c r="A53" s="1087" t="s">
        <v>6493</v>
      </c>
      <c r="B53" s="1967" t="s">
        <v>6494</v>
      </c>
      <c r="C53" s="2004" t="s">
        <v>5150</v>
      </c>
      <c r="D53" s="1755" t="s">
        <v>6495</v>
      </c>
      <c r="E53" s="1755">
        <v>45357</v>
      </c>
      <c r="F53" s="1755"/>
      <c r="G53" s="1755"/>
      <c r="H53" s="2477" t="s">
        <v>2190</v>
      </c>
      <c r="I53" s="1755">
        <f t="shared" ref="I53:I54" si="27">E53+14</f>
        <v>45371</v>
      </c>
      <c r="J53" s="1755">
        <f t="shared" ref="J53" si="28">E53+18</f>
        <v>45375</v>
      </c>
      <c r="K53" s="1790">
        <v>45354</v>
      </c>
      <c r="L53" s="2009">
        <f t="shared" ref="L53:L54" si="29">K53+1</f>
        <v>45355</v>
      </c>
      <c r="M53" s="1789"/>
    </row>
    <row r="54" spans="1:15" s="14" customFormat="1" ht="19.5" hidden="1">
      <c r="A54" s="1087" t="s">
        <v>6496</v>
      </c>
      <c r="B54" s="1967" t="s">
        <v>5956</v>
      </c>
      <c r="C54" s="2004" t="s">
        <v>6497</v>
      </c>
      <c r="D54" s="1755" t="s">
        <v>6498</v>
      </c>
      <c r="E54" s="1755">
        <v>45362</v>
      </c>
      <c r="F54" s="1755"/>
      <c r="G54" s="1755"/>
      <c r="H54" s="1755">
        <f t="shared" ref="H54" si="30">E54+5</f>
        <v>45367</v>
      </c>
      <c r="I54" s="1755">
        <f t="shared" si="27"/>
        <v>45376</v>
      </c>
      <c r="J54" s="1758">
        <f>E54+26</f>
        <v>45388</v>
      </c>
      <c r="K54" s="1790">
        <v>45361</v>
      </c>
      <c r="L54" s="2009">
        <f t="shared" si="29"/>
        <v>45362</v>
      </c>
      <c r="M54" s="1789"/>
    </row>
    <row r="55" spans="1:15" s="14" customFormat="1" ht="19.5" hidden="1">
      <c r="A55" s="1087" t="s">
        <v>6499</v>
      </c>
      <c r="B55" s="1967" t="s">
        <v>5958</v>
      </c>
      <c r="C55" s="2004" t="s">
        <v>6500</v>
      </c>
      <c r="D55" s="1755" t="s">
        <v>6501</v>
      </c>
      <c r="E55" s="1755">
        <v>45369</v>
      </c>
      <c r="F55" s="1755"/>
      <c r="G55" s="1755"/>
      <c r="H55" s="1755">
        <f t="shared" ref="H55" si="31">E55+5</f>
        <v>45374</v>
      </c>
      <c r="I55" s="1755">
        <f t="shared" ref="I55" si="32">E55+14</f>
        <v>45383</v>
      </c>
      <c r="J55" s="1755">
        <f t="shared" ref="J55" si="33">E55+18</f>
        <v>45387</v>
      </c>
      <c r="K55" s="1790">
        <v>45368</v>
      </c>
      <c r="L55" s="2009">
        <f t="shared" ref="L55" si="34">K55+1</f>
        <v>45369</v>
      </c>
      <c r="M55" s="1789"/>
    </row>
    <row r="56" spans="1:15" s="14" customFormat="1" ht="19.5" hidden="1">
      <c r="A56" s="1087" t="s">
        <v>6502</v>
      </c>
      <c r="B56" s="1967" t="s">
        <v>5960</v>
      </c>
      <c r="C56" s="2454" t="s">
        <v>6503</v>
      </c>
      <c r="D56" s="1755" t="s">
        <v>6504</v>
      </c>
      <c r="E56" s="1755">
        <v>45381</v>
      </c>
      <c r="F56" s="1755"/>
      <c r="G56" s="1755"/>
      <c r="H56" s="2477" t="s">
        <v>2190</v>
      </c>
      <c r="I56" s="1755">
        <f t="shared" ref="I56:I64" si="35">E56+14</f>
        <v>45395</v>
      </c>
      <c r="J56" s="1755">
        <f t="shared" ref="J56:J57" si="36">E56+18</f>
        <v>45399</v>
      </c>
      <c r="K56" s="1790">
        <v>45375</v>
      </c>
      <c r="L56" s="2009">
        <f t="shared" ref="L56:L57" si="37">K56+1</f>
        <v>45376</v>
      </c>
      <c r="M56" s="1789"/>
    </row>
    <row r="57" spans="1:15" s="14" customFormat="1" ht="19.5" hidden="1">
      <c r="A57" s="1087" t="s">
        <v>6505</v>
      </c>
      <c r="B57" s="1967" t="s">
        <v>5962</v>
      </c>
      <c r="C57" s="2004" t="s">
        <v>6506</v>
      </c>
      <c r="D57" s="1755" t="s">
        <v>6507</v>
      </c>
      <c r="E57" s="1755">
        <v>45386</v>
      </c>
      <c r="F57" s="1755"/>
      <c r="G57" s="1755"/>
      <c r="H57" s="2477" t="s">
        <v>2190</v>
      </c>
      <c r="I57" s="2477" t="s">
        <v>2190</v>
      </c>
      <c r="J57" s="1755">
        <f t="shared" si="36"/>
        <v>45404</v>
      </c>
      <c r="K57" s="1790">
        <v>45382</v>
      </c>
      <c r="L57" s="2009">
        <f t="shared" si="37"/>
        <v>45383</v>
      </c>
      <c r="M57" s="1789"/>
    </row>
    <row r="58" spans="1:15" s="14" customFormat="1" ht="19.5" hidden="1">
      <c r="A58" s="1087"/>
      <c r="B58" s="82"/>
      <c r="C58" s="82"/>
      <c r="D58" s="70"/>
      <c r="E58" s="1340"/>
      <c r="F58" s="1340"/>
      <c r="G58" s="71"/>
      <c r="H58" s="70"/>
      <c r="I58" s="70"/>
      <c r="J58" s="1340"/>
      <c r="K58" s="1790"/>
      <c r="L58" s="2009"/>
      <c r="M58" s="1789"/>
    </row>
    <row r="59" spans="1:15" s="14" customFormat="1" ht="19.5" hidden="1">
      <c r="A59" s="1087"/>
      <c r="B59" s="82"/>
      <c r="C59" s="82"/>
      <c r="D59" s="70"/>
      <c r="E59" s="1340"/>
      <c r="F59" s="1340"/>
      <c r="G59" s="71"/>
      <c r="H59" s="70"/>
      <c r="I59" s="70"/>
      <c r="J59" s="1340"/>
      <c r="K59" s="1790"/>
      <c r="L59" s="2009"/>
      <c r="M59" s="1789"/>
    </row>
    <row r="60" spans="1:15" s="14" customFormat="1" ht="25.5">
      <c r="A60" s="1087"/>
      <c r="B60" s="82"/>
      <c r="C60" s="924" t="s">
        <v>6391</v>
      </c>
      <c r="D60" s="1218"/>
      <c r="E60" s="1219" t="s">
        <v>2015</v>
      </c>
      <c r="F60" s="1219" t="s">
        <v>287</v>
      </c>
      <c r="G60" s="1219" t="s">
        <v>804</v>
      </c>
      <c r="H60" s="1219" t="s">
        <v>287</v>
      </c>
      <c r="I60" s="1219" t="s">
        <v>989</v>
      </c>
      <c r="J60" s="1219" t="s">
        <v>6508</v>
      </c>
      <c r="K60" s="1219" t="s">
        <v>345</v>
      </c>
      <c r="L60" s="1585"/>
      <c r="M60" s="3450" t="s">
        <v>6509</v>
      </c>
    </row>
    <row r="61" spans="1:15" s="14" customFormat="1" ht="19.5">
      <c r="A61" s="1087"/>
      <c r="B61" s="82"/>
      <c r="C61" s="2164"/>
      <c r="D61" s="1309" t="s">
        <v>3586</v>
      </c>
      <c r="E61" s="1317" t="s">
        <v>6392</v>
      </c>
      <c r="F61" s="1857" t="s">
        <v>4558</v>
      </c>
      <c r="G61" s="1855" t="s">
        <v>5803</v>
      </c>
      <c r="H61" s="1855" t="s">
        <v>6043</v>
      </c>
      <c r="I61" s="1855" t="s">
        <v>4634</v>
      </c>
      <c r="J61" s="1855" t="s">
        <v>3300</v>
      </c>
      <c r="K61" s="1855" t="s">
        <v>4146</v>
      </c>
      <c r="L61" s="1790" t="s">
        <v>2030</v>
      </c>
      <c r="M61" s="3451" t="s">
        <v>2031</v>
      </c>
      <c r="N61" s="2610" t="s">
        <v>3837</v>
      </c>
      <c r="O61" s="2610" t="s">
        <v>3838</v>
      </c>
    </row>
    <row r="62" spans="1:15" s="14" customFormat="1" ht="18.75" hidden="1" customHeight="1">
      <c r="A62" s="1087" t="s">
        <v>6510</v>
      </c>
      <c r="B62" s="1967" t="s">
        <v>5965</v>
      </c>
      <c r="C62" s="1753" t="s">
        <v>6511</v>
      </c>
      <c r="D62" s="1751" t="s">
        <v>6512</v>
      </c>
      <c r="E62" s="1751">
        <v>45390</v>
      </c>
      <c r="F62" s="1751"/>
      <c r="G62" s="1751"/>
      <c r="H62" s="2477" t="s">
        <v>2190</v>
      </c>
      <c r="I62" s="1751">
        <f t="shared" si="35"/>
        <v>45404</v>
      </c>
      <c r="J62" s="1751">
        <f t="shared" ref="J62:J71" si="38">E62+17</f>
        <v>45407</v>
      </c>
      <c r="K62" s="1751">
        <f t="shared" ref="K62:K71" si="39">E62+20</f>
        <v>45410</v>
      </c>
      <c r="L62" s="1790">
        <v>45389</v>
      </c>
      <c r="M62" s="3452">
        <f t="shared" ref="M62:M68" si="40">L62+1</f>
        <v>45390</v>
      </c>
    </row>
    <row r="63" spans="1:15" s="14" customFormat="1" ht="19.5" hidden="1">
      <c r="A63" s="1087" t="s">
        <v>6513</v>
      </c>
      <c r="B63" s="1967" t="s">
        <v>6304</v>
      </c>
      <c r="C63" s="1753" t="s">
        <v>4542</v>
      </c>
      <c r="D63" s="1751" t="s">
        <v>6514</v>
      </c>
      <c r="E63" s="1751">
        <v>45404</v>
      </c>
      <c r="F63" s="1751"/>
      <c r="G63" s="1751"/>
      <c r="H63" s="1751">
        <f t="shared" ref="H63" si="41">E63+5</f>
        <v>45409</v>
      </c>
      <c r="I63" s="1751">
        <f t="shared" si="35"/>
        <v>45418</v>
      </c>
      <c r="J63" s="1751">
        <f t="shared" si="38"/>
        <v>45421</v>
      </c>
      <c r="K63" s="1751">
        <f t="shared" si="39"/>
        <v>45424</v>
      </c>
      <c r="L63" s="1790">
        <f>L62+7</f>
        <v>45396</v>
      </c>
      <c r="M63" s="3452">
        <f t="shared" si="40"/>
        <v>45397</v>
      </c>
    </row>
    <row r="64" spans="1:15" s="14" customFormat="1" ht="19.5" hidden="1">
      <c r="A64" s="1087" t="s">
        <v>6515</v>
      </c>
      <c r="B64" s="1967" t="s">
        <v>6516</v>
      </c>
      <c r="C64" s="1753" t="s">
        <v>6517</v>
      </c>
      <c r="D64" s="1751" t="s">
        <v>6518</v>
      </c>
      <c r="E64" s="1751">
        <v>45419</v>
      </c>
      <c r="F64" s="1751"/>
      <c r="G64" s="1751"/>
      <c r="H64" s="2568">
        <f>E64+5</f>
        <v>45424</v>
      </c>
      <c r="I64" s="1751">
        <f t="shared" si="35"/>
        <v>45433</v>
      </c>
      <c r="J64" s="1751">
        <f t="shared" si="38"/>
        <v>45436</v>
      </c>
      <c r="K64" s="1751">
        <f t="shared" si="39"/>
        <v>45439</v>
      </c>
      <c r="L64" s="1790">
        <f>L63+7</f>
        <v>45403</v>
      </c>
      <c r="M64" s="3452">
        <f t="shared" si="40"/>
        <v>45404</v>
      </c>
    </row>
    <row r="65" spans="1:16" s="14" customFormat="1" ht="19.5" hidden="1">
      <c r="A65" s="1087" t="s">
        <v>6519</v>
      </c>
      <c r="B65" s="1967" t="s">
        <v>6310</v>
      </c>
      <c r="C65" s="1753" t="s">
        <v>4791</v>
      </c>
      <c r="D65" s="1751" t="s">
        <v>6520</v>
      </c>
      <c r="E65" s="1751">
        <v>45422</v>
      </c>
      <c r="F65" s="1751"/>
      <c r="G65" s="1751"/>
      <c r="H65" s="2477"/>
      <c r="I65" s="1751">
        <f>E65+14</f>
        <v>45436</v>
      </c>
      <c r="J65" s="1751">
        <f t="shared" si="38"/>
        <v>45439</v>
      </c>
      <c r="K65" s="1751">
        <f t="shared" si="39"/>
        <v>45442</v>
      </c>
      <c r="L65" s="1790">
        <f>L64+7</f>
        <v>45410</v>
      </c>
      <c r="M65" s="3452">
        <f t="shared" si="40"/>
        <v>45411</v>
      </c>
      <c r="N65" s="2009">
        <f t="shared" ref="N65:N75" si="42">M65-7</f>
        <v>45404</v>
      </c>
      <c r="O65" s="2009">
        <f t="shared" ref="O65:O75" si="43">N65</f>
        <v>45404</v>
      </c>
    </row>
    <row r="66" spans="1:16" s="14" customFormat="1" ht="19.5" hidden="1">
      <c r="A66" s="1087" t="s">
        <v>6521</v>
      </c>
      <c r="B66" s="1967" t="s">
        <v>5871</v>
      </c>
      <c r="C66" s="2577" t="s">
        <v>2182</v>
      </c>
      <c r="D66" s="2578" t="s">
        <v>6522</v>
      </c>
      <c r="E66" s="2477">
        <v>45417</v>
      </c>
      <c r="F66" s="2560"/>
      <c r="G66" s="2560"/>
      <c r="H66" s="2477"/>
      <c r="I66" s="2477"/>
      <c r="J66" s="2477"/>
      <c r="K66" s="2477"/>
      <c r="L66" s="1790">
        <v>45417</v>
      </c>
      <c r="M66" s="3452">
        <f t="shared" si="40"/>
        <v>45418</v>
      </c>
      <c r="N66" s="2009">
        <f t="shared" si="42"/>
        <v>45411</v>
      </c>
      <c r="O66" s="2009">
        <f t="shared" si="43"/>
        <v>45411</v>
      </c>
    </row>
    <row r="67" spans="1:16" s="14" customFormat="1" ht="19.5" hidden="1">
      <c r="A67" s="1087" t="s">
        <v>6523</v>
      </c>
      <c r="B67" s="1967" t="s">
        <v>5973</v>
      </c>
      <c r="C67" s="2575" t="s">
        <v>6524</v>
      </c>
      <c r="D67" s="2576" t="s">
        <v>6525</v>
      </c>
      <c r="E67" s="2576">
        <v>45437</v>
      </c>
      <c r="F67" s="2576"/>
      <c r="G67" s="2576"/>
      <c r="H67" s="2576">
        <f>E67+5</f>
        <v>45442</v>
      </c>
      <c r="I67" s="2576">
        <f t="shared" ref="I67:I71" si="44">E67+14</f>
        <v>45451</v>
      </c>
      <c r="J67" s="2576">
        <f>E67+17</f>
        <v>45454</v>
      </c>
      <c r="K67" s="2576">
        <f t="shared" si="39"/>
        <v>45457</v>
      </c>
      <c r="L67" s="1790">
        <f>L66+7</f>
        <v>45424</v>
      </c>
      <c r="M67" s="3452">
        <f t="shared" si="40"/>
        <v>45425</v>
      </c>
      <c r="N67" s="2009">
        <f t="shared" si="42"/>
        <v>45418</v>
      </c>
      <c r="O67" s="2009">
        <f t="shared" si="43"/>
        <v>45418</v>
      </c>
    </row>
    <row r="68" spans="1:16" s="14" customFormat="1" ht="19.5" hidden="1">
      <c r="A68" s="1087" t="s">
        <v>6526</v>
      </c>
      <c r="B68" s="1967" t="s">
        <v>5877</v>
      </c>
      <c r="C68" s="2579" t="s">
        <v>6527</v>
      </c>
      <c r="D68" s="2578" t="s">
        <v>6528</v>
      </c>
      <c r="E68" s="2477">
        <v>45431</v>
      </c>
      <c r="F68" s="2477"/>
      <c r="G68" s="2477"/>
      <c r="H68" s="2477"/>
      <c r="I68" s="2477"/>
      <c r="J68" s="2477"/>
      <c r="K68" s="2477"/>
      <c r="L68" s="1790">
        <f>L67+7</f>
        <v>45431</v>
      </c>
      <c r="M68" s="3452">
        <f t="shared" si="40"/>
        <v>45432</v>
      </c>
      <c r="N68" s="2009">
        <f t="shared" si="42"/>
        <v>45425</v>
      </c>
      <c r="O68" s="2009">
        <f t="shared" si="43"/>
        <v>45425</v>
      </c>
    </row>
    <row r="69" spans="1:16" s="14" customFormat="1" ht="19.5" hidden="1">
      <c r="A69" s="1087" t="s">
        <v>6529</v>
      </c>
      <c r="B69" s="1967" t="s">
        <v>5977</v>
      </c>
      <c r="C69" s="2575" t="s">
        <v>6530</v>
      </c>
      <c r="D69" s="2576" t="s">
        <v>6531</v>
      </c>
      <c r="E69" s="2576">
        <v>45445</v>
      </c>
      <c r="F69" s="2576"/>
      <c r="G69" s="2576"/>
      <c r="H69" s="2576">
        <f>E69+5</f>
        <v>45450</v>
      </c>
      <c r="I69" s="2651" t="s">
        <v>2190</v>
      </c>
      <c r="J69" s="2576">
        <f t="shared" si="38"/>
        <v>45462</v>
      </c>
      <c r="K69" s="2576">
        <f t="shared" si="39"/>
        <v>45465</v>
      </c>
      <c r="L69" s="1790">
        <f>L68+7</f>
        <v>45438</v>
      </c>
      <c r="M69" s="3452">
        <f t="shared" ref="M69:M71" si="45">L69+1</f>
        <v>45439</v>
      </c>
      <c r="N69" s="2009">
        <f t="shared" si="42"/>
        <v>45432</v>
      </c>
      <c r="O69" s="2009">
        <f t="shared" si="43"/>
        <v>45432</v>
      </c>
    </row>
    <row r="70" spans="1:16" s="14" customFormat="1" ht="19.5" hidden="1">
      <c r="A70" s="1087" t="s">
        <v>6532</v>
      </c>
      <c r="B70" s="1967" t="s">
        <v>5881</v>
      </c>
      <c r="C70" s="2591" t="s">
        <v>4507</v>
      </c>
      <c r="D70" s="2592" t="s">
        <v>6533</v>
      </c>
      <c r="E70" s="2477">
        <v>45445</v>
      </c>
      <c r="F70" s="1757"/>
      <c r="G70" s="1757"/>
      <c r="H70" s="1757">
        <f t="shared" ref="H70" si="46">E70+5</f>
        <v>45450</v>
      </c>
      <c r="I70" s="1757">
        <f t="shared" si="44"/>
        <v>45459</v>
      </c>
      <c r="J70" s="1757">
        <f t="shared" si="38"/>
        <v>45462</v>
      </c>
      <c r="K70" s="1757">
        <f t="shared" si="39"/>
        <v>45465</v>
      </c>
      <c r="L70" s="1790">
        <v>45445</v>
      </c>
      <c r="M70" s="3452">
        <f t="shared" si="45"/>
        <v>45446</v>
      </c>
      <c r="N70" s="2009">
        <f t="shared" si="42"/>
        <v>45439</v>
      </c>
      <c r="O70" s="2009">
        <f t="shared" si="43"/>
        <v>45439</v>
      </c>
    </row>
    <row r="71" spans="1:16" s="14" customFormat="1" ht="19.5" hidden="1">
      <c r="A71" s="1087" t="s">
        <v>6534</v>
      </c>
      <c r="B71" s="1967" t="s">
        <v>5982</v>
      </c>
      <c r="C71" s="2575" t="s">
        <v>6535</v>
      </c>
      <c r="D71" s="2576" t="s">
        <v>6536</v>
      </c>
      <c r="E71" s="2576">
        <v>45457</v>
      </c>
      <c r="F71" s="1751"/>
      <c r="G71" s="1751"/>
      <c r="H71" s="2477" t="s">
        <v>2190</v>
      </c>
      <c r="I71" s="2576">
        <f t="shared" si="44"/>
        <v>45471</v>
      </c>
      <c r="J71" s="2576">
        <f t="shared" si="38"/>
        <v>45474</v>
      </c>
      <c r="K71" s="2576">
        <f t="shared" si="39"/>
        <v>45477</v>
      </c>
      <c r="L71" s="1790">
        <f t="shared" ref="L71:L76" si="47">L70+7</f>
        <v>45452</v>
      </c>
      <c r="M71" s="3452">
        <f t="shared" si="45"/>
        <v>45453</v>
      </c>
      <c r="N71" s="2009">
        <f t="shared" si="42"/>
        <v>45446</v>
      </c>
      <c r="O71" s="2009">
        <f t="shared" si="43"/>
        <v>45446</v>
      </c>
    </row>
    <row r="72" spans="1:16" s="14" customFormat="1" ht="19.5" hidden="1">
      <c r="A72" s="1087" t="s">
        <v>6537</v>
      </c>
      <c r="B72" s="1967" t="s">
        <v>5885</v>
      </c>
      <c r="C72" s="2577" t="s">
        <v>4507</v>
      </c>
      <c r="D72" s="2578" t="s">
        <v>6538</v>
      </c>
      <c r="E72" s="2477">
        <v>45457</v>
      </c>
      <c r="F72" s="1757"/>
      <c r="G72" s="1757"/>
      <c r="H72" s="1757"/>
      <c r="I72" s="1757"/>
      <c r="J72" s="1757"/>
      <c r="K72" s="1757"/>
      <c r="L72" s="1790">
        <f t="shared" si="47"/>
        <v>45459</v>
      </c>
      <c r="M72" s="3452">
        <f t="shared" ref="M72:M77" si="48">L72+1</f>
        <v>45460</v>
      </c>
      <c r="N72" s="2009">
        <f t="shared" si="42"/>
        <v>45453</v>
      </c>
      <c r="O72" s="2009">
        <f t="shared" si="43"/>
        <v>45453</v>
      </c>
    </row>
    <row r="73" spans="1:16" s="14" customFormat="1" ht="19.5" hidden="1">
      <c r="A73" s="1087" t="s">
        <v>6539</v>
      </c>
      <c r="B73" s="1967" t="s">
        <v>5986</v>
      </c>
      <c r="C73" s="2575" t="s">
        <v>6540</v>
      </c>
      <c r="D73" s="2576" t="s">
        <v>6541</v>
      </c>
      <c r="E73" s="2576">
        <v>45477</v>
      </c>
      <c r="F73" s="2817"/>
      <c r="G73" s="2817"/>
      <c r="H73" s="2477" t="s">
        <v>2190</v>
      </c>
      <c r="I73" s="2576">
        <f t="shared" ref="I73:I76" si="49">E73+14</f>
        <v>45491</v>
      </c>
      <c r="J73" s="2576">
        <f t="shared" ref="J73:J77" si="50">E73+17</f>
        <v>45494</v>
      </c>
      <c r="K73" s="2576">
        <f t="shared" ref="K73:K77" si="51">E73+20</f>
        <v>45497</v>
      </c>
      <c r="L73" s="1790">
        <f t="shared" si="47"/>
        <v>45466</v>
      </c>
      <c r="M73" s="3452">
        <f t="shared" si="48"/>
        <v>45467</v>
      </c>
      <c r="N73" s="2009">
        <f t="shared" si="42"/>
        <v>45460</v>
      </c>
      <c r="O73" s="2009">
        <f t="shared" si="43"/>
        <v>45460</v>
      </c>
    </row>
    <row r="74" spans="1:16" s="14" customFormat="1" ht="19.5" hidden="1" customHeight="1">
      <c r="A74" s="1087" t="s">
        <v>6542</v>
      </c>
      <c r="B74" s="1967" t="s">
        <v>5988</v>
      </c>
      <c r="C74" s="2587" t="s">
        <v>6543</v>
      </c>
      <c r="D74" s="2568" t="s">
        <v>6544</v>
      </c>
      <c r="E74" s="2568">
        <v>45483</v>
      </c>
      <c r="F74" s="2568"/>
      <c r="G74" s="2568"/>
      <c r="H74" s="2477" t="s">
        <v>2190</v>
      </c>
      <c r="I74" s="2651" t="s">
        <v>6368</v>
      </c>
      <c r="J74" s="2568">
        <f t="shared" si="50"/>
        <v>45500</v>
      </c>
      <c r="K74" s="2568">
        <f t="shared" si="51"/>
        <v>45503</v>
      </c>
      <c r="L74" s="1790">
        <f t="shared" si="47"/>
        <v>45473</v>
      </c>
      <c r="M74" s="3452">
        <f t="shared" si="48"/>
        <v>45474</v>
      </c>
      <c r="N74" s="2009">
        <f t="shared" si="42"/>
        <v>45467</v>
      </c>
      <c r="O74" s="2009">
        <f t="shared" si="43"/>
        <v>45467</v>
      </c>
      <c r="P74" s="14" t="s">
        <v>6545</v>
      </c>
    </row>
    <row r="75" spans="1:16" s="14" customFormat="1" ht="19.5" hidden="1" customHeight="1">
      <c r="A75" s="1087" t="s">
        <v>6546</v>
      </c>
      <c r="B75" s="1967" t="s">
        <v>5990</v>
      </c>
      <c r="C75" s="2587" t="s">
        <v>6547</v>
      </c>
      <c r="D75" s="2568" t="s">
        <v>6548</v>
      </c>
      <c r="E75" s="2568">
        <v>45487</v>
      </c>
      <c r="F75" s="2568"/>
      <c r="G75" s="2568"/>
      <c r="H75" s="2568">
        <f>E75+5</f>
        <v>45492</v>
      </c>
      <c r="I75" s="2651" t="s">
        <v>6368</v>
      </c>
      <c r="J75" s="2568">
        <f>E75+17</f>
        <v>45504</v>
      </c>
      <c r="K75" s="2568">
        <f t="shared" si="51"/>
        <v>45507</v>
      </c>
      <c r="L75" s="1790">
        <f t="shared" si="47"/>
        <v>45480</v>
      </c>
      <c r="M75" s="3452">
        <f t="shared" si="48"/>
        <v>45481</v>
      </c>
      <c r="N75" s="2009">
        <f t="shared" si="42"/>
        <v>45474</v>
      </c>
      <c r="O75" s="2009">
        <f t="shared" si="43"/>
        <v>45474</v>
      </c>
      <c r="P75" s="14" t="s">
        <v>6549</v>
      </c>
    </row>
    <row r="76" spans="1:16" s="14" customFormat="1" ht="19.5" hidden="1">
      <c r="A76" s="1087" t="s">
        <v>6344</v>
      </c>
      <c r="B76" s="1967" t="s">
        <v>5993</v>
      </c>
      <c r="C76" s="1740" t="s">
        <v>6550</v>
      </c>
      <c r="D76" s="1751" t="s">
        <v>6551</v>
      </c>
      <c r="E76" s="1751">
        <v>45508</v>
      </c>
      <c r="F76" s="2568"/>
      <c r="G76" s="2568"/>
      <c r="H76" s="2477" t="s">
        <v>2190</v>
      </c>
      <c r="I76" s="2568">
        <f t="shared" si="49"/>
        <v>45522</v>
      </c>
      <c r="J76" s="2568">
        <f t="shared" si="50"/>
        <v>45525</v>
      </c>
      <c r="K76" s="2568">
        <f t="shared" si="51"/>
        <v>45528</v>
      </c>
      <c r="L76" s="1790">
        <f t="shared" si="47"/>
        <v>45487</v>
      </c>
      <c r="M76" s="3452">
        <f t="shared" si="48"/>
        <v>45488</v>
      </c>
      <c r="N76" s="2009">
        <f t="shared" ref="N76:N81" si="52">M76-7</f>
        <v>45481</v>
      </c>
      <c r="O76" s="2009">
        <f t="shared" ref="O76:O81" si="53">N76</f>
        <v>45481</v>
      </c>
    </row>
    <row r="77" spans="1:16" s="14" customFormat="1" ht="19.5" hidden="1">
      <c r="A77" s="1087" t="s">
        <v>6552</v>
      </c>
      <c r="B77" s="1967" t="s">
        <v>5996</v>
      </c>
      <c r="C77" s="2750" t="s">
        <v>6553</v>
      </c>
      <c r="D77" s="2568" t="s">
        <v>6554</v>
      </c>
      <c r="E77" s="2568">
        <v>45500</v>
      </c>
      <c r="F77" s="2568"/>
      <c r="G77" s="2568"/>
      <c r="H77" s="2651" t="s">
        <v>6368</v>
      </c>
      <c r="I77" s="2651" t="s">
        <v>6368</v>
      </c>
      <c r="J77" s="2568">
        <f t="shared" si="50"/>
        <v>45517</v>
      </c>
      <c r="K77" s="2568">
        <f t="shared" si="51"/>
        <v>45520</v>
      </c>
      <c r="L77" s="1790">
        <f t="shared" ref="L77:L81" si="54">L76+7</f>
        <v>45494</v>
      </c>
      <c r="M77" s="3452">
        <f t="shared" si="48"/>
        <v>45495</v>
      </c>
      <c r="N77" s="2009">
        <f t="shared" si="52"/>
        <v>45488</v>
      </c>
      <c r="O77" s="2009">
        <f t="shared" si="53"/>
        <v>45488</v>
      </c>
      <c r="P77" s="14" t="s">
        <v>6555</v>
      </c>
    </row>
    <row r="78" spans="1:16" s="14" customFormat="1" ht="17.25" hidden="1" customHeight="1">
      <c r="A78" s="1087" t="s">
        <v>6556</v>
      </c>
      <c r="B78" s="1967" t="s">
        <v>5998</v>
      </c>
      <c r="C78" s="2587" t="s">
        <v>6557</v>
      </c>
      <c r="D78" s="2568" t="s">
        <v>6558</v>
      </c>
      <c r="E78" s="2568">
        <v>45507</v>
      </c>
      <c r="F78" s="2568"/>
      <c r="G78" s="2568"/>
      <c r="H78" s="2651" t="s">
        <v>6368</v>
      </c>
      <c r="I78" s="2651" t="s">
        <v>6368</v>
      </c>
      <c r="J78" s="2568">
        <f t="shared" ref="J78:J84" si="55">E78+17</f>
        <v>45524</v>
      </c>
      <c r="K78" s="2568">
        <f t="shared" ref="K78:K86" si="56">E78+20</f>
        <v>45527</v>
      </c>
      <c r="L78" s="1790">
        <f t="shared" si="54"/>
        <v>45501</v>
      </c>
      <c r="M78" s="3452">
        <f t="shared" ref="M78:M87" si="57">L78+1</f>
        <v>45502</v>
      </c>
      <c r="N78" s="2009">
        <f t="shared" si="52"/>
        <v>45495</v>
      </c>
      <c r="O78" s="2009">
        <f t="shared" si="53"/>
        <v>45495</v>
      </c>
      <c r="P78" s="14" t="s">
        <v>6559</v>
      </c>
    </row>
    <row r="79" spans="1:16" s="14" customFormat="1" ht="17.25" hidden="1" customHeight="1">
      <c r="A79" s="1087"/>
      <c r="B79" s="1967" t="s">
        <v>6000</v>
      </c>
      <c r="C79" s="2575" t="s">
        <v>4738</v>
      </c>
      <c r="D79" s="2576" t="s">
        <v>6560</v>
      </c>
      <c r="E79" s="2576">
        <v>45522</v>
      </c>
      <c r="F79" s="2576"/>
      <c r="G79" s="2576"/>
      <c r="H79" s="2651" t="s">
        <v>6368</v>
      </c>
      <c r="I79" s="2651" t="s">
        <v>6368</v>
      </c>
      <c r="J79" s="2576">
        <f t="shared" si="55"/>
        <v>45539</v>
      </c>
      <c r="K79" s="2576">
        <f t="shared" si="56"/>
        <v>45542</v>
      </c>
      <c r="L79" s="1790">
        <f t="shared" si="54"/>
        <v>45508</v>
      </c>
      <c r="M79" s="3452">
        <f t="shared" si="57"/>
        <v>45509</v>
      </c>
      <c r="N79" s="2009">
        <f t="shared" si="52"/>
        <v>45502</v>
      </c>
      <c r="O79" s="2009">
        <f t="shared" si="53"/>
        <v>45502</v>
      </c>
      <c r="P79" s="14" t="s">
        <v>6561</v>
      </c>
    </row>
    <row r="80" spans="1:16" s="14" customFormat="1" ht="19.5" hidden="1">
      <c r="A80" s="1087" t="s">
        <v>6562</v>
      </c>
      <c r="B80" s="1967" t="s">
        <v>6002</v>
      </c>
      <c r="C80" s="2575" t="s">
        <v>6563</v>
      </c>
      <c r="D80" s="2576" t="s">
        <v>6564</v>
      </c>
      <c r="E80" s="2576">
        <v>45529</v>
      </c>
      <c r="F80" s="2576"/>
      <c r="G80" s="2576"/>
      <c r="H80" s="2576">
        <f>E80+5</f>
        <v>45534</v>
      </c>
      <c r="I80" s="2651" t="s">
        <v>6368</v>
      </c>
      <c r="J80" s="2576">
        <f t="shared" si="55"/>
        <v>45546</v>
      </c>
      <c r="K80" s="2576">
        <f t="shared" si="56"/>
        <v>45549</v>
      </c>
      <c r="L80" s="1790">
        <f t="shared" si="54"/>
        <v>45515</v>
      </c>
      <c r="M80" s="3452">
        <f t="shared" si="57"/>
        <v>45516</v>
      </c>
      <c r="N80" s="2009">
        <f t="shared" si="52"/>
        <v>45509</v>
      </c>
      <c r="O80" s="2009">
        <f t="shared" si="53"/>
        <v>45509</v>
      </c>
    </row>
    <row r="81" spans="1:15" s="14" customFormat="1" ht="19.5" hidden="1">
      <c r="A81" s="1087"/>
      <c r="B81" s="1967" t="s">
        <v>6004</v>
      </c>
      <c r="C81" s="2575" t="s">
        <v>6565</v>
      </c>
      <c r="D81" s="2576" t="s">
        <v>6566</v>
      </c>
      <c r="E81" s="2651" t="s">
        <v>6567</v>
      </c>
      <c r="F81" s="2576"/>
      <c r="G81" s="2576"/>
      <c r="H81" s="1757">
        <v>45538</v>
      </c>
      <c r="I81" s="1757">
        <f>H81+9</f>
        <v>45547</v>
      </c>
      <c r="J81" s="1757">
        <f>H81+12</f>
        <v>45550</v>
      </c>
      <c r="K81" s="1757">
        <f>E82+15</f>
        <v>45552</v>
      </c>
      <c r="L81" s="1790">
        <f t="shared" si="54"/>
        <v>45522</v>
      </c>
      <c r="M81" s="3452">
        <f t="shared" si="57"/>
        <v>45523</v>
      </c>
      <c r="N81" s="2009">
        <f t="shared" si="52"/>
        <v>45516</v>
      </c>
      <c r="O81" s="2009">
        <f t="shared" si="53"/>
        <v>45516</v>
      </c>
    </row>
    <row r="82" spans="1:15" s="14" customFormat="1" ht="19.5" hidden="1">
      <c r="A82" s="1087" t="s">
        <v>6568</v>
      </c>
      <c r="B82" s="1967" t="s">
        <v>6006</v>
      </c>
      <c r="C82" s="2579" t="s">
        <v>6569</v>
      </c>
      <c r="D82" s="2576" t="s">
        <v>6570</v>
      </c>
      <c r="E82" s="2576">
        <v>45537</v>
      </c>
      <c r="F82" s="2576"/>
      <c r="G82" s="2576"/>
      <c r="H82" s="2576">
        <f>E82+5</f>
        <v>45542</v>
      </c>
      <c r="I82" s="2576">
        <f>E82+14</f>
        <v>45551</v>
      </c>
      <c r="J82" s="2576">
        <f t="shared" si="55"/>
        <v>45554</v>
      </c>
      <c r="K82" s="2576">
        <f>E82+20</f>
        <v>45557</v>
      </c>
      <c r="L82" s="1790">
        <f t="shared" ref="L82:L85" si="58">L81+7</f>
        <v>45529</v>
      </c>
      <c r="M82" s="3452">
        <f t="shared" si="57"/>
        <v>45530</v>
      </c>
      <c r="N82" s="2009">
        <f t="shared" ref="N82:N89" si="59">M82-7</f>
        <v>45523</v>
      </c>
      <c r="O82" s="2009">
        <f t="shared" ref="O82:O89" si="60">N82</f>
        <v>45523</v>
      </c>
    </row>
    <row r="83" spans="1:15" s="14" customFormat="1" ht="19.5" hidden="1">
      <c r="A83" s="1087" t="s">
        <v>6571</v>
      </c>
      <c r="B83" s="1967" t="s">
        <v>6006</v>
      </c>
      <c r="C83" s="1753" t="s">
        <v>6572</v>
      </c>
      <c r="D83" s="1751" t="s">
        <v>6573</v>
      </c>
      <c r="E83" s="2568">
        <v>45550</v>
      </c>
      <c r="F83" s="2568"/>
      <c r="G83" s="2568"/>
      <c r="H83" s="2568">
        <f>E83+5</f>
        <v>45555</v>
      </c>
      <c r="I83" s="2568">
        <f>E83+14</f>
        <v>45564</v>
      </c>
      <c r="J83" s="2568">
        <f t="shared" si="55"/>
        <v>45567</v>
      </c>
      <c r="K83" s="2568">
        <f t="shared" si="56"/>
        <v>45570</v>
      </c>
      <c r="L83" s="1790">
        <f t="shared" si="58"/>
        <v>45536</v>
      </c>
      <c r="M83" s="3452">
        <f t="shared" si="57"/>
        <v>45537</v>
      </c>
      <c r="N83" s="2009">
        <f t="shared" si="59"/>
        <v>45530</v>
      </c>
      <c r="O83" s="2009">
        <f t="shared" si="60"/>
        <v>45530</v>
      </c>
    </row>
    <row r="84" spans="1:15" s="14" customFormat="1" ht="19.5" hidden="1">
      <c r="A84" s="1087" t="s">
        <v>6574</v>
      </c>
      <c r="B84" s="1967" t="s">
        <v>6010</v>
      </c>
      <c r="C84" s="2587" t="s">
        <v>6575</v>
      </c>
      <c r="D84" s="2568" t="s">
        <v>6576</v>
      </c>
      <c r="E84" s="2568">
        <v>45546</v>
      </c>
      <c r="F84" s="2568"/>
      <c r="G84" s="2568"/>
      <c r="H84" s="2651" t="s">
        <v>6368</v>
      </c>
      <c r="I84" s="2568">
        <f>E84+14</f>
        <v>45560</v>
      </c>
      <c r="J84" s="2568">
        <f t="shared" si="55"/>
        <v>45563</v>
      </c>
      <c r="K84" s="2568">
        <f t="shared" si="56"/>
        <v>45566</v>
      </c>
      <c r="L84" s="1790">
        <f t="shared" si="58"/>
        <v>45543</v>
      </c>
      <c r="M84" s="3452">
        <f t="shared" si="57"/>
        <v>45544</v>
      </c>
      <c r="N84" s="2009">
        <f t="shared" si="59"/>
        <v>45537</v>
      </c>
      <c r="O84" s="2009">
        <f t="shared" si="60"/>
        <v>45537</v>
      </c>
    </row>
    <row r="85" spans="1:15" s="14" customFormat="1" ht="19.5" hidden="1">
      <c r="A85" s="1087" t="s">
        <v>6577</v>
      </c>
      <c r="B85" s="1967" t="s">
        <v>6012</v>
      </c>
      <c r="C85" s="2587" t="s">
        <v>6578</v>
      </c>
      <c r="D85" s="2568" t="s">
        <v>6579</v>
      </c>
      <c r="E85" s="2568">
        <v>45554</v>
      </c>
      <c r="F85" s="2568"/>
      <c r="G85" s="2568"/>
      <c r="H85" s="2568">
        <f>E85+5</f>
        <v>45559</v>
      </c>
      <c r="I85" s="2568">
        <f>E85+14</f>
        <v>45568</v>
      </c>
      <c r="J85" s="2568">
        <f>E85+17</f>
        <v>45571</v>
      </c>
      <c r="K85" s="2568">
        <f t="shared" si="56"/>
        <v>45574</v>
      </c>
      <c r="L85" s="1790">
        <f t="shared" si="58"/>
        <v>45550</v>
      </c>
      <c r="M85" s="3452">
        <f t="shared" si="57"/>
        <v>45551</v>
      </c>
      <c r="N85" s="2009">
        <f t="shared" si="59"/>
        <v>45544</v>
      </c>
      <c r="O85" s="2009">
        <f t="shared" si="60"/>
        <v>45544</v>
      </c>
    </row>
    <row r="86" spans="1:15" s="14" customFormat="1" ht="19.5" hidden="1">
      <c r="A86" s="1087" t="s">
        <v>6580</v>
      </c>
      <c r="B86" s="1967" t="s">
        <v>6581</v>
      </c>
      <c r="C86" s="2587" t="s">
        <v>6582</v>
      </c>
      <c r="D86" s="2568" t="s">
        <v>6583</v>
      </c>
      <c r="E86" s="2568">
        <v>45565</v>
      </c>
      <c r="F86" s="2568"/>
      <c r="G86" s="2568"/>
      <c r="H86" s="2651" t="s">
        <v>6368</v>
      </c>
      <c r="I86" s="2651" t="s">
        <v>6368</v>
      </c>
      <c r="J86" s="2651" t="s">
        <v>6368</v>
      </c>
      <c r="K86" s="2568">
        <f t="shared" si="56"/>
        <v>45585</v>
      </c>
      <c r="L86" s="1790">
        <f t="shared" ref="L86:L91" si="61">L85+7</f>
        <v>45557</v>
      </c>
      <c r="M86" s="3452">
        <f t="shared" si="57"/>
        <v>45558</v>
      </c>
      <c r="N86" s="2009">
        <f t="shared" si="59"/>
        <v>45551</v>
      </c>
      <c r="O86" s="2009">
        <f t="shared" si="60"/>
        <v>45551</v>
      </c>
    </row>
    <row r="87" spans="1:15" s="14" customFormat="1" ht="19.5" hidden="1">
      <c r="A87" s="1087" t="s">
        <v>6584</v>
      </c>
      <c r="B87" s="1967" t="s">
        <v>6016</v>
      </c>
      <c r="C87" s="3948" t="s">
        <v>6585</v>
      </c>
      <c r="D87" s="3949" t="s">
        <v>6586</v>
      </c>
      <c r="E87" s="2651" t="s">
        <v>6567</v>
      </c>
      <c r="F87" s="1757"/>
      <c r="G87" s="1757"/>
      <c r="H87" s="2651"/>
      <c r="I87" s="1757"/>
      <c r="J87" s="1757"/>
      <c r="K87" s="1757"/>
      <c r="L87" s="1790">
        <f t="shared" si="61"/>
        <v>45564</v>
      </c>
      <c r="M87" s="3452">
        <f t="shared" si="57"/>
        <v>45565</v>
      </c>
      <c r="N87" s="2009">
        <f t="shared" si="59"/>
        <v>45558</v>
      </c>
      <c r="O87" s="2009">
        <f t="shared" si="60"/>
        <v>45558</v>
      </c>
    </row>
    <row r="88" spans="1:15" s="14" customFormat="1" ht="19.5">
      <c r="A88" s="1087" t="s">
        <v>6587</v>
      </c>
      <c r="B88" s="1967" t="s">
        <v>6018</v>
      </c>
      <c r="C88" s="2575" t="s">
        <v>6588</v>
      </c>
      <c r="D88" s="2576" t="s">
        <v>6589</v>
      </c>
      <c r="E88" s="2576">
        <v>45584</v>
      </c>
      <c r="F88" s="2576"/>
      <c r="G88" s="2576"/>
      <c r="H88" s="2651" t="s">
        <v>6368</v>
      </c>
      <c r="I88" s="2576">
        <f>E88+14</f>
        <v>45598</v>
      </c>
      <c r="J88" s="2576">
        <f t="shared" ref="J88:J89" si="62">E88+17</f>
        <v>45601</v>
      </c>
      <c r="K88" s="2576">
        <f t="shared" ref="K88:K89" si="63">E88+20</f>
        <v>45604</v>
      </c>
      <c r="L88" s="1790">
        <f t="shared" si="61"/>
        <v>45571</v>
      </c>
      <c r="M88" s="3452">
        <f t="shared" ref="M88:M89" si="64">L88+1</f>
        <v>45572</v>
      </c>
      <c r="N88" s="2009">
        <f t="shared" si="59"/>
        <v>45565</v>
      </c>
      <c r="O88" s="2009">
        <f t="shared" si="60"/>
        <v>45565</v>
      </c>
    </row>
    <row r="89" spans="1:15" s="14" customFormat="1" ht="19.5">
      <c r="A89" s="1087" t="s">
        <v>6590</v>
      </c>
      <c r="B89" s="1967" t="s">
        <v>6020</v>
      </c>
      <c r="C89" s="2575" t="s">
        <v>6591</v>
      </c>
      <c r="D89" s="2576" t="s">
        <v>6592</v>
      </c>
      <c r="E89" s="2576">
        <v>45587</v>
      </c>
      <c r="F89" s="2576"/>
      <c r="G89" s="2576"/>
      <c r="H89" s="2576">
        <f t="shared" ref="H89" si="65">E89+5</f>
        <v>45592</v>
      </c>
      <c r="I89" s="2576">
        <f t="shared" ref="I89" si="66">E89+14</f>
        <v>45601</v>
      </c>
      <c r="J89" s="2576">
        <f t="shared" si="62"/>
        <v>45604</v>
      </c>
      <c r="K89" s="2576">
        <f t="shared" si="63"/>
        <v>45607</v>
      </c>
      <c r="L89" s="1790">
        <f t="shared" si="61"/>
        <v>45578</v>
      </c>
      <c r="M89" s="3452">
        <f t="shared" si="64"/>
        <v>45579</v>
      </c>
      <c r="N89" s="2009">
        <f t="shared" si="59"/>
        <v>45572</v>
      </c>
      <c r="O89" s="2009">
        <f t="shared" si="60"/>
        <v>45572</v>
      </c>
    </row>
    <row r="90" spans="1:15" s="14" customFormat="1" ht="19.5">
      <c r="A90" s="1087"/>
      <c r="B90" s="1967" t="s">
        <v>6593</v>
      </c>
      <c r="C90" s="3626" t="s">
        <v>6594</v>
      </c>
      <c r="D90" s="2576" t="s">
        <v>6595</v>
      </c>
      <c r="E90" s="2576">
        <v>45590</v>
      </c>
      <c r="F90" s="2576"/>
      <c r="G90" s="2576"/>
      <c r="H90" s="2651" t="s">
        <v>6368</v>
      </c>
      <c r="I90" s="2576">
        <f t="shared" ref="I90:I96" si="67">E90+14</f>
        <v>45604</v>
      </c>
      <c r="J90" s="2576">
        <f t="shared" ref="J90:J96" si="68">E90+17</f>
        <v>45607</v>
      </c>
      <c r="K90" s="2576">
        <f t="shared" ref="K90:K96" si="69">E90+20</f>
        <v>45610</v>
      </c>
      <c r="L90" s="1790">
        <f t="shared" si="61"/>
        <v>45585</v>
      </c>
      <c r="M90" s="3452">
        <f>L90+1</f>
        <v>45586</v>
      </c>
      <c r="N90" s="2009">
        <f t="shared" ref="N90:N96" si="70">M90-7</f>
        <v>45579</v>
      </c>
      <c r="O90" s="2009">
        <f t="shared" ref="O90:O96" si="71">N90</f>
        <v>45579</v>
      </c>
    </row>
    <row r="91" spans="1:15" s="14" customFormat="1" ht="19.5">
      <c r="A91" s="1087" t="s">
        <v>6596</v>
      </c>
      <c r="B91" s="1967" t="s">
        <v>6597</v>
      </c>
      <c r="C91" s="2577" t="s">
        <v>4507</v>
      </c>
      <c r="D91" s="2578" t="s">
        <v>6598</v>
      </c>
      <c r="E91" s="1757">
        <v>45592</v>
      </c>
      <c r="F91" s="1757"/>
      <c r="G91" s="1757"/>
      <c r="H91" s="1757">
        <f t="shared" ref="H91:H96" si="72">E91+5</f>
        <v>45597</v>
      </c>
      <c r="I91" s="1757">
        <f t="shared" si="67"/>
        <v>45606</v>
      </c>
      <c r="J91" s="1757">
        <f t="shared" si="68"/>
        <v>45609</v>
      </c>
      <c r="K91" s="1757">
        <f t="shared" si="69"/>
        <v>45612</v>
      </c>
      <c r="L91" s="1790">
        <f t="shared" si="61"/>
        <v>45592</v>
      </c>
      <c r="M91" s="3452">
        <f t="shared" ref="M91:M96" si="73">L91+1</f>
        <v>45593</v>
      </c>
      <c r="N91" s="2009">
        <f t="shared" si="70"/>
        <v>45586</v>
      </c>
      <c r="O91" s="2009">
        <f t="shared" si="71"/>
        <v>45586</v>
      </c>
    </row>
    <row r="92" spans="1:15" s="14" customFormat="1" ht="19.5">
      <c r="A92" s="1087" t="s">
        <v>6599</v>
      </c>
      <c r="B92" s="1967" t="s">
        <v>6027</v>
      </c>
      <c r="C92" s="1753" t="s">
        <v>6600</v>
      </c>
      <c r="D92" s="1751" t="s">
        <v>6601</v>
      </c>
      <c r="E92" s="1751">
        <v>45599</v>
      </c>
      <c r="F92" s="1751"/>
      <c r="G92" s="1751"/>
      <c r="H92" s="2651" t="s">
        <v>6368</v>
      </c>
      <c r="I92" s="1751">
        <f t="shared" si="67"/>
        <v>45613</v>
      </c>
      <c r="J92" s="1751">
        <f t="shared" si="68"/>
        <v>45616</v>
      </c>
      <c r="K92" s="1751">
        <f t="shared" si="69"/>
        <v>45619</v>
      </c>
      <c r="L92" s="1790">
        <f>L91+7</f>
        <v>45599</v>
      </c>
      <c r="M92" s="3452">
        <f t="shared" si="73"/>
        <v>45600</v>
      </c>
      <c r="N92" s="2009">
        <f t="shared" si="70"/>
        <v>45593</v>
      </c>
      <c r="O92" s="2009">
        <f t="shared" si="71"/>
        <v>45593</v>
      </c>
    </row>
    <row r="93" spans="1:15" s="14" customFormat="1" ht="19.5">
      <c r="A93" s="1087"/>
      <c r="B93" s="1967" t="s">
        <v>6029</v>
      </c>
      <c r="C93" s="1753" t="s">
        <v>6404</v>
      </c>
      <c r="D93" s="1751" t="s">
        <v>6602</v>
      </c>
      <c r="E93" s="1751">
        <v>45606</v>
      </c>
      <c r="F93" s="1751"/>
      <c r="G93" s="1751"/>
      <c r="H93" s="2651" t="s">
        <v>6368</v>
      </c>
      <c r="I93" s="1751">
        <f t="shared" si="67"/>
        <v>45620</v>
      </c>
      <c r="J93" s="1751">
        <f t="shared" si="68"/>
        <v>45623</v>
      </c>
      <c r="K93" s="1751">
        <f t="shared" si="69"/>
        <v>45626</v>
      </c>
      <c r="L93" s="1790">
        <f>L92+7</f>
        <v>45606</v>
      </c>
      <c r="M93" s="3452">
        <f t="shared" si="73"/>
        <v>45607</v>
      </c>
      <c r="N93" s="2009">
        <f t="shared" si="70"/>
        <v>45600</v>
      </c>
      <c r="O93" s="2009">
        <f t="shared" si="71"/>
        <v>45600</v>
      </c>
    </row>
    <row r="94" spans="1:15" s="14" customFormat="1" ht="19.5">
      <c r="A94" s="1087"/>
      <c r="B94" s="1967" t="s">
        <v>6031</v>
      </c>
      <c r="C94" s="1753" t="s">
        <v>6603</v>
      </c>
      <c r="D94" s="1751" t="s">
        <v>6604</v>
      </c>
      <c r="E94" s="1751">
        <v>45613</v>
      </c>
      <c r="F94" s="1751"/>
      <c r="G94" s="1751"/>
      <c r="H94" s="1751">
        <f t="shared" si="72"/>
        <v>45618</v>
      </c>
      <c r="I94" s="1751">
        <f t="shared" si="67"/>
        <v>45627</v>
      </c>
      <c r="J94" s="1751">
        <f t="shared" si="68"/>
        <v>45630</v>
      </c>
      <c r="K94" s="1751">
        <f t="shared" si="69"/>
        <v>45633</v>
      </c>
      <c r="L94" s="1790">
        <f>L93+7</f>
        <v>45613</v>
      </c>
      <c r="M94" s="3452">
        <f t="shared" si="73"/>
        <v>45614</v>
      </c>
      <c r="N94" s="2009">
        <f t="shared" si="70"/>
        <v>45607</v>
      </c>
      <c r="O94" s="2009">
        <f t="shared" si="71"/>
        <v>45607</v>
      </c>
    </row>
    <row r="95" spans="1:15" s="14" customFormat="1" ht="19.5">
      <c r="A95" s="1087"/>
      <c r="B95" s="1967" t="s">
        <v>6033</v>
      </c>
      <c r="C95" s="1753" t="s">
        <v>6605</v>
      </c>
      <c r="D95" s="1751" t="s">
        <v>6606</v>
      </c>
      <c r="E95" s="1751">
        <v>45620</v>
      </c>
      <c r="F95" s="1751"/>
      <c r="G95" s="1751"/>
      <c r="H95" s="1751">
        <f>E95+5</f>
        <v>45625</v>
      </c>
      <c r="I95" s="1751">
        <f>E95+14</f>
        <v>45634</v>
      </c>
      <c r="J95" s="1751">
        <f>E95+17</f>
        <v>45637</v>
      </c>
      <c r="K95" s="1751">
        <f>E95+20</f>
        <v>45640</v>
      </c>
      <c r="L95" s="1790">
        <f>L94+7</f>
        <v>45620</v>
      </c>
      <c r="M95" s="3452">
        <f>L95+1</f>
        <v>45621</v>
      </c>
      <c r="N95" s="2009">
        <f>M95-7</f>
        <v>45614</v>
      </c>
      <c r="O95" s="2009">
        <f>N95</f>
        <v>45614</v>
      </c>
    </row>
    <row r="96" spans="1:15" s="14" customFormat="1" ht="19.5">
      <c r="A96" s="1087"/>
      <c r="B96" s="1967" t="s">
        <v>5928</v>
      </c>
      <c r="C96" s="2575" t="s">
        <v>3295</v>
      </c>
      <c r="D96" s="2576" t="s">
        <v>6607</v>
      </c>
      <c r="E96" s="2576">
        <v>45627</v>
      </c>
      <c r="F96" s="2576"/>
      <c r="G96" s="2576"/>
      <c r="H96" s="2576">
        <f t="shared" si="72"/>
        <v>45632</v>
      </c>
      <c r="I96" s="2576">
        <f t="shared" si="67"/>
        <v>45641</v>
      </c>
      <c r="J96" s="2576">
        <f t="shared" si="68"/>
        <v>45644</v>
      </c>
      <c r="K96" s="2576">
        <f t="shared" si="69"/>
        <v>45647</v>
      </c>
      <c r="L96" s="1790">
        <f>L95+7</f>
        <v>45627</v>
      </c>
      <c r="M96" s="3452">
        <f t="shared" si="73"/>
        <v>45628</v>
      </c>
      <c r="N96" s="2009">
        <f t="shared" si="70"/>
        <v>45621</v>
      </c>
      <c r="O96" s="2009">
        <f t="shared" si="71"/>
        <v>45621</v>
      </c>
    </row>
    <row r="97" spans="1:14" s="14" customFormat="1" ht="19.5">
      <c r="A97" s="1087"/>
      <c r="B97" s="82"/>
      <c r="C97" s="70"/>
      <c r="D97" s="1340"/>
      <c r="E97" s="2595"/>
      <c r="F97" s="71"/>
      <c r="G97" s="70"/>
      <c r="H97" s="70"/>
      <c r="I97" s="1340"/>
      <c r="J97" s="1340"/>
      <c r="K97" s="1790"/>
      <c r="L97" s="2009"/>
      <c r="M97" s="1789"/>
      <c r="N97" s="1789"/>
    </row>
    <row r="98" spans="1:14" s="14" customFormat="1" ht="17.25" customHeight="1">
      <c r="A98" s="1087"/>
      <c r="B98" s="2183"/>
      <c r="C98" s="600" t="s">
        <v>2303</v>
      </c>
      <c r="D98" s="61"/>
      <c r="E98" s="61"/>
      <c r="F98" s="61"/>
      <c r="G98" s="61"/>
      <c r="H98" s="61"/>
      <c r="I98" s="61"/>
      <c r="J98" s="61"/>
      <c r="K98" s="193"/>
      <c r="L98" s="61"/>
      <c r="M98" s="61"/>
      <c r="N98" s="61"/>
    </row>
    <row r="99" spans="1:14" s="14" customFormat="1" ht="16.5" customHeight="1">
      <c r="A99" s="1087"/>
      <c r="B99" s="1087"/>
      <c r="C99" s="279" t="s">
        <v>1920</v>
      </c>
      <c r="D99" s="70"/>
      <c r="E99" s="70"/>
      <c r="F99" s="70"/>
      <c r="G99" s="280"/>
      <c r="H99" s="71" t="s">
        <v>1958</v>
      </c>
      <c r="I99" s="71"/>
      <c r="J99" s="70"/>
      <c r="K99" s="193"/>
      <c r="L99" s="71" t="s">
        <v>1982</v>
      </c>
      <c r="M99" s="71"/>
      <c r="N99" s="71"/>
    </row>
    <row r="100" spans="1:14" s="14" customFormat="1" ht="16.5" customHeight="1">
      <c r="A100" s="1087"/>
      <c r="B100" s="1087"/>
      <c r="C100" s="31" t="s">
        <v>1921</v>
      </c>
      <c r="D100" s="27"/>
      <c r="E100" s="83" t="s">
        <v>2305</v>
      </c>
      <c r="F100" s="83"/>
      <c r="G100" s="71"/>
      <c r="H100" s="27" t="s">
        <v>2306</v>
      </c>
      <c r="I100" s="27"/>
      <c r="J100" s="83" t="s">
        <v>1960</v>
      </c>
      <c r="K100" s="27"/>
      <c r="L100" s="27" t="s">
        <v>1984</v>
      </c>
      <c r="M100" s="27"/>
      <c r="N100" s="81" t="s">
        <v>1985</v>
      </c>
    </row>
    <row r="102" spans="1:14" s="30" customFormat="1" ht="14.25">
      <c r="C102" s="80" t="str">
        <f>HOME!A$600</f>
        <v>ZANT CHONG</v>
      </c>
      <c r="D102" s="80" t="str">
        <f>HOME!B$600</f>
        <v>6011 2429</v>
      </c>
      <c r="E102" s="65" t="str">
        <f>HOME!C$600</f>
        <v>zant.chong@msc.com</v>
      </c>
      <c r="F102" s="65"/>
      <c r="G102" s="61"/>
      <c r="H102" s="80" t="str">
        <f>HOME!A$617</f>
        <v>ROBERT CHIA</v>
      </c>
      <c r="I102" s="80" t="str">
        <f>HOME!B$617</f>
        <v>6011 0564</v>
      </c>
      <c r="J102" s="65" t="str">
        <f>HOME!C$617</f>
        <v>robert.chia@msc.com</v>
      </c>
      <c r="K102" s="61"/>
      <c r="L102" s="80" t="str">
        <f>HOME!A$632</f>
        <v>RAYNAR ANG</v>
      </c>
      <c r="M102" s="80" t="str">
        <f>HOME!B$632</f>
        <v>6011 2358</v>
      </c>
      <c r="N102" s="65" t="str">
        <f>HOME!C$632</f>
        <v>raynar.ang@msc.com</v>
      </c>
    </row>
    <row r="103" spans="1:14" s="30" customFormat="1" ht="14.25">
      <c r="C103" s="80" t="str">
        <f>HOME!A$601</f>
        <v>PHOEBE HUANG</v>
      </c>
      <c r="D103" s="80" t="str">
        <f>HOME!B$601</f>
        <v>6011 0562</v>
      </c>
      <c r="E103" s="65" t="str">
        <f>HOME!C$601</f>
        <v>phoebe.huang@msc.com</v>
      </c>
      <c r="F103" s="65"/>
      <c r="G103" s="61"/>
      <c r="H103" s="80" t="str">
        <f>HOME!A$618</f>
        <v>S. Y. LIEW</v>
      </c>
      <c r="I103" s="80" t="str">
        <f>HOME!B$618</f>
        <v>6011 2348</v>
      </c>
      <c r="J103" s="65" t="str">
        <f>HOME!C$618</f>
        <v>seoyi.liew@msc.com</v>
      </c>
      <c r="K103" s="61"/>
      <c r="L103" s="80" t="str">
        <f>HOME!A$633</f>
        <v>KAI SIANG</v>
      </c>
      <c r="M103" s="80" t="str">
        <f>HOME!B$633</f>
        <v>6011 2356</v>
      </c>
      <c r="N103" s="65" t="str">
        <f>HOME!C$633</f>
        <v>kaisiang.lim@msc.com</v>
      </c>
    </row>
    <row r="104" spans="1:14" s="30" customFormat="1" ht="14.25">
      <c r="C104" s="80" t="str">
        <f>HOME!A$602</f>
        <v>SHERWIN LIM</v>
      </c>
      <c r="D104" s="80" t="str">
        <f>HOME!B$602</f>
        <v>6011 2395</v>
      </c>
      <c r="E104" s="65" t="str">
        <f>HOME!C$602</f>
        <v>sherwin.lim@msc.com</v>
      </c>
      <c r="F104" s="65"/>
      <c r="G104" s="61"/>
      <c r="H104" s="80" t="str">
        <f>HOME!A$619</f>
        <v>SHARON KOH</v>
      </c>
      <c r="I104" s="80" t="str">
        <f>HOME!B$619</f>
        <v>6011 2349</v>
      </c>
      <c r="J104" s="65" t="str">
        <f>HOME!C$619</f>
        <v>sharon.koh@msc.com</v>
      </c>
      <c r="K104" s="61"/>
      <c r="L104" s="80" t="str">
        <f>HOME!A$634</f>
        <v>DEWI</v>
      </c>
      <c r="M104" s="80" t="str">
        <f>HOME!B$634</f>
        <v>6011 2354</v>
      </c>
      <c r="N104" s="65" t="str">
        <f>HOME!C$634</f>
        <v>dewi.ratnah@msc.com</v>
      </c>
    </row>
    <row r="105" spans="1:14" s="29" customFormat="1" ht="14.25">
      <c r="C105" s="80" t="str">
        <f>HOME!A$603</f>
        <v>NATALIE LEW</v>
      </c>
      <c r="D105" s="80" t="str">
        <f>HOME!B$603</f>
        <v>6011 2399</v>
      </c>
      <c r="E105" s="65" t="str">
        <f>HOME!C$603</f>
        <v>natalie.lew@msc.com</v>
      </c>
      <c r="F105" s="65"/>
      <c r="G105" s="61"/>
      <c r="H105" s="80" t="str">
        <f>HOME!A$620</f>
        <v>ANGELIA LAU</v>
      </c>
      <c r="I105" s="80" t="str">
        <f>HOME!B$620</f>
        <v>6011 2346</v>
      </c>
      <c r="J105" s="65" t="str">
        <f>HOME!C$620</f>
        <v>angelia.lau@msc.com</v>
      </c>
      <c r="K105" s="61"/>
      <c r="L105" s="80" t="str">
        <f>HOME!A$635</f>
        <v>YU TING</v>
      </c>
      <c r="M105" s="80" t="str">
        <f>HOME!B$635</f>
        <v>6011 2359</v>
      </c>
      <c r="N105" s="65" t="str">
        <f>HOME!C$635</f>
        <v>yuting.luo@msc.com</v>
      </c>
    </row>
    <row r="106" spans="1:14" s="29" customFormat="1" ht="14.25">
      <c r="C106" s="80" t="str">
        <f>HOME!A$604</f>
        <v xml:space="preserve">LIM LEE HLI </v>
      </c>
      <c r="D106" s="80" t="str">
        <f>HOME!B$604</f>
        <v>6011 2352</v>
      </c>
      <c r="E106" s="65" t="str">
        <f>HOME!C$604</f>
        <v>leehli.lim@msc.com</v>
      </c>
      <c r="F106" s="65"/>
      <c r="G106" s="61"/>
      <c r="H106" s="80" t="str">
        <f>HOME!A$621</f>
        <v>NOOR AFNINDAH</v>
      </c>
      <c r="I106" s="80" t="str">
        <f>HOME!B$621</f>
        <v>6011 2347</v>
      </c>
      <c r="J106" s="65" t="str">
        <f>HOME!C$621</f>
        <v>noor.afnindah@msc.com</v>
      </c>
      <c r="K106" s="61"/>
      <c r="L106" s="80" t="str">
        <f>HOME!A$636</f>
        <v>-</v>
      </c>
      <c r="M106" s="80" t="str">
        <f>HOME!B$636</f>
        <v>6011 0567</v>
      </c>
      <c r="N106" s="65" t="str">
        <f>HOME!C$636</f>
        <v>-</v>
      </c>
    </row>
    <row r="107" spans="1:14" s="29" customFormat="1" ht="14.25">
      <c r="C107" s="80" t="str">
        <f>HOME!A$605</f>
        <v>LIM AI PHEN</v>
      </c>
      <c r="D107" s="80" t="str">
        <f>HOME!B$605</f>
        <v>6011 9646</v>
      </c>
      <c r="E107" s="65" t="str">
        <f>HOME!C$605</f>
        <v>aiphen.lim@msc.com</v>
      </c>
      <c r="F107" s="65"/>
      <c r="G107" s="61"/>
      <c r="H107" s="80" t="str">
        <f>HOME!A$622</f>
        <v>NG CHING WEI</v>
      </c>
      <c r="I107" s="80" t="str">
        <f>HOME!B$622</f>
        <v>6011 2404</v>
      </c>
      <c r="J107" s="65" t="str">
        <f>HOME!C$622</f>
        <v>chingwei.ng@msc.com</v>
      </c>
      <c r="K107" s="61"/>
      <c r="L107" s="80" t="str">
        <f>HOME!A$637</f>
        <v>SHAN SHAN</v>
      </c>
      <c r="M107" s="80" t="str">
        <f>HOME!B$637</f>
        <v>6011 2353</v>
      </c>
      <c r="N107" s="65" t="str">
        <f>HOME!C$637</f>
        <v>shanshan.chin@msc.com</v>
      </c>
    </row>
    <row r="108" spans="1:14" s="29" customFormat="1" ht="14.25">
      <c r="C108" s="80" t="str">
        <f>HOME!A$606</f>
        <v>DARIUS ONG</v>
      </c>
      <c r="D108" s="80" t="str">
        <f>HOME!B$606</f>
        <v>6011 2396</v>
      </c>
      <c r="E108" s="65" t="str">
        <f>HOME!C$606</f>
        <v>darius.ong@msc.com</v>
      </c>
      <c r="F108" s="65"/>
      <c r="G108" s="61"/>
      <c r="H108" s="80">
        <f>HOME!A$623</f>
        <v>0</v>
      </c>
      <c r="I108" s="80">
        <f>HOME!B$623</f>
        <v>0</v>
      </c>
      <c r="J108" s="65">
        <f>HOME!C$623</f>
        <v>0</v>
      </c>
      <c r="K108" s="61"/>
      <c r="L108" s="80" t="str">
        <f>HOME!A$638</f>
        <v>EUNICE</v>
      </c>
      <c r="M108" s="80" t="str">
        <f>HOME!B$638</f>
        <v>6011 2355</v>
      </c>
      <c r="N108" s="65" t="str">
        <f>HOME!C$638</f>
        <v>eunice.chan@msc.com</v>
      </c>
    </row>
    <row r="109" spans="1:14" s="29" customFormat="1" ht="14.25">
      <c r="C109" s="80" t="str">
        <f>HOME!A$607</f>
        <v>LAWRENCE ANG (CROSS-TRADE)</v>
      </c>
      <c r="D109" s="80" t="str">
        <f>HOME!B$607</f>
        <v>6011 2400</v>
      </c>
      <c r="E109" s="65" t="str">
        <f>HOME!C$607</f>
        <v>lawrence.ang@msc.com</v>
      </c>
      <c r="F109" s="65"/>
      <c r="G109" s="61"/>
      <c r="H109" s="80" t="str">
        <f>HOME!A$624</f>
        <v>.</v>
      </c>
      <c r="I109" s="80" t="str">
        <f>HOME!B$624</f>
        <v>.</v>
      </c>
      <c r="J109" s="65" t="str">
        <f>HOME!C$624</f>
        <v>.</v>
      </c>
      <c r="K109" s="61"/>
      <c r="L109" s="80" t="str">
        <f>HOME!A$639</f>
        <v>HAZEL</v>
      </c>
      <c r="M109" s="80" t="str">
        <f>HOME!B$639</f>
        <v>6011 2435</v>
      </c>
      <c r="N109" s="65" t="str">
        <f>HOME!C$639</f>
        <v>hazel.toh@msc.com</v>
      </c>
    </row>
    <row r="110" spans="1:14" s="29" customFormat="1" ht="14.25">
      <c r="C110" s="80" t="str">
        <f>HOME!A608</f>
        <v>ASHTON YAN</v>
      </c>
      <c r="D110" s="80" t="str">
        <f>HOME!B608</f>
        <v>6011 2398</v>
      </c>
      <c r="E110" s="65" t="str">
        <f>HOME!C608</f>
        <v>ashton.yan@msc.com</v>
      </c>
      <c r="F110" s="61"/>
      <c r="G110" s="61"/>
      <c r="H110" s="61"/>
      <c r="I110" s="84"/>
      <c r="J110" s="81"/>
      <c r="K110" s="61"/>
      <c r="L110" s="80"/>
      <c r="M110" s="61"/>
      <c r="N110" s="61"/>
    </row>
    <row r="111" spans="1:14" s="29" customFormat="1" ht="14.25">
      <c r="C111" s="80" t="str">
        <f>HOME!A609</f>
        <v>JUN YUAN (IMP)</v>
      </c>
      <c r="D111" s="80" t="str">
        <f>HOME!B609</f>
        <v>6011 2402</v>
      </c>
      <c r="E111" s="65" t="str">
        <f>HOME!C609</f>
        <v>junyuan.kwa@msc.com</v>
      </c>
      <c r="F111" s="81"/>
      <c r="G111" s="61"/>
      <c r="H111" s="61"/>
      <c r="I111" s="84"/>
      <c r="J111" s="81"/>
      <c r="K111" s="61"/>
      <c r="L111" s="61"/>
      <c r="M111" s="61"/>
      <c r="N111" s="61"/>
    </row>
    <row r="112" spans="1:14" s="29" customFormat="1" ht="14.25">
      <c r="C112" s="80" t="str">
        <f>HOME!A610</f>
        <v>KARTHI</v>
      </c>
      <c r="D112" s="80" t="str">
        <f>HOME!B610</f>
        <v>6011 2397</v>
      </c>
      <c r="E112" s="65" t="str">
        <f>HOME!C610</f>
        <v>karthigayan.velu@msc.com</v>
      </c>
      <c r="F112" s="81"/>
      <c r="G112" s="61"/>
      <c r="H112" s="61" t="s">
        <v>1980</v>
      </c>
      <c r="I112" s="84"/>
      <c r="J112" s="84"/>
      <c r="K112" s="81"/>
      <c r="L112" s="61"/>
      <c r="M112" s="61"/>
      <c r="N112" s="61"/>
    </row>
    <row r="113" spans="3:14" s="29" customFormat="1" ht="14.25">
      <c r="C113" s="80">
        <f>HOME!A611</f>
        <v>0</v>
      </c>
      <c r="D113" s="80">
        <f>HOME!B611</f>
        <v>0</v>
      </c>
      <c r="E113" s="65">
        <f>HOME!C611</f>
        <v>0</v>
      </c>
      <c r="F113" s="104"/>
      <c r="G113" s="104"/>
      <c r="H113" s="61"/>
      <c r="I113" s="84"/>
      <c r="J113" s="104"/>
      <c r="K113" s="61"/>
      <c r="L113" s="61"/>
      <c r="M113" s="65"/>
      <c r="N113" s="104"/>
    </row>
    <row r="114" spans="3:14" s="29" customFormat="1" ht="14.25">
      <c r="C114" s="80" t="str">
        <f>HOME!A612</f>
        <v xml:space="preserve">MAIN LINE  </v>
      </c>
      <c r="D114" s="80" t="str">
        <f>HOME!B612</f>
        <v>6011 2424</v>
      </c>
      <c r="E114" s="65">
        <f>HOME!C612</f>
        <v>0</v>
      </c>
      <c r="F114" s="104"/>
      <c r="G114" s="104"/>
      <c r="H114" s="61"/>
      <c r="I114" s="84"/>
      <c r="J114" s="84"/>
      <c r="K114" s="104"/>
      <c r="L114" s="61"/>
      <c r="M114" s="61"/>
      <c r="N114" s="61"/>
    </row>
  </sheetData>
  <sheetProtection formatCells="0"/>
  <customSheetViews>
    <customSheetView guid="{25211047-2AA7-431D-8637-AA6183637E8E}"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B0B43395-6E32-4DB3-A2D8-DD2362C77F4F}" fitToPage="1" hiddenRows="1">
      <selection activeCell="C31" sqref="C31"/>
      <pageMargins left="0" right="0" top="0" bottom="0" header="0" footer="0"/>
      <pageSetup paperSize="9" scale="78" orientation="landscape" r:id="rId2"/>
      <headerFooter>
        <oddFooter>&amp;L&amp;1#&amp;"Calibri"&amp;10&amp;K000000Sensitivity: Internal</oddFooter>
      </headerFooter>
    </customSheetView>
    <customSheetView guid="{82E65AA3-5988-4ED4-A56D-19D1BA591355}" fitToPage="1" hiddenRows="1">
      <selection activeCell="B25" sqref="B25"/>
      <pageMargins left="0" right="0" top="0" bottom="0" header="0" footer="0"/>
      <pageSetup paperSize="9" scale="73" orientation="landscape" r:id="rId3"/>
      <headerFooter>
        <oddFooter>&amp;L&amp;1#&amp;"Calibri"&amp;10 Sensitivity: Internal</oddFooter>
      </headerFooter>
    </customSheetView>
    <customSheetView guid="{999D0099-E3FC-46FC-839A-D58F693EE82E}" fitToPage="1" hiddenRows="1">
      <selection activeCell="F28" sqref="F28"/>
      <pageMargins left="0" right="0" top="0" bottom="0" header="0" footer="0"/>
      <pageSetup paperSize="9" scale="73" orientation="landscape" r:id="rId4"/>
      <headerFooter>
        <oddFooter>&amp;L&amp;1#&amp;"Calibri"&amp;10 Sensitivity: Internal</oddFooter>
      </headerFooter>
    </customSheetView>
    <customSheetView guid="{9C701732-F58F-4708-A15C-976D1C40D46C}" fitToPage="1">
      <pageMargins left="0" right="0" top="0" bottom="0" header="0" footer="0"/>
      <pageSetup paperSize="9" scale="81" orientation="landscape" r:id="rId5"/>
    </customSheetView>
    <customSheetView guid="{4207851A-A9C4-4C7F-A983-5888F88768C0}" fitToPage="1">
      <selection activeCell="A8" sqref="A8:XFD10"/>
      <pageMargins left="0" right="0" top="0" bottom="0" header="0" footer="0"/>
      <pageSetup paperSize="9" scale="81" orientation="landscape" r:id="rId6"/>
    </customSheetView>
    <customSheetView guid="{1A9C4D40-FD7F-415B-AEEF-6F3B6F11E2D9}" fitToPage="1">
      <selection activeCell="L16" sqref="L16"/>
      <pageMargins left="0" right="0" top="0" bottom="0" header="0" footer="0"/>
      <pageSetup paperSize="9" scale="81" orientation="landscape" r:id="rId7"/>
    </customSheetView>
    <customSheetView guid="{160FD25C-1E8A-49AB-8AA3-887F1FFDB82C}" fitToPage="1" topLeftCell="A19">
      <selection activeCell="B48" sqref="B48:F55"/>
      <pageMargins left="0" right="0" top="0" bottom="0" header="0" footer="0"/>
      <pageSetup paperSize="9" scale="81" orientation="landscape" r:id="rId8"/>
    </customSheetView>
    <customSheetView guid="{03674205-2BF0-451F-960D-B59271ECD65B}" fitToPage="1">
      <selection activeCell="B17" sqref="B17"/>
      <pageMargins left="0" right="0" top="0" bottom="0" header="0" footer="0"/>
      <pageSetup paperSize="9" scale="81" orientation="landscape" r:id="rId9"/>
    </customSheetView>
    <customSheetView guid="{D36430BB-1304-416E-AC9B-64341E38D53B}">
      <selection activeCell="B10" sqref="B10"/>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selection activeCell="B24" sqref="B24:D25"/>
      <pageMargins left="0" right="0" top="0" bottom="0" header="0" footer="0"/>
      <pageSetup paperSize="9" scale="81" orientation="landscape" r:id="rId1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15"/>
      <headerFooter>
        <oddFooter>&amp;L&amp;1#&amp;"Calibri"&amp;10 Sensitivity: Internal</oddFooter>
      </headerFooter>
    </customSheetView>
    <customSheetView guid="{834388B3-D1C0-4496-81CB-D8907F6C94B1}" fitToPage="1" hiddenRows="1">
      <selection activeCell="B21" sqref="B21"/>
      <pageMargins left="0" right="0" top="0" bottom="0" header="0" footer="0"/>
      <pageSetup paperSize="9" scale="75" orientation="landscape" r:id="rId16"/>
      <headerFooter>
        <oddFooter>&amp;L&amp;1#&amp;"Calibri"&amp;10 Sensitivity: Internal</oddFooter>
      </headerFooter>
    </customSheetView>
    <customSheetView guid="{C9B667F6-80E0-402E-8E37-77C446D41929}" fitToPage="1" hiddenRows="1" topLeftCell="A4">
      <pageMargins left="0" right="0" top="0" bottom="0" header="0" footer="0"/>
      <pageSetup paperSize="9" scale="73" orientation="landscape" r:id="rId17"/>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18"/>
      <headerFooter>
        <oddFooter>&amp;L&amp;1#&amp;"Calibri"&amp;10&amp;K000000Sensitivity: Internal</oddFooter>
      </headerFooter>
    </customSheetView>
    <customSheetView guid="{D8AE3607-C68D-4DD7-8BE1-F63EA4A613B4}"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27" type="noConversion"/>
  <pageMargins left="0.70866141732283505" right="0.70866141732283505" top="0.74803149606299202" bottom="0.74803149606299202" header="0.31496062992126" footer="0.31496062992126"/>
  <pageSetup paperSize="9" scale="48" fitToHeight="0" orientation="portrait" r:id="rId20"/>
  <headerFooter>
    <oddFooter>&amp;L_x000D_&amp;1#&amp;"Calibri"&amp;10&amp;K000000 Sensitivity: Internal</oddFooter>
  </headerFooter>
  <drawing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R200"/>
  <sheetViews>
    <sheetView zoomScaleNormal="100" workbookViewId="0">
      <selection activeCell="D157" sqref="D157"/>
    </sheetView>
  </sheetViews>
  <sheetFormatPr defaultColWidth="9.42578125" defaultRowHeight="12.75"/>
  <cols>
    <col min="1" max="1" width="19" style="4" customWidth="1"/>
    <col min="2" max="2" width="26.7109375" customWidth="1"/>
    <col min="3" max="3" width="16.5703125" bestFit="1" customWidth="1"/>
    <col min="4" max="4" width="12.5703125" customWidth="1"/>
    <col min="5" max="5" width="14.5703125" customWidth="1"/>
    <col min="6" max="6" width="30.85546875" customWidth="1"/>
    <col min="7" max="7" width="14.42578125" customWidth="1"/>
    <col min="8" max="8" width="11.5703125" customWidth="1"/>
    <col min="9" max="9" width="16.5703125" customWidth="1"/>
    <col min="10" max="10" width="17.42578125" customWidth="1"/>
    <col min="11" max="13" width="16.5703125" customWidth="1"/>
    <col min="14" max="14" width="14.5703125" customWidth="1"/>
    <col min="15" max="15" width="13.42578125" style="5" customWidth="1"/>
    <col min="16" max="16" width="11" style="5" customWidth="1"/>
    <col min="17" max="17" width="19.28515625" style="5" customWidth="1"/>
    <col min="18" max="16384" width="9.42578125" style="5"/>
  </cols>
  <sheetData>
    <row r="2" spans="1:17" s="6" customFormat="1" ht="33">
      <c r="B2" s="147" t="s">
        <v>2012</v>
      </c>
      <c r="C2"/>
      <c r="D2"/>
      <c r="E2"/>
      <c r="F2"/>
      <c r="G2"/>
      <c r="H2"/>
      <c r="I2"/>
      <c r="J2"/>
      <c r="K2"/>
      <c r="L2"/>
      <c r="M2"/>
      <c r="N2" s="8"/>
    </row>
    <row r="3" spans="1:17">
      <c r="B3" s="9"/>
      <c r="C3" s="9"/>
      <c r="D3" s="9" t="s">
        <v>2013</v>
      </c>
      <c r="F3" s="9"/>
      <c r="G3" s="9"/>
      <c r="H3" s="9"/>
      <c r="I3" s="9"/>
    </row>
    <row r="4" spans="1:17" ht="15">
      <c r="A4" s="10"/>
      <c r="B4" s="11"/>
      <c r="C4" s="11"/>
      <c r="D4" s="11"/>
      <c r="E4" s="11"/>
      <c r="F4" s="11"/>
      <c r="G4" s="11"/>
      <c r="H4" s="12"/>
      <c r="I4" s="11"/>
    </row>
    <row r="5" spans="1:17" s="14" customFormat="1" ht="19.5">
      <c r="A5" s="488"/>
      <c r="B5" s="945"/>
      <c r="C5" s="490"/>
      <c r="D5" s="490"/>
      <c r="E5" s="490"/>
      <c r="F5" s="520"/>
      <c r="G5" s="519"/>
      <c r="H5" s="490"/>
      <c r="I5" s="490"/>
      <c r="J5" s="490"/>
      <c r="K5" s="490"/>
      <c r="L5" s="490"/>
      <c r="M5" s="490"/>
      <c r="N5" s="490"/>
    </row>
    <row r="6" spans="1:17" s="14" customFormat="1" ht="25.5">
      <c r="A6" s="488"/>
      <c r="B6" s="489" t="s">
        <v>2014</v>
      </c>
      <c r="C6" s="502"/>
      <c r="D6" s="491" t="s">
        <v>2015</v>
      </c>
      <c r="E6" s="491" t="s">
        <v>2016</v>
      </c>
      <c r="F6" s="13" t="s">
        <v>2017</v>
      </c>
      <c r="G6" s="571" t="s">
        <v>2018</v>
      </c>
      <c r="H6" s="493" t="s">
        <v>1378</v>
      </c>
      <c r="I6" s="494" t="s">
        <v>1079</v>
      </c>
      <c r="J6" s="494" t="s">
        <v>194</v>
      </c>
      <c r="K6" s="494" t="s">
        <v>563</v>
      </c>
      <c r="L6" s="494" t="s">
        <v>2019</v>
      </c>
      <c r="M6" s="494" t="s">
        <v>4</v>
      </c>
      <c r="N6" s="494" t="s">
        <v>1887</v>
      </c>
    </row>
    <row r="7" spans="1:17" s="14" customFormat="1" ht="23.25" thickBot="1">
      <c r="A7" s="384" t="s">
        <v>2020</v>
      </c>
      <c r="B7" s="1004" t="s">
        <v>2021</v>
      </c>
      <c r="C7" s="572" t="s">
        <v>2022</v>
      </c>
      <c r="D7" s="15"/>
      <c r="E7" s="496" t="s">
        <v>2023</v>
      </c>
      <c r="F7" s="16"/>
      <c r="G7" s="573"/>
      <c r="H7" s="496" t="s">
        <v>2024</v>
      </c>
      <c r="I7" s="496" t="s">
        <v>2025</v>
      </c>
      <c r="J7" s="496" t="s">
        <v>2026</v>
      </c>
      <c r="K7" s="496"/>
      <c r="L7" s="496" t="s">
        <v>2027</v>
      </c>
      <c r="M7" s="496" t="s">
        <v>2028</v>
      </c>
      <c r="N7" s="496" t="s">
        <v>2029</v>
      </c>
      <c r="O7" s="1272" t="s">
        <v>2030</v>
      </c>
      <c r="P7" s="1292" t="s">
        <v>2031</v>
      </c>
      <c r="Q7" s="14" t="s">
        <v>2032</v>
      </c>
    </row>
    <row r="8" spans="1:17" s="14" customFormat="1" ht="20.25" hidden="1" thickTop="1">
      <c r="A8" s="488"/>
      <c r="B8" s="1177" t="s">
        <v>2033</v>
      </c>
      <c r="C8" s="498" t="s">
        <v>2034</v>
      </c>
      <c r="D8" s="498">
        <v>45083</v>
      </c>
      <c r="E8" s="499">
        <v>45084</v>
      </c>
      <c r="F8" s="500" t="s">
        <v>2035</v>
      </c>
      <c r="G8" s="501" t="s">
        <v>2036</v>
      </c>
      <c r="H8" s="498">
        <v>45086</v>
      </c>
      <c r="I8" s="502">
        <f t="shared" ref="I8" si="0">H8+22</f>
        <v>45108</v>
      </c>
      <c r="J8" s="502">
        <f t="shared" ref="J8" si="1">H8+25</f>
        <v>45111</v>
      </c>
      <c r="K8" s="502">
        <f t="shared" ref="K8" si="2">H8+28</f>
        <v>45114</v>
      </c>
      <c r="L8" s="502">
        <f t="shared" ref="L8" si="3">H8+32</f>
        <v>45118</v>
      </c>
      <c r="M8" s="502">
        <f t="shared" ref="M8" si="4">H8+34</f>
        <v>45120</v>
      </c>
      <c r="N8" s="502">
        <f t="shared" ref="N8" si="5">H8+39</f>
        <v>45125</v>
      </c>
      <c r="O8" s="1295">
        <v>45078</v>
      </c>
      <c r="P8" s="1295">
        <v>45078</v>
      </c>
    </row>
    <row r="9" spans="1:17" ht="13.5" hidden="1" thickBot="1"/>
    <row r="10" spans="1:17" s="14" customFormat="1" ht="20.25" hidden="1" thickTop="1">
      <c r="A10" s="488"/>
      <c r="B10" s="1177" t="s">
        <v>2037</v>
      </c>
      <c r="C10" s="498" t="s">
        <v>2038</v>
      </c>
      <c r="D10" s="498">
        <v>45089</v>
      </c>
      <c r="E10" s="499">
        <v>45090</v>
      </c>
      <c r="F10" s="500" t="s">
        <v>2039</v>
      </c>
      <c r="G10" s="501" t="s">
        <v>2040</v>
      </c>
      <c r="H10" s="498">
        <v>45093</v>
      </c>
      <c r="I10" s="502">
        <f t="shared" ref="I10" si="6">H10+22</f>
        <v>45115</v>
      </c>
      <c r="J10" s="502">
        <f t="shared" ref="J10" si="7">H10+25</f>
        <v>45118</v>
      </c>
      <c r="K10" s="502">
        <f t="shared" ref="K10" si="8">H10+28</f>
        <v>45121</v>
      </c>
      <c r="L10" s="502">
        <f t="shared" ref="L10" si="9">H10+32</f>
        <v>45125</v>
      </c>
      <c r="M10" s="502">
        <f t="shared" ref="M10" si="10">H10+34</f>
        <v>45127</v>
      </c>
      <c r="N10" s="502">
        <f t="shared" ref="N10" si="11">H10+39</f>
        <v>45132</v>
      </c>
      <c r="O10" s="1295">
        <v>45085</v>
      </c>
      <c r="P10" s="1295">
        <v>45085</v>
      </c>
    </row>
    <row r="11" spans="1:17" s="14" customFormat="1" ht="20.25" hidden="1" thickBot="1">
      <c r="A11" s="488"/>
      <c r="B11" s="1178"/>
      <c r="C11" s="504"/>
      <c r="D11" s="504"/>
      <c r="E11" s="505"/>
      <c r="F11" s="506"/>
      <c r="G11" s="507"/>
      <c r="H11" s="504"/>
      <c r="I11" s="504"/>
      <c r="J11" s="504"/>
      <c r="K11" s="504"/>
      <c r="L11" s="504"/>
      <c r="M11" s="504"/>
      <c r="N11" s="504"/>
      <c r="O11" s="1295"/>
      <c r="P11" s="1295"/>
    </row>
    <row r="12" spans="1:17" s="14" customFormat="1" ht="21" hidden="1" thickTop="1" thickBot="1">
      <c r="A12" s="488"/>
      <c r="B12" s="1177" t="s">
        <v>2041</v>
      </c>
      <c r="C12" s="498" t="s">
        <v>2042</v>
      </c>
      <c r="D12" s="498">
        <v>45094</v>
      </c>
      <c r="E12" s="499">
        <v>45095</v>
      </c>
      <c r="F12" s="500" t="s">
        <v>2043</v>
      </c>
      <c r="G12" s="501" t="s">
        <v>2044</v>
      </c>
      <c r="H12" s="498">
        <v>45100</v>
      </c>
      <c r="I12" s="502">
        <f t="shared" ref="I12" si="12">H12+22</f>
        <v>45122</v>
      </c>
      <c r="J12" s="502">
        <f t="shared" ref="J12" si="13">H12+25</f>
        <v>45125</v>
      </c>
      <c r="K12" s="502">
        <f t="shared" ref="K12" si="14">H12+28</f>
        <v>45128</v>
      </c>
      <c r="L12" s="502">
        <f t="shared" ref="L12" si="15">H12+32</f>
        <v>45132</v>
      </c>
      <c r="M12" s="502">
        <f t="shared" ref="M12" si="16">H12+34</f>
        <v>45134</v>
      </c>
      <c r="N12" s="502">
        <f t="shared" ref="N12" si="17">H12+39</f>
        <v>45139</v>
      </c>
      <c r="O12" s="1295">
        <v>45088</v>
      </c>
      <c r="P12" s="1295">
        <v>45088</v>
      </c>
    </row>
    <row r="13" spans="1:17" s="14" customFormat="1" ht="21" hidden="1" thickTop="1" thickBot="1">
      <c r="A13" s="488" t="s">
        <v>2045</v>
      </c>
      <c r="B13" s="1177" t="s">
        <v>2046</v>
      </c>
      <c r="C13" s="498" t="s">
        <v>2047</v>
      </c>
      <c r="D13" s="498">
        <v>45097</v>
      </c>
      <c r="E13" s="499">
        <v>45098</v>
      </c>
      <c r="F13" s="506"/>
      <c r="G13" s="507"/>
      <c r="H13" s="504"/>
      <c r="I13" s="504"/>
      <c r="J13" s="504"/>
      <c r="K13" s="504"/>
      <c r="L13" s="504"/>
      <c r="M13" s="504"/>
      <c r="N13" s="504"/>
      <c r="O13" s="1295">
        <v>45094</v>
      </c>
      <c r="P13" s="1295">
        <v>45095</v>
      </c>
    </row>
    <row r="14" spans="1:17" s="14" customFormat="1" ht="20.25" hidden="1" thickTop="1">
      <c r="A14" s="488"/>
      <c r="B14" s="1177" t="s">
        <v>2048</v>
      </c>
      <c r="C14" s="498" t="s">
        <v>2049</v>
      </c>
      <c r="D14" s="498">
        <v>45101</v>
      </c>
      <c r="E14" s="499">
        <v>45102</v>
      </c>
      <c r="F14" s="500" t="s">
        <v>2050</v>
      </c>
      <c r="G14" s="501" t="s">
        <v>2051</v>
      </c>
      <c r="H14" s="498">
        <v>45105</v>
      </c>
      <c r="I14" s="502">
        <f t="shared" ref="I14" si="18">H14+22</f>
        <v>45127</v>
      </c>
      <c r="J14" s="502">
        <f t="shared" ref="J14" si="19">H14+25</f>
        <v>45130</v>
      </c>
      <c r="K14" s="502">
        <f t="shared" ref="K14" si="20">H14+28</f>
        <v>45133</v>
      </c>
      <c r="L14" s="502">
        <f t="shared" ref="L14" si="21">H14+32</f>
        <v>45137</v>
      </c>
      <c r="M14" s="502">
        <f t="shared" ref="M14" si="22">H14+34</f>
        <v>45139</v>
      </c>
      <c r="N14" s="502">
        <f t="shared" ref="N14" si="23">H14+39</f>
        <v>45144</v>
      </c>
      <c r="O14" s="1295">
        <v>45101</v>
      </c>
      <c r="P14" s="1295">
        <v>45102</v>
      </c>
    </row>
    <row r="15" spans="1:17" s="14" customFormat="1" ht="20.25" hidden="1" thickBot="1">
      <c r="A15" s="488"/>
      <c r="B15" s="1178"/>
      <c r="C15" s="504"/>
      <c r="D15" s="504"/>
      <c r="E15" s="505"/>
      <c r="F15" s="506"/>
      <c r="G15" s="507"/>
      <c r="H15" s="504"/>
      <c r="I15" s="504"/>
      <c r="J15" s="504"/>
      <c r="K15" s="504"/>
      <c r="L15" s="504"/>
      <c r="M15" s="504"/>
      <c r="N15" s="504"/>
      <c r="O15" s="1295"/>
      <c r="P15" s="1295"/>
    </row>
    <row r="16" spans="1:17" s="14" customFormat="1" ht="20.25" hidden="1" thickTop="1">
      <c r="A16" s="488"/>
      <c r="B16" s="1177" t="s">
        <v>2052</v>
      </c>
      <c r="C16" s="498" t="s">
        <v>2053</v>
      </c>
      <c r="D16" s="498">
        <v>45108</v>
      </c>
      <c r="E16" s="499">
        <v>45109</v>
      </c>
      <c r="F16" s="500" t="s">
        <v>2054</v>
      </c>
      <c r="G16" s="501" t="s">
        <v>2055</v>
      </c>
      <c r="H16" s="498">
        <v>45112</v>
      </c>
      <c r="I16" s="502">
        <f>H16+22</f>
        <v>45134</v>
      </c>
      <c r="J16" s="502">
        <f>H16+25</f>
        <v>45137</v>
      </c>
      <c r="K16" s="502">
        <f>H16+28</f>
        <v>45140</v>
      </c>
      <c r="L16" s="502">
        <f>H16+32</f>
        <v>45144</v>
      </c>
      <c r="M16" s="502">
        <f>H16+34</f>
        <v>45146</v>
      </c>
      <c r="N16" s="502">
        <f>H16+39</f>
        <v>45151</v>
      </c>
      <c r="O16" s="1295">
        <v>45108</v>
      </c>
      <c r="P16" s="1295">
        <v>45109</v>
      </c>
    </row>
    <row r="17" spans="1:16" s="14" customFormat="1" ht="20.25" hidden="1" thickBot="1">
      <c r="A17" s="488"/>
      <c r="B17" s="1178"/>
      <c r="C17" s="504"/>
      <c r="D17" s="504"/>
      <c r="E17" s="505"/>
      <c r="F17" s="506"/>
      <c r="G17" s="507"/>
      <c r="H17" s="504"/>
      <c r="I17" s="504"/>
      <c r="J17" s="504"/>
      <c r="K17" s="504"/>
      <c r="L17" s="504"/>
      <c r="M17" s="504"/>
      <c r="N17" s="504"/>
      <c r="O17" s="1295"/>
      <c r="P17" s="1295"/>
    </row>
    <row r="18" spans="1:16" s="14" customFormat="1" ht="20.25" hidden="1" thickTop="1">
      <c r="A18" s="488"/>
      <c r="B18" s="1177" t="s">
        <v>2056</v>
      </c>
      <c r="C18" s="498" t="s">
        <v>2057</v>
      </c>
      <c r="D18" s="498">
        <v>45115</v>
      </c>
      <c r="E18" s="499">
        <v>45116</v>
      </c>
      <c r="F18" s="500" t="s">
        <v>2058</v>
      </c>
      <c r="G18" s="501" t="s">
        <v>2059</v>
      </c>
      <c r="H18" s="498">
        <v>45119</v>
      </c>
      <c r="I18" s="502">
        <f>H18+22</f>
        <v>45141</v>
      </c>
      <c r="J18" s="502">
        <f>H18+25</f>
        <v>45144</v>
      </c>
      <c r="K18" s="502">
        <f>H18+28</f>
        <v>45147</v>
      </c>
      <c r="L18" s="502">
        <f>H18+32</f>
        <v>45151</v>
      </c>
      <c r="M18" s="502">
        <f>H18+34</f>
        <v>45153</v>
      </c>
      <c r="N18" s="502">
        <f>H18+39</f>
        <v>45158</v>
      </c>
      <c r="O18" s="1295">
        <v>45115</v>
      </c>
      <c r="P18" s="1295">
        <v>45116</v>
      </c>
    </row>
    <row r="19" spans="1:16" s="14" customFormat="1" ht="20.25" hidden="1" thickBot="1">
      <c r="A19" s="488"/>
      <c r="B19" s="1178"/>
      <c r="C19" s="504"/>
      <c r="D19" s="504"/>
      <c r="E19" s="505"/>
      <c r="F19" s="506"/>
      <c r="G19" s="507"/>
      <c r="H19" s="504"/>
      <c r="I19" s="504"/>
      <c r="J19" s="504"/>
      <c r="K19" s="504"/>
      <c r="L19" s="504"/>
      <c r="M19" s="504"/>
      <c r="N19" s="504"/>
      <c r="O19" s="1295"/>
      <c r="P19" s="1295"/>
    </row>
    <row r="20" spans="1:16" s="14" customFormat="1" ht="20.25" hidden="1" thickTop="1">
      <c r="A20" s="488" t="s">
        <v>2060</v>
      </c>
      <c r="B20" s="1177" t="s">
        <v>2061</v>
      </c>
      <c r="C20" s="498" t="s">
        <v>2062</v>
      </c>
      <c r="D20" s="498">
        <v>45126</v>
      </c>
      <c r="E20" s="499">
        <v>45127</v>
      </c>
      <c r="F20" s="500" t="s">
        <v>2063</v>
      </c>
      <c r="G20" s="501" t="s">
        <v>2064</v>
      </c>
      <c r="H20" s="498">
        <v>45127</v>
      </c>
      <c r="I20" s="502">
        <f>H20+22</f>
        <v>45149</v>
      </c>
      <c r="J20" s="502">
        <f>H20+25</f>
        <v>45152</v>
      </c>
      <c r="K20" s="502">
        <f>H20+28</f>
        <v>45155</v>
      </c>
      <c r="L20" s="502">
        <f>H20+32</f>
        <v>45159</v>
      </c>
      <c r="M20" s="502">
        <f>H20+34</f>
        <v>45161</v>
      </c>
      <c r="N20" s="502">
        <f>H20+39</f>
        <v>45166</v>
      </c>
      <c r="O20" s="1295">
        <v>45122</v>
      </c>
      <c r="P20" s="1295">
        <v>45123</v>
      </c>
    </row>
    <row r="21" spans="1:16" s="14" customFormat="1" ht="20.25" hidden="1" thickBot="1">
      <c r="A21" s="488"/>
      <c r="B21" s="1178"/>
      <c r="C21" s="504"/>
      <c r="D21" s="504"/>
      <c r="E21" s="505"/>
      <c r="F21" s="506"/>
      <c r="G21" s="507"/>
      <c r="H21" s="504"/>
      <c r="I21" s="504"/>
      <c r="J21" s="504"/>
      <c r="K21" s="504"/>
      <c r="L21" s="504"/>
      <c r="M21" s="504"/>
      <c r="N21" s="504"/>
      <c r="O21" s="1295"/>
      <c r="P21" s="1295"/>
    </row>
    <row r="22" spans="1:16" s="14" customFormat="1" ht="20.25" hidden="1" thickTop="1">
      <c r="A22" s="488" t="s">
        <v>2041</v>
      </c>
      <c r="B22" s="1177" t="s">
        <v>2056</v>
      </c>
      <c r="C22" s="498" t="s">
        <v>2065</v>
      </c>
      <c r="D22" s="498">
        <v>45128</v>
      </c>
      <c r="E22" s="499">
        <v>45129</v>
      </c>
      <c r="F22" s="500" t="s">
        <v>2066</v>
      </c>
      <c r="G22" s="501" t="s">
        <v>2067</v>
      </c>
      <c r="H22" s="498">
        <v>45133</v>
      </c>
      <c r="I22" s="502">
        <f>H22+22</f>
        <v>45155</v>
      </c>
      <c r="J22" s="502">
        <f>H22+25</f>
        <v>45158</v>
      </c>
      <c r="K22" s="502">
        <f>H22+28</f>
        <v>45161</v>
      </c>
      <c r="L22" s="502">
        <f>H22+32</f>
        <v>45165</v>
      </c>
      <c r="M22" s="502">
        <f>H22+34</f>
        <v>45167</v>
      </c>
      <c r="N22" s="502">
        <f>H22+39</f>
        <v>45172</v>
      </c>
      <c r="O22" s="1295">
        <v>45156</v>
      </c>
      <c r="P22" s="1295">
        <v>45156</v>
      </c>
    </row>
    <row r="23" spans="1:16" s="14" customFormat="1" ht="20.25" hidden="1" thickBot="1">
      <c r="A23" s="488"/>
      <c r="B23" s="1178"/>
      <c r="C23" s="504"/>
      <c r="D23" s="504"/>
      <c r="E23" s="505"/>
      <c r="F23" s="506"/>
      <c r="G23" s="507"/>
      <c r="H23" s="504"/>
      <c r="I23" s="504"/>
      <c r="J23" s="504"/>
      <c r="K23" s="504"/>
      <c r="L23" s="504"/>
      <c r="M23" s="504"/>
      <c r="N23" s="504"/>
      <c r="O23" s="1295"/>
      <c r="P23" s="1295"/>
    </row>
    <row r="24" spans="1:16" s="14" customFormat="1" ht="20.25" hidden="1" thickTop="1">
      <c r="A24" s="488"/>
      <c r="B24" s="1177"/>
      <c r="C24" s="498"/>
      <c r="D24" s="498"/>
      <c r="E24" s="499"/>
      <c r="F24" s="500" t="s">
        <v>2068</v>
      </c>
      <c r="G24" s="501" t="s">
        <v>2069</v>
      </c>
      <c r="H24" s="498">
        <v>45140</v>
      </c>
      <c r="I24" s="502">
        <f>H24+22</f>
        <v>45162</v>
      </c>
      <c r="J24" s="502">
        <f>H24+25</f>
        <v>45165</v>
      </c>
      <c r="K24" s="502">
        <f>H24+28</f>
        <v>45168</v>
      </c>
      <c r="L24" s="502">
        <f>H24+32</f>
        <v>45172</v>
      </c>
      <c r="M24" s="502">
        <f>H24+34</f>
        <v>45174</v>
      </c>
      <c r="N24" s="502">
        <f>H24+39</f>
        <v>45179</v>
      </c>
      <c r="O24" s="1295"/>
      <c r="P24" s="1295"/>
    </row>
    <row r="25" spans="1:16" ht="13.5" hidden="1" thickBot="1"/>
    <row r="26" spans="1:16" s="14" customFormat="1" ht="20.25" hidden="1" thickTop="1">
      <c r="A26" s="488" t="s">
        <v>2070</v>
      </c>
      <c r="B26" s="1177" t="s">
        <v>2071</v>
      </c>
      <c r="C26" s="498" t="s">
        <v>2072</v>
      </c>
      <c r="D26" s="498">
        <v>45138</v>
      </c>
      <c r="E26" s="499">
        <v>45140</v>
      </c>
      <c r="F26" s="500" t="s">
        <v>2073</v>
      </c>
      <c r="G26" s="501" t="s">
        <v>2074</v>
      </c>
      <c r="H26" s="1402">
        <v>45147</v>
      </c>
      <c r="I26" s="502">
        <f>H26+22</f>
        <v>45169</v>
      </c>
      <c r="J26" s="502">
        <f>H26+25</f>
        <v>45172</v>
      </c>
      <c r="K26" s="502">
        <f>H26+28</f>
        <v>45175</v>
      </c>
      <c r="L26" s="502">
        <f>H26+32</f>
        <v>45179</v>
      </c>
      <c r="M26" s="502">
        <f>H26+34</f>
        <v>45181</v>
      </c>
      <c r="N26" s="502">
        <f>H26+39</f>
        <v>45186</v>
      </c>
      <c r="O26" s="1295">
        <v>45139</v>
      </c>
      <c r="P26" s="1295">
        <v>45140</v>
      </c>
    </row>
    <row r="27" spans="1:16" s="14" customFormat="1" ht="20.25" hidden="1" thickBot="1">
      <c r="A27" s="488"/>
      <c r="B27" s="1178"/>
      <c r="C27" s="504"/>
      <c r="D27" s="504"/>
      <c r="E27" s="505"/>
      <c r="F27" s="506"/>
      <c r="G27" s="507"/>
      <c r="H27" s="504"/>
      <c r="I27" s="504"/>
      <c r="J27" s="504"/>
      <c r="K27" s="504"/>
      <c r="L27" s="504"/>
      <c r="M27" s="504"/>
      <c r="N27" s="504"/>
      <c r="O27" s="1295">
        <v>45143</v>
      </c>
      <c r="P27" s="1295">
        <v>45144</v>
      </c>
    </row>
    <row r="28" spans="1:16" s="14" customFormat="1" ht="20.25" hidden="1" thickTop="1">
      <c r="A28" s="488" t="s">
        <v>2048</v>
      </c>
      <c r="B28" s="1177" t="s">
        <v>2052</v>
      </c>
      <c r="C28" s="498" t="s">
        <v>2075</v>
      </c>
      <c r="D28" s="498">
        <v>45145</v>
      </c>
      <c r="E28" s="499">
        <v>45148</v>
      </c>
      <c r="F28" s="500" t="s">
        <v>2076</v>
      </c>
      <c r="G28" s="501" t="s">
        <v>2077</v>
      </c>
      <c r="H28" s="498">
        <v>45154</v>
      </c>
      <c r="I28" s="502">
        <f>H28+22</f>
        <v>45176</v>
      </c>
      <c r="J28" s="502">
        <f>H28+25</f>
        <v>45179</v>
      </c>
      <c r="K28" s="502">
        <f>H28+28</f>
        <v>45182</v>
      </c>
      <c r="L28" s="502">
        <f>H28+32</f>
        <v>45186</v>
      </c>
      <c r="M28" s="502">
        <f>H28+34</f>
        <v>45188</v>
      </c>
      <c r="N28" s="502">
        <f>H28+39</f>
        <v>45193</v>
      </c>
      <c r="O28" s="1295"/>
      <c r="P28" s="1295"/>
    </row>
    <row r="29" spans="1:16" s="14" customFormat="1" ht="20.25" hidden="1" thickBot="1">
      <c r="A29" s="488"/>
      <c r="B29" s="1178"/>
      <c r="C29" s="504"/>
      <c r="D29" s="504"/>
      <c r="E29" s="505"/>
      <c r="F29" s="506"/>
      <c r="G29" s="507"/>
      <c r="H29" s="504"/>
      <c r="I29" s="504"/>
      <c r="J29" s="504"/>
      <c r="K29" s="504"/>
      <c r="L29" s="504"/>
      <c r="M29" s="504"/>
      <c r="N29" s="504"/>
      <c r="O29" s="1295"/>
      <c r="P29" s="1295"/>
    </row>
    <row r="30" spans="1:16" s="14" customFormat="1" ht="20.25" hidden="1" thickTop="1">
      <c r="A30" s="488" t="s">
        <v>2078</v>
      </c>
      <c r="B30" s="1177" t="s">
        <v>2079</v>
      </c>
      <c r="C30" s="498" t="s">
        <v>2080</v>
      </c>
      <c r="D30" s="498">
        <v>45153</v>
      </c>
      <c r="E30" s="499">
        <v>45155</v>
      </c>
      <c r="F30" s="500" t="s">
        <v>2081</v>
      </c>
      <c r="G30" s="501" t="s">
        <v>2082</v>
      </c>
      <c r="H30" s="498">
        <v>45161</v>
      </c>
      <c r="I30" s="502">
        <f>H30+22</f>
        <v>45183</v>
      </c>
      <c r="J30" s="502">
        <f>H30+25</f>
        <v>45186</v>
      </c>
      <c r="K30" s="502">
        <f>H30+28</f>
        <v>45189</v>
      </c>
      <c r="L30" s="502">
        <f>H30+32</f>
        <v>45193</v>
      </c>
      <c r="M30" s="502">
        <f>H30+34</f>
        <v>45195</v>
      </c>
      <c r="N30" s="502">
        <f>H30+39</f>
        <v>45200</v>
      </c>
      <c r="O30" s="1295">
        <v>45153</v>
      </c>
      <c r="P30" s="1295">
        <v>45154</v>
      </c>
    </row>
    <row r="31" spans="1:16" s="14" customFormat="1" ht="20.25" hidden="1" thickBot="1">
      <c r="A31" s="488"/>
      <c r="B31" s="1178"/>
      <c r="C31" s="504"/>
      <c r="D31" s="504"/>
      <c r="E31" s="505"/>
      <c r="F31" s="506"/>
      <c r="G31" s="507"/>
      <c r="H31" s="504"/>
      <c r="I31" s="504"/>
      <c r="J31" s="504"/>
      <c r="K31" s="504"/>
      <c r="L31" s="504"/>
      <c r="M31" s="504"/>
      <c r="N31" s="504"/>
      <c r="O31" s="1295">
        <v>45158</v>
      </c>
      <c r="P31" s="1295">
        <v>45158</v>
      </c>
    </row>
    <row r="32" spans="1:16" s="14" customFormat="1" ht="20.25" hidden="1" thickTop="1">
      <c r="A32" s="488" t="s">
        <v>2083</v>
      </c>
      <c r="B32" s="1177" t="s">
        <v>2084</v>
      </c>
      <c r="C32" s="498" t="s">
        <v>2085</v>
      </c>
      <c r="D32" s="498">
        <v>45160</v>
      </c>
      <c r="E32" s="499">
        <v>45161</v>
      </c>
      <c r="F32" s="500" t="s">
        <v>2086</v>
      </c>
      <c r="G32" s="501" t="s">
        <v>2087</v>
      </c>
      <c r="H32" s="498">
        <v>45168</v>
      </c>
      <c r="I32" s="502">
        <f>H32+22</f>
        <v>45190</v>
      </c>
      <c r="J32" s="502">
        <f>H32+25</f>
        <v>45193</v>
      </c>
      <c r="K32" s="502">
        <f>H32+28</f>
        <v>45196</v>
      </c>
      <c r="L32" s="502">
        <f>H32+32</f>
        <v>45200</v>
      </c>
      <c r="M32" s="502">
        <f>H32+34</f>
        <v>45202</v>
      </c>
      <c r="N32" s="502">
        <f>H32+39</f>
        <v>45207</v>
      </c>
      <c r="O32" s="1295">
        <v>45165</v>
      </c>
      <c r="P32" s="1295">
        <v>45165</v>
      </c>
    </row>
    <row r="33" spans="1:16" s="14" customFormat="1" ht="20.25" hidden="1" thickBot="1">
      <c r="A33" s="488" t="s">
        <v>2088</v>
      </c>
      <c r="B33" s="1178" t="s">
        <v>2056</v>
      </c>
      <c r="C33" s="504" t="s">
        <v>2089</v>
      </c>
      <c r="D33" s="504">
        <v>45166</v>
      </c>
      <c r="E33" s="505">
        <v>45168</v>
      </c>
      <c r="F33" s="506"/>
      <c r="G33" s="507"/>
      <c r="H33" s="504"/>
      <c r="I33" s="504"/>
      <c r="J33" s="504"/>
      <c r="K33" s="504"/>
      <c r="L33" s="504"/>
      <c r="M33" s="504"/>
      <c r="N33" s="504"/>
      <c r="O33" s="1295"/>
      <c r="P33" s="1295"/>
    </row>
    <row r="34" spans="1:16" s="14" customFormat="1" ht="20.25" hidden="1" thickTop="1">
      <c r="A34" s="488"/>
      <c r="B34" s="1177"/>
      <c r="C34" s="498"/>
      <c r="D34" s="498"/>
      <c r="E34" s="499"/>
      <c r="F34" s="500" t="s">
        <v>2090</v>
      </c>
      <c r="G34" s="501" t="s">
        <v>2091</v>
      </c>
      <c r="H34" s="498">
        <v>45175</v>
      </c>
      <c r="I34" s="502">
        <f>H34+22</f>
        <v>45197</v>
      </c>
      <c r="J34" s="502">
        <f>H34+25</f>
        <v>45200</v>
      </c>
      <c r="K34" s="502">
        <f>H34+28</f>
        <v>45203</v>
      </c>
      <c r="L34" s="502">
        <f>H34+32</f>
        <v>45207</v>
      </c>
      <c r="M34" s="502">
        <f>H34+34</f>
        <v>45209</v>
      </c>
      <c r="N34" s="502">
        <f>H34+39</f>
        <v>45214</v>
      </c>
      <c r="O34" s="1295">
        <v>45172</v>
      </c>
      <c r="P34" s="1295">
        <v>45172</v>
      </c>
    </row>
    <row r="35" spans="1:16" s="14" customFormat="1" ht="20.25" hidden="1" thickBot="1">
      <c r="A35" s="488"/>
      <c r="B35" s="1178"/>
      <c r="C35" s="504"/>
      <c r="D35" s="504"/>
      <c r="E35" s="505"/>
      <c r="F35" s="506"/>
      <c r="G35" s="507"/>
      <c r="H35" s="504"/>
      <c r="I35" s="504"/>
      <c r="J35" s="504"/>
      <c r="K35" s="504"/>
      <c r="L35" s="504"/>
      <c r="M35" s="504"/>
      <c r="N35" s="504"/>
      <c r="O35" s="1295"/>
      <c r="P35" s="1295"/>
    </row>
    <row r="36" spans="1:16" s="14" customFormat="1" ht="21" hidden="1" thickTop="1" thickBot="1">
      <c r="A36" s="488"/>
      <c r="B36" s="1177" t="s">
        <v>2061</v>
      </c>
      <c r="C36" s="498" t="s">
        <v>2092</v>
      </c>
      <c r="D36" s="498">
        <v>45173</v>
      </c>
      <c r="E36" s="499">
        <v>45175</v>
      </c>
      <c r="F36" s="500" t="s">
        <v>2035</v>
      </c>
      <c r="G36" s="501" t="s">
        <v>2093</v>
      </c>
      <c r="H36" s="498">
        <v>45182</v>
      </c>
      <c r="I36" s="502">
        <f>H36+22</f>
        <v>45204</v>
      </c>
      <c r="J36" s="502">
        <f>H36+25</f>
        <v>45207</v>
      </c>
      <c r="K36" s="502">
        <f>H36+28</f>
        <v>45210</v>
      </c>
      <c r="L36" s="502">
        <f>H36+32</f>
        <v>45214</v>
      </c>
      <c r="M36" s="502">
        <f>H36+34</f>
        <v>45216</v>
      </c>
      <c r="N36" s="502">
        <f>H36+39</f>
        <v>45221</v>
      </c>
      <c r="O36" s="1295">
        <v>45179</v>
      </c>
      <c r="P36" s="1295">
        <v>45179</v>
      </c>
    </row>
    <row r="37" spans="1:16" s="14" customFormat="1" ht="21" hidden="1" thickTop="1" thickBot="1">
      <c r="A37" s="488"/>
      <c r="B37" s="1177" t="s">
        <v>2041</v>
      </c>
      <c r="C37" s="498" t="s">
        <v>2094</v>
      </c>
      <c r="D37" s="498">
        <v>45179</v>
      </c>
      <c r="E37" s="499">
        <v>45181</v>
      </c>
      <c r="F37" s="506"/>
      <c r="G37" s="507"/>
      <c r="H37" s="504"/>
      <c r="I37" s="504"/>
      <c r="J37" s="504"/>
      <c r="K37" s="504"/>
      <c r="L37" s="504"/>
      <c r="M37" s="504"/>
      <c r="N37" s="504"/>
      <c r="O37" s="1295"/>
      <c r="P37" s="1295"/>
    </row>
    <row r="38" spans="1:16" s="14" customFormat="1" ht="20.25" hidden="1" thickTop="1">
      <c r="A38" s="488" t="s">
        <v>2095</v>
      </c>
      <c r="B38" s="1876" t="s">
        <v>2096</v>
      </c>
      <c r="C38" s="498" t="s">
        <v>2097</v>
      </c>
      <c r="D38" s="498">
        <v>45186</v>
      </c>
      <c r="E38" s="499">
        <v>45187</v>
      </c>
      <c r="F38" s="500" t="s">
        <v>2039</v>
      </c>
      <c r="G38" s="501" t="s">
        <v>2098</v>
      </c>
      <c r="H38" s="498">
        <v>45189</v>
      </c>
      <c r="I38" s="502">
        <f>H38+22</f>
        <v>45211</v>
      </c>
      <c r="J38" s="502">
        <f>H38+25</f>
        <v>45214</v>
      </c>
      <c r="K38" s="502">
        <f>H38+28</f>
        <v>45217</v>
      </c>
      <c r="L38" s="502">
        <f>H38+32</f>
        <v>45221</v>
      </c>
      <c r="M38" s="502">
        <f>H38+34</f>
        <v>45223</v>
      </c>
      <c r="N38" s="502">
        <f>H38+39</f>
        <v>45228</v>
      </c>
      <c r="O38" s="1295">
        <v>45186</v>
      </c>
      <c r="P38" s="1295">
        <v>45187</v>
      </c>
    </row>
    <row r="39" spans="1:16" s="14" customFormat="1" ht="20.25" hidden="1" thickBot="1">
      <c r="A39" s="488"/>
      <c r="B39" s="1178"/>
      <c r="C39" s="504"/>
      <c r="D39" s="504"/>
      <c r="E39" s="505"/>
      <c r="F39" s="506"/>
      <c r="G39" s="507"/>
      <c r="H39" s="504"/>
      <c r="I39" s="504"/>
      <c r="J39" s="504"/>
      <c r="K39" s="504"/>
      <c r="L39" s="504"/>
      <c r="M39" s="504"/>
      <c r="N39" s="504"/>
      <c r="O39" s="1295"/>
      <c r="P39" s="1295"/>
    </row>
    <row r="40" spans="1:16" s="14" customFormat="1" ht="20.25" hidden="1" thickTop="1">
      <c r="A40" s="488" t="s">
        <v>2099</v>
      </c>
      <c r="B40" s="1177" t="s">
        <v>2100</v>
      </c>
      <c r="C40" s="498" t="s">
        <v>2101</v>
      </c>
      <c r="D40" s="498">
        <v>45196</v>
      </c>
      <c r="E40" s="499">
        <v>45197</v>
      </c>
      <c r="F40" s="500" t="s">
        <v>2043</v>
      </c>
      <c r="G40" s="501" t="s">
        <v>2102</v>
      </c>
      <c r="H40" s="498">
        <v>45196</v>
      </c>
      <c r="I40" s="502">
        <f>H40+22</f>
        <v>45218</v>
      </c>
      <c r="J40" s="502">
        <f>H40+25</f>
        <v>45221</v>
      </c>
      <c r="K40" s="502">
        <f>H40+28</f>
        <v>45224</v>
      </c>
      <c r="L40" s="502">
        <f>H40+32</f>
        <v>45228</v>
      </c>
      <c r="M40" s="502">
        <f>H40+34</f>
        <v>45230</v>
      </c>
      <c r="N40" s="502">
        <f>H40+39</f>
        <v>45235</v>
      </c>
      <c r="O40" s="1295">
        <v>45193</v>
      </c>
      <c r="P40" s="1295">
        <v>45193</v>
      </c>
    </row>
    <row r="41" spans="1:16" ht="13.5" hidden="1" thickBot="1"/>
    <row r="42" spans="1:16" s="14" customFormat="1" ht="20.25" hidden="1" thickTop="1">
      <c r="A42" s="488"/>
      <c r="B42" s="1177" t="s">
        <v>2103</v>
      </c>
      <c r="C42" s="498" t="s">
        <v>2104</v>
      </c>
      <c r="D42" s="498">
        <v>45200</v>
      </c>
      <c r="E42" s="499">
        <v>45200</v>
      </c>
      <c r="F42" s="500" t="s">
        <v>2050</v>
      </c>
      <c r="G42" s="501" t="s">
        <v>2105</v>
      </c>
      <c r="H42" s="498">
        <v>45203</v>
      </c>
      <c r="I42" s="502">
        <f>H42+22</f>
        <v>45225</v>
      </c>
      <c r="J42" s="502">
        <f>H42+25</f>
        <v>45228</v>
      </c>
      <c r="K42" s="502">
        <f>H42+28</f>
        <v>45231</v>
      </c>
      <c r="L42" s="502">
        <f>H42+32</f>
        <v>45235</v>
      </c>
      <c r="M42" s="502">
        <f>H42+34</f>
        <v>45237</v>
      </c>
      <c r="N42" s="502">
        <f>H42+39</f>
        <v>45242</v>
      </c>
      <c r="O42" s="1295">
        <v>45200</v>
      </c>
      <c r="P42" s="1295">
        <v>45200</v>
      </c>
    </row>
    <row r="43" spans="1:16" s="14" customFormat="1" ht="20.25" hidden="1" thickBot="1">
      <c r="A43" s="488"/>
      <c r="B43" s="1178"/>
      <c r="C43" s="504"/>
      <c r="D43" s="504"/>
      <c r="E43" s="505"/>
      <c r="F43" s="506"/>
      <c r="G43" s="507"/>
      <c r="H43" s="504"/>
      <c r="I43" s="504"/>
      <c r="J43" s="504"/>
      <c r="K43" s="504"/>
      <c r="L43" s="504"/>
      <c r="M43" s="504"/>
      <c r="N43" s="504"/>
      <c r="O43" s="1295"/>
      <c r="P43" s="1295"/>
    </row>
    <row r="44" spans="1:16" s="14" customFormat="1" ht="20.25" hidden="1" thickTop="1">
      <c r="A44" s="488"/>
      <c r="B44" s="1177" t="s">
        <v>2061</v>
      </c>
      <c r="C44" s="498" t="s">
        <v>2106</v>
      </c>
      <c r="D44" s="498">
        <v>45206</v>
      </c>
      <c r="E44" s="499">
        <v>45207</v>
      </c>
      <c r="F44" s="500" t="s">
        <v>2054</v>
      </c>
      <c r="G44" s="501" t="s">
        <v>2107</v>
      </c>
      <c r="H44" s="498">
        <v>45210</v>
      </c>
      <c r="I44" s="502">
        <f>H44+22</f>
        <v>45232</v>
      </c>
      <c r="J44" s="502">
        <f>H44+25</f>
        <v>45235</v>
      </c>
      <c r="K44" s="502">
        <f>H44+28</f>
        <v>45238</v>
      </c>
      <c r="L44" s="502">
        <f>H44+32</f>
        <v>45242</v>
      </c>
      <c r="M44" s="502">
        <f>H44+34</f>
        <v>45244</v>
      </c>
      <c r="N44" s="502">
        <f>H44+39</f>
        <v>45249</v>
      </c>
      <c r="O44" s="1295">
        <v>45207</v>
      </c>
      <c r="P44" s="1295">
        <v>45207</v>
      </c>
    </row>
    <row r="45" spans="1:16" s="14" customFormat="1" ht="20.25" hidden="1" thickBot="1">
      <c r="A45" s="488"/>
      <c r="B45" s="1178"/>
      <c r="C45" s="504"/>
      <c r="D45" s="504"/>
      <c r="E45" s="505"/>
      <c r="F45" s="506"/>
      <c r="G45" s="507"/>
      <c r="H45" s="504"/>
      <c r="I45" s="504"/>
      <c r="J45" s="504"/>
      <c r="K45" s="504"/>
      <c r="L45" s="504"/>
      <c r="M45" s="504"/>
      <c r="N45" s="504"/>
      <c r="O45" s="1295"/>
      <c r="P45" s="1295"/>
    </row>
    <row r="46" spans="1:16" s="14" customFormat="1" ht="20.25" hidden="1" thickTop="1">
      <c r="A46" s="488" t="s">
        <v>2108</v>
      </c>
      <c r="B46" s="1177" t="s">
        <v>2109</v>
      </c>
      <c r="C46" s="498" t="s">
        <v>2110</v>
      </c>
      <c r="D46" s="498">
        <v>45215</v>
      </c>
      <c r="E46" s="499">
        <v>45217</v>
      </c>
      <c r="F46" s="500" t="s">
        <v>2058</v>
      </c>
      <c r="G46" s="501" t="s">
        <v>2111</v>
      </c>
      <c r="H46" s="498">
        <v>45217</v>
      </c>
      <c r="I46" s="502">
        <f>H46+22</f>
        <v>45239</v>
      </c>
      <c r="J46" s="502">
        <f>H46+25</f>
        <v>45242</v>
      </c>
      <c r="K46" s="502">
        <f>H46+28</f>
        <v>45245</v>
      </c>
      <c r="L46" s="502">
        <f>H46+32</f>
        <v>45249</v>
      </c>
      <c r="M46" s="502">
        <f>H46+34</f>
        <v>45251</v>
      </c>
      <c r="N46" s="502">
        <f>H46+39</f>
        <v>45256</v>
      </c>
      <c r="O46" s="1295">
        <v>45214</v>
      </c>
      <c r="P46" s="1295">
        <v>45215</v>
      </c>
    </row>
    <row r="47" spans="1:16" s="14" customFormat="1" ht="20.25" hidden="1" thickBot="1">
      <c r="A47" s="488"/>
      <c r="B47" s="1178"/>
      <c r="C47" s="504"/>
      <c r="D47" s="504"/>
      <c r="E47" s="505"/>
      <c r="F47" s="506"/>
      <c r="G47" s="507"/>
      <c r="H47" s="504"/>
      <c r="I47" s="504"/>
      <c r="J47" s="504"/>
      <c r="K47" s="504"/>
      <c r="L47" s="504"/>
      <c r="M47" s="504"/>
      <c r="N47" s="504"/>
      <c r="O47" s="1295"/>
      <c r="P47" s="1295"/>
    </row>
    <row r="48" spans="1:16" s="14" customFormat="1" ht="20.25" hidden="1" thickTop="1">
      <c r="A48" s="488" t="s">
        <v>2112</v>
      </c>
      <c r="B48" s="1177" t="s">
        <v>2113</v>
      </c>
      <c r="C48" s="498" t="s">
        <v>2114</v>
      </c>
      <c r="D48" s="498">
        <v>45221</v>
      </c>
      <c r="E48" s="499">
        <v>45222</v>
      </c>
      <c r="F48" s="500" t="s">
        <v>2063</v>
      </c>
      <c r="G48" s="501" t="s">
        <v>2115</v>
      </c>
      <c r="H48" s="498">
        <v>45224</v>
      </c>
      <c r="I48" s="502">
        <f>H48+22</f>
        <v>45246</v>
      </c>
      <c r="J48" s="502">
        <f>H48+25</f>
        <v>45249</v>
      </c>
      <c r="K48" s="502">
        <f>H48+28</f>
        <v>45252</v>
      </c>
      <c r="L48" s="502">
        <f>H48+32</f>
        <v>45256</v>
      </c>
      <c r="M48" s="502">
        <f>H48+34</f>
        <v>45258</v>
      </c>
      <c r="N48" s="502">
        <f>H48+39</f>
        <v>45263</v>
      </c>
      <c r="O48" s="1295">
        <v>45221</v>
      </c>
      <c r="P48" s="1295">
        <v>45222</v>
      </c>
    </row>
    <row r="49" spans="1:16" s="14" customFormat="1" ht="20.25" hidden="1" thickBot="1">
      <c r="A49" s="488"/>
      <c r="B49" s="1178"/>
      <c r="C49" s="504"/>
      <c r="D49" s="504"/>
      <c r="E49" s="505"/>
      <c r="F49" s="506"/>
      <c r="G49" s="507"/>
      <c r="H49" s="504"/>
      <c r="I49" s="504"/>
      <c r="J49" s="504"/>
      <c r="K49" s="504"/>
      <c r="L49" s="504"/>
      <c r="M49" s="504"/>
      <c r="N49" s="504"/>
      <c r="O49" s="1295"/>
      <c r="P49" s="1295"/>
    </row>
    <row r="50" spans="1:16" s="14" customFormat="1" ht="20.25" hidden="1" thickTop="1">
      <c r="A50" s="488" t="s">
        <v>2052</v>
      </c>
      <c r="B50" s="1177" t="s">
        <v>2116</v>
      </c>
      <c r="C50" s="498" t="s">
        <v>2117</v>
      </c>
      <c r="D50" s="498">
        <v>45228</v>
      </c>
      <c r="E50" s="499">
        <v>45228</v>
      </c>
      <c r="F50" s="500" t="s">
        <v>2066</v>
      </c>
      <c r="G50" s="501" t="s">
        <v>2118</v>
      </c>
      <c r="H50" s="498">
        <v>45231</v>
      </c>
      <c r="I50" s="502">
        <f>H50+22</f>
        <v>45253</v>
      </c>
      <c r="J50" s="502">
        <f>H50+25</f>
        <v>45256</v>
      </c>
      <c r="K50" s="502">
        <f>H50+28</f>
        <v>45259</v>
      </c>
      <c r="L50" s="502">
        <f>H50+32</f>
        <v>45263</v>
      </c>
      <c r="M50" s="502">
        <f>H50+34</f>
        <v>45265</v>
      </c>
      <c r="N50" s="502">
        <f>H50+39</f>
        <v>45270</v>
      </c>
      <c r="O50" s="1295">
        <v>45228</v>
      </c>
      <c r="P50" s="1295">
        <v>45228</v>
      </c>
    </row>
    <row r="51" spans="1:16" s="14" customFormat="1" ht="20.25" hidden="1" thickBot="1">
      <c r="A51" s="488"/>
      <c r="B51" s="1178"/>
      <c r="C51" s="504"/>
      <c r="D51" s="504"/>
      <c r="E51" s="505"/>
      <c r="F51" s="506"/>
      <c r="G51" s="507"/>
      <c r="H51" s="504"/>
      <c r="I51" s="504"/>
      <c r="J51" s="504"/>
      <c r="K51" s="504"/>
      <c r="L51" s="504"/>
      <c r="M51" s="504"/>
      <c r="N51" s="504"/>
      <c r="O51" s="1295"/>
      <c r="P51" s="1295"/>
    </row>
    <row r="52" spans="1:16" s="14" customFormat="1" ht="20.25" hidden="1" thickTop="1">
      <c r="A52" s="488"/>
      <c r="B52" s="1177" t="s">
        <v>2103</v>
      </c>
      <c r="C52" s="498" t="s">
        <v>2119</v>
      </c>
      <c r="D52" s="498">
        <v>45234</v>
      </c>
      <c r="E52" s="499">
        <v>45237</v>
      </c>
      <c r="F52" s="1892" t="s">
        <v>2068</v>
      </c>
      <c r="G52" s="501" t="s">
        <v>2120</v>
      </c>
      <c r="H52" s="498">
        <v>45238</v>
      </c>
      <c r="I52" s="502">
        <f>H52+22</f>
        <v>45260</v>
      </c>
      <c r="J52" s="502">
        <f>H52+25</f>
        <v>45263</v>
      </c>
      <c r="K52" s="502">
        <f>H52+28</f>
        <v>45266</v>
      </c>
      <c r="L52" s="502">
        <f>H52+32</f>
        <v>45270</v>
      </c>
      <c r="M52" s="502">
        <f>H52+34</f>
        <v>45272</v>
      </c>
      <c r="N52" s="502">
        <f>H52+39</f>
        <v>45277</v>
      </c>
      <c r="O52" s="1295">
        <v>45235</v>
      </c>
      <c r="P52" s="1295">
        <v>45235</v>
      </c>
    </row>
    <row r="53" spans="1:16" s="14" customFormat="1" ht="20.25" hidden="1" thickBot="1">
      <c r="A53" s="488"/>
      <c r="B53" s="1178"/>
      <c r="C53" s="504"/>
      <c r="D53" s="504"/>
      <c r="E53" s="505"/>
      <c r="F53" s="506"/>
      <c r="G53" s="507"/>
      <c r="H53" s="504"/>
      <c r="I53" s="504"/>
      <c r="J53" s="504"/>
      <c r="K53" s="504"/>
      <c r="L53" s="504"/>
      <c r="M53" s="504"/>
      <c r="N53" s="504"/>
      <c r="O53" s="1295"/>
      <c r="P53" s="1295"/>
    </row>
    <row r="54" spans="1:16" s="14" customFormat="1" ht="20.25" hidden="1" thickTop="1">
      <c r="A54" s="488"/>
      <c r="B54" s="1177"/>
      <c r="C54" s="498"/>
      <c r="D54" s="498"/>
      <c r="E54" s="499"/>
      <c r="F54" s="1892" t="s">
        <v>2073</v>
      </c>
      <c r="G54" s="501" t="s">
        <v>2121</v>
      </c>
      <c r="H54" s="498">
        <v>45245</v>
      </c>
      <c r="I54" s="502">
        <f>H54+22</f>
        <v>45267</v>
      </c>
      <c r="J54" s="502">
        <f>H54+25</f>
        <v>45270</v>
      </c>
      <c r="K54" s="502">
        <f>H54+28</f>
        <v>45273</v>
      </c>
      <c r="L54" s="502">
        <f>H54+32</f>
        <v>45277</v>
      </c>
      <c r="M54" s="502">
        <f>H54+34</f>
        <v>45279</v>
      </c>
      <c r="N54" s="502">
        <f>H54+39</f>
        <v>45284</v>
      </c>
      <c r="O54" s="1295"/>
      <c r="P54" s="1295"/>
    </row>
    <row r="55" spans="1:16" s="14" customFormat="1" ht="20.25" hidden="1" thickBot="1">
      <c r="A55" s="488"/>
      <c r="B55" s="1178"/>
      <c r="C55" s="504"/>
      <c r="D55" s="504"/>
      <c r="E55" s="505"/>
      <c r="F55" s="506"/>
      <c r="G55" s="507"/>
      <c r="H55" s="504"/>
      <c r="I55" s="504"/>
      <c r="J55" s="504"/>
      <c r="K55" s="504"/>
      <c r="L55" s="504"/>
      <c r="M55" s="504"/>
      <c r="N55" s="504"/>
      <c r="O55" s="1295"/>
      <c r="P55" s="1295"/>
    </row>
    <row r="56" spans="1:16" s="14" customFormat="1" ht="20.25" hidden="1" thickTop="1">
      <c r="A56" s="488" t="s">
        <v>2061</v>
      </c>
      <c r="B56" s="1177" t="s">
        <v>2122</v>
      </c>
      <c r="C56" s="498" t="s">
        <v>2123</v>
      </c>
      <c r="D56" s="498">
        <v>45244</v>
      </c>
      <c r="E56" s="499">
        <v>45246</v>
      </c>
      <c r="F56" s="1892" t="s">
        <v>2076</v>
      </c>
      <c r="G56" s="501" t="s">
        <v>2124</v>
      </c>
      <c r="H56" s="498">
        <v>45252</v>
      </c>
      <c r="I56" s="502">
        <f>H56+22</f>
        <v>45274</v>
      </c>
      <c r="J56" s="502">
        <f>H56+25</f>
        <v>45277</v>
      </c>
      <c r="K56" s="502">
        <f>H56+28</f>
        <v>45280</v>
      </c>
      <c r="L56" s="502">
        <f>H56+32</f>
        <v>45284</v>
      </c>
      <c r="M56" s="502">
        <f>H56+34</f>
        <v>45286</v>
      </c>
      <c r="N56" s="502">
        <f>H56+39</f>
        <v>45291</v>
      </c>
      <c r="O56" s="1295">
        <v>45242</v>
      </c>
      <c r="P56" s="1295">
        <v>45243</v>
      </c>
    </row>
    <row r="57" spans="1:16" ht="13.5" hidden="1" thickBot="1"/>
    <row r="58" spans="1:16" s="14" customFormat="1" ht="21" hidden="1" thickTop="1" thickBot="1">
      <c r="A58" s="488" t="s">
        <v>2041</v>
      </c>
      <c r="B58" s="1178" t="s">
        <v>2125</v>
      </c>
      <c r="C58" s="504" t="s">
        <v>2126</v>
      </c>
      <c r="D58" s="504">
        <v>45253</v>
      </c>
      <c r="E58" s="505">
        <v>45253</v>
      </c>
      <c r="F58" s="1892" t="s">
        <v>2081</v>
      </c>
      <c r="G58" s="501" t="s">
        <v>2127</v>
      </c>
      <c r="H58" s="498">
        <v>45259</v>
      </c>
      <c r="I58" s="502">
        <f>H58+22</f>
        <v>45281</v>
      </c>
      <c r="J58" s="502">
        <f>H58+25</f>
        <v>45284</v>
      </c>
      <c r="K58" s="502">
        <f>H58+28</f>
        <v>45287</v>
      </c>
      <c r="L58" s="502">
        <f>H58+32</f>
        <v>45291</v>
      </c>
      <c r="M58" s="502">
        <f>H58+34</f>
        <v>45293</v>
      </c>
      <c r="N58" s="502">
        <f>H58+39</f>
        <v>45298</v>
      </c>
      <c r="O58" s="1295">
        <v>45249</v>
      </c>
      <c r="P58" s="1295">
        <v>45249</v>
      </c>
    </row>
    <row r="59" spans="1:16" s="14" customFormat="1" ht="21" hidden="1" thickTop="1" thickBot="1">
      <c r="A59" s="488" t="s">
        <v>2128</v>
      </c>
      <c r="B59" s="1876" t="s">
        <v>2109</v>
      </c>
      <c r="C59" s="498" t="s">
        <v>2129</v>
      </c>
      <c r="D59" s="498">
        <v>45257</v>
      </c>
      <c r="E59" s="499">
        <v>45258</v>
      </c>
      <c r="F59" s="506"/>
      <c r="G59" s="507"/>
      <c r="H59" s="504"/>
      <c r="I59" s="504"/>
      <c r="J59" s="504"/>
      <c r="K59" s="504"/>
      <c r="L59" s="504"/>
      <c r="M59" s="504"/>
      <c r="N59" s="504"/>
      <c r="O59" s="1295">
        <v>45256</v>
      </c>
      <c r="P59" s="1295">
        <v>45257</v>
      </c>
    </row>
    <row r="60" spans="1:16" s="14" customFormat="1" ht="20.25" hidden="1" thickTop="1">
      <c r="A60" s="488" t="s">
        <v>2130</v>
      </c>
      <c r="B60" s="1892" t="s">
        <v>2041</v>
      </c>
      <c r="C60" s="498" t="s">
        <v>2131</v>
      </c>
      <c r="D60" s="498">
        <v>45267</v>
      </c>
      <c r="E60" s="499">
        <v>45268</v>
      </c>
      <c r="F60" s="1892" t="s">
        <v>2086</v>
      </c>
      <c r="G60" s="501" t="s">
        <v>2132</v>
      </c>
      <c r="H60" s="498">
        <v>45266</v>
      </c>
      <c r="I60" s="502">
        <f>H60+22</f>
        <v>45288</v>
      </c>
      <c r="J60" s="502">
        <f>H60+25</f>
        <v>45291</v>
      </c>
      <c r="K60" s="502">
        <f>H60+28</f>
        <v>45294</v>
      </c>
      <c r="L60" s="502">
        <f>H60+32</f>
        <v>45298</v>
      </c>
      <c r="M60" s="502">
        <f>H60+34</f>
        <v>45300</v>
      </c>
      <c r="N60" s="502">
        <f>H60+39</f>
        <v>45305</v>
      </c>
      <c r="O60" s="1295">
        <v>45263</v>
      </c>
      <c r="P60" s="1295">
        <v>45263</v>
      </c>
    </row>
    <row r="61" spans="1:16" s="14" customFormat="1" ht="20.25" hidden="1" thickBot="1">
      <c r="A61" s="488"/>
      <c r="B61" s="1178"/>
      <c r="C61" s="504"/>
      <c r="D61" s="504"/>
      <c r="E61" s="505"/>
      <c r="F61" s="506"/>
      <c r="G61" s="507"/>
      <c r="H61" s="504"/>
      <c r="I61" s="504"/>
      <c r="J61" s="504"/>
      <c r="K61" s="504"/>
      <c r="L61" s="504"/>
      <c r="M61" s="504"/>
      <c r="N61" s="504"/>
      <c r="O61" s="1295"/>
      <c r="P61" s="1295"/>
    </row>
    <row r="62" spans="1:16" s="14" customFormat="1" ht="20.25" hidden="1" thickTop="1">
      <c r="A62" s="488"/>
      <c r="B62" s="1177"/>
      <c r="C62" s="498"/>
      <c r="D62" s="498"/>
      <c r="E62" s="499"/>
      <c r="F62" s="1892" t="s">
        <v>2090</v>
      </c>
      <c r="G62" s="501" t="s">
        <v>2133</v>
      </c>
      <c r="H62" s="498">
        <v>45273</v>
      </c>
      <c r="I62" s="502">
        <f>H62+22</f>
        <v>45295</v>
      </c>
      <c r="J62" s="502">
        <f>H62+25</f>
        <v>45298</v>
      </c>
      <c r="K62" s="502">
        <f>H62+28</f>
        <v>45301</v>
      </c>
      <c r="L62" s="502">
        <f>H62+32</f>
        <v>45305</v>
      </c>
      <c r="M62" s="502">
        <f>H62+34</f>
        <v>45307</v>
      </c>
      <c r="N62" s="502">
        <f>H62+39</f>
        <v>45312</v>
      </c>
      <c r="O62" s="1295">
        <v>45274</v>
      </c>
      <c r="P62" s="1304">
        <v>45274</v>
      </c>
    </row>
    <row r="63" spans="1:16" s="14" customFormat="1" ht="20.25" hidden="1" thickBot="1">
      <c r="A63" s="488"/>
      <c r="B63" s="1178"/>
      <c r="C63" s="504"/>
      <c r="D63" s="504"/>
      <c r="E63" s="505"/>
      <c r="F63" s="506"/>
      <c r="G63" s="507"/>
      <c r="H63" s="504"/>
      <c r="I63" s="504"/>
      <c r="J63" s="504"/>
      <c r="K63" s="504"/>
      <c r="L63" s="504"/>
      <c r="M63" s="504"/>
      <c r="N63" s="504"/>
      <c r="O63" s="1295"/>
      <c r="P63" s="1295"/>
    </row>
    <row r="64" spans="1:16" s="14" customFormat="1" ht="21" hidden="1" thickTop="1" thickBot="1">
      <c r="A64" s="488" t="s">
        <v>2134</v>
      </c>
      <c r="B64" s="1177" t="s">
        <v>2135</v>
      </c>
      <c r="C64" s="498" t="s">
        <v>2136</v>
      </c>
      <c r="D64" s="498">
        <v>45277</v>
      </c>
      <c r="E64" s="499">
        <v>45279</v>
      </c>
      <c r="F64" s="1892" t="s">
        <v>2035</v>
      </c>
      <c r="G64" s="501" t="s">
        <v>2137</v>
      </c>
      <c r="H64" s="498">
        <v>45280</v>
      </c>
      <c r="I64" s="502">
        <f>H64+22</f>
        <v>45302</v>
      </c>
      <c r="J64" s="502">
        <f>H64+25</f>
        <v>45305</v>
      </c>
      <c r="K64" s="502">
        <f>H64+28</f>
        <v>45308</v>
      </c>
      <c r="L64" s="502">
        <f>H64+32</f>
        <v>45312</v>
      </c>
      <c r="M64" s="502">
        <f>H64+34</f>
        <v>45314</v>
      </c>
      <c r="N64" s="502">
        <f>H64+39</f>
        <v>45319</v>
      </c>
      <c r="O64" s="1295">
        <v>45277</v>
      </c>
      <c r="P64" s="1295">
        <v>45277</v>
      </c>
    </row>
    <row r="65" spans="1:16" s="14" customFormat="1" ht="21" hidden="1" thickTop="1" thickBot="1">
      <c r="A65" s="488" t="s">
        <v>2061</v>
      </c>
      <c r="B65" s="1876" t="s">
        <v>2138</v>
      </c>
      <c r="C65" s="498" t="s">
        <v>2139</v>
      </c>
      <c r="D65" s="498">
        <v>45280</v>
      </c>
      <c r="E65" s="499">
        <v>45281</v>
      </c>
      <c r="F65" s="506"/>
      <c r="G65" s="507"/>
      <c r="H65" s="504"/>
      <c r="I65" s="504"/>
      <c r="J65" s="504"/>
      <c r="K65" s="504"/>
      <c r="L65" s="504"/>
      <c r="M65" s="504"/>
      <c r="N65" s="504"/>
      <c r="O65" s="1295"/>
      <c r="P65" s="1295"/>
    </row>
    <row r="66" spans="1:16" s="14" customFormat="1" ht="20.25" hidden="1" thickTop="1">
      <c r="A66" s="488"/>
      <c r="B66" s="1892" t="s">
        <v>2125</v>
      </c>
      <c r="C66" s="498" t="s">
        <v>2140</v>
      </c>
      <c r="D66" s="498">
        <v>45286</v>
      </c>
      <c r="E66" s="499">
        <v>45287</v>
      </c>
      <c r="F66" s="1892" t="s">
        <v>2141</v>
      </c>
      <c r="G66" s="501" t="s">
        <v>2142</v>
      </c>
      <c r="H66" s="498">
        <v>45287</v>
      </c>
      <c r="I66" s="502">
        <f>H66+22</f>
        <v>45309</v>
      </c>
      <c r="J66" s="502">
        <f>H66+25</f>
        <v>45312</v>
      </c>
      <c r="K66" s="502">
        <f>H66+28</f>
        <v>45315</v>
      </c>
      <c r="L66" s="502">
        <f>H66+32</f>
        <v>45319</v>
      </c>
      <c r="M66" s="502">
        <f>H66+34</f>
        <v>45321</v>
      </c>
      <c r="N66" s="502">
        <f>H66+39</f>
        <v>45326</v>
      </c>
      <c r="O66" s="1295">
        <v>45284</v>
      </c>
      <c r="P66" s="1295">
        <v>45284</v>
      </c>
    </row>
    <row r="67" spans="1:16" s="14" customFormat="1" ht="20.25" hidden="1" thickBot="1">
      <c r="A67" s="488"/>
      <c r="B67" s="1178"/>
      <c r="C67" s="504"/>
      <c r="D67" s="504"/>
      <c r="E67" s="505"/>
      <c r="F67" s="506"/>
      <c r="G67" s="507"/>
      <c r="H67" s="504"/>
      <c r="I67" s="504"/>
      <c r="J67" s="504"/>
      <c r="K67" s="504"/>
      <c r="L67" s="504"/>
      <c r="M67" s="504"/>
      <c r="N67" s="504"/>
      <c r="O67" s="1295"/>
      <c r="P67" s="1295"/>
    </row>
    <row r="68" spans="1:16" s="14" customFormat="1" ht="20.25" hidden="1" thickTop="1">
      <c r="A68" s="488"/>
      <c r="B68" s="1876"/>
      <c r="C68" s="498"/>
      <c r="D68" s="498"/>
      <c r="E68" s="499"/>
      <c r="F68" s="1892" t="s">
        <v>2043</v>
      </c>
      <c r="G68" s="501" t="s">
        <v>2143</v>
      </c>
      <c r="H68" s="498">
        <v>45294</v>
      </c>
      <c r="I68" s="502">
        <f>H68+22</f>
        <v>45316</v>
      </c>
      <c r="J68" s="502">
        <f>H68+25</f>
        <v>45319</v>
      </c>
      <c r="K68" s="502">
        <f>H68+28</f>
        <v>45322</v>
      </c>
      <c r="L68" s="502">
        <f>H68+32</f>
        <v>45326</v>
      </c>
      <c r="M68" s="502">
        <f>H68+34</f>
        <v>45328</v>
      </c>
      <c r="N68" s="502">
        <f>H68+39</f>
        <v>45333</v>
      </c>
      <c r="O68" s="1295"/>
      <c r="P68" s="1295"/>
    </row>
    <row r="69" spans="1:16" s="14" customFormat="1" ht="20.25" hidden="1" thickBot="1">
      <c r="A69" s="488"/>
      <c r="B69" s="1178"/>
      <c r="C69" s="504"/>
      <c r="D69" s="504"/>
      <c r="E69" s="505"/>
      <c r="F69" s="506"/>
      <c r="G69" s="507"/>
      <c r="H69" s="504"/>
      <c r="I69" s="504"/>
      <c r="J69" s="504"/>
      <c r="K69" s="504"/>
      <c r="L69" s="504"/>
      <c r="M69" s="504"/>
      <c r="N69" s="504"/>
      <c r="O69" s="1295"/>
      <c r="P69" s="1295"/>
    </row>
    <row r="70" spans="1:16" s="14" customFormat="1" ht="21" hidden="1" thickTop="1" thickBot="1">
      <c r="A70" s="488" t="s">
        <v>2144</v>
      </c>
      <c r="B70" s="1892" t="s">
        <v>2122</v>
      </c>
      <c r="C70" s="498" t="s">
        <v>2145</v>
      </c>
      <c r="D70" s="498">
        <v>44928</v>
      </c>
      <c r="E70" s="499">
        <v>44929</v>
      </c>
      <c r="F70" s="1892" t="s">
        <v>2050</v>
      </c>
      <c r="G70" s="501" t="s">
        <v>2146</v>
      </c>
      <c r="H70" s="498">
        <v>45301</v>
      </c>
      <c r="I70" s="502">
        <f t="shared" ref="I70" si="24">H70+22</f>
        <v>45323</v>
      </c>
      <c r="J70" s="502">
        <f t="shared" ref="J70" si="25">H70+25</f>
        <v>45326</v>
      </c>
      <c r="K70" s="502">
        <f t="shared" ref="K70" si="26">H70+28</f>
        <v>45329</v>
      </c>
      <c r="L70" s="502">
        <f t="shared" ref="L70" si="27">H70+32</f>
        <v>45333</v>
      </c>
      <c r="M70" s="502">
        <f t="shared" ref="M70" si="28">H70+34</f>
        <v>45335</v>
      </c>
      <c r="N70" s="502">
        <f t="shared" ref="N70" si="29">H70+39</f>
        <v>45340</v>
      </c>
      <c r="O70" s="1295">
        <v>45284</v>
      </c>
      <c r="P70" s="1295">
        <v>45285</v>
      </c>
    </row>
    <row r="71" spans="1:16" s="14" customFormat="1" ht="21" hidden="1" thickTop="1" thickBot="1">
      <c r="A71" s="488"/>
      <c r="B71" s="1178"/>
      <c r="C71" s="498"/>
      <c r="D71" s="498"/>
      <c r="E71" s="499"/>
      <c r="F71" s="506"/>
      <c r="G71" s="507"/>
      <c r="H71" s="504"/>
      <c r="I71" s="504"/>
      <c r="J71" s="504"/>
      <c r="K71" s="504"/>
      <c r="L71" s="504"/>
      <c r="M71" s="504"/>
      <c r="N71" s="504"/>
      <c r="O71" s="1295"/>
      <c r="P71" s="1295"/>
    </row>
    <row r="72" spans="1:16" s="14" customFormat="1" ht="20.25" hidden="1" thickTop="1">
      <c r="A72" s="488" t="s">
        <v>2041</v>
      </c>
      <c r="B72" s="1892" t="s">
        <v>2109</v>
      </c>
      <c r="C72" s="498" t="s">
        <v>2147</v>
      </c>
      <c r="D72" s="498">
        <v>45300</v>
      </c>
      <c r="E72" s="499">
        <v>45302</v>
      </c>
      <c r="F72" s="1892" t="s">
        <v>2054</v>
      </c>
      <c r="G72" s="501" t="s">
        <v>2148</v>
      </c>
      <c r="H72" s="498">
        <v>45308</v>
      </c>
      <c r="I72" s="502">
        <f t="shared" ref="I72" si="30">H72+22</f>
        <v>45330</v>
      </c>
      <c r="J72" s="502">
        <f t="shared" ref="J72" si="31">H72+25</f>
        <v>45333</v>
      </c>
      <c r="K72" s="502">
        <f t="shared" ref="K72" si="32">H72+28</f>
        <v>45336</v>
      </c>
      <c r="L72" s="502">
        <f t="shared" ref="L72" si="33">H72+32</f>
        <v>45340</v>
      </c>
      <c r="M72" s="502">
        <f t="shared" ref="M72" si="34">H72+34</f>
        <v>45342</v>
      </c>
      <c r="N72" s="502">
        <f t="shared" ref="N72" si="35">H72+39</f>
        <v>45347</v>
      </c>
      <c r="O72" s="1295">
        <v>44933</v>
      </c>
      <c r="P72" s="1295">
        <v>44934</v>
      </c>
    </row>
    <row r="73" spans="1:16" ht="13.5" hidden="1" thickBot="1"/>
    <row r="74" spans="1:16" s="14" customFormat="1" ht="20.25" hidden="1" thickTop="1">
      <c r="A74" s="488" t="s">
        <v>2149</v>
      </c>
      <c r="B74" s="1892" t="s">
        <v>2150</v>
      </c>
      <c r="C74" s="498" t="s">
        <v>2151</v>
      </c>
      <c r="D74" s="498">
        <v>45311</v>
      </c>
      <c r="E74" s="499">
        <v>45313</v>
      </c>
      <c r="F74" s="1892" t="s">
        <v>2058</v>
      </c>
      <c r="G74" s="501" t="s">
        <v>2152</v>
      </c>
      <c r="H74" s="498">
        <v>45315</v>
      </c>
      <c r="I74" s="502">
        <f t="shared" ref="I74" si="36">H74+22</f>
        <v>45337</v>
      </c>
      <c r="J74" s="502">
        <f t="shared" ref="J74" si="37">H74+25</f>
        <v>45340</v>
      </c>
      <c r="K74" s="502">
        <f t="shared" ref="K74" si="38">H74+28</f>
        <v>45343</v>
      </c>
      <c r="L74" s="502">
        <f t="shared" ref="L74" si="39">H74+32</f>
        <v>45347</v>
      </c>
      <c r="M74" s="502">
        <f t="shared" ref="M74" si="40">H74+34</f>
        <v>45349</v>
      </c>
      <c r="N74" s="502">
        <f t="shared" ref="N74" si="41">H74+39</f>
        <v>45354</v>
      </c>
      <c r="O74" s="1295">
        <v>45305</v>
      </c>
      <c r="P74" s="1295">
        <v>45306</v>
      </c>
    </row>
    <row r="75" spans="1:16" s="14" customFormat="1" ht="20.25" hidden="1" thickBot="1">
      <c r="A75" s="488"/>
      <c r="B75" s="1178"/>
      <c r="C75" s="504"/>
      <c r="D75" s="504"/>
      <c r="E75" s="505"/>
      <c r="F75" s="506"/>
      <c r="G75" s="507"/>
      <c r="H75" s="504"/>
      <c r="I75" s="504"/>
      <c r="J75" s="504"/>
      <c r="K75" s="504"/>
      <c r="L75" s="504"/>
      <c r="M75" s="504"/>
      <c r="N75" s="504"/>
      <c r="O75" s="1295"/>
      <c r="P75" s="1295"/>
    </row>
    <row r="76" spans="1:16" s="14" customFormat="1" ht="20.25" hidden="1" thickTop="1">
      <c r="A76" s="488"/>
      <c r="B76" s="1892" t="s">
        <v>2138</v>
      </c>
      <c r="C76" s="498" t="s">
        <v>2153</v>
      </c>
      <c r="D76" s="498">
        <v>45319</v>
      </c>
      <c r="E76" s="499">
        <v>45322</v>
      </c>
      <c r="F76" s="1892" t="s">
        <v>2063</v>
      </c>
      <c r="G76" s="501" t="s">
        <v>2154</v>
      </c>
      <c r="H76" s="498">
        <v>45322</v>
      </c>
      <c r="I76" s="502">
        <f t="shared" ref="I76" si="42">H76+22</f>
        <v>45344</v>
      </c>
      <c r="J76" s="502">
        <f t="shared" ref="J76" si="43">H76+25</f>
        <v>45347</v>
      </c>
      <c r="K76" s="502">
        <f t="shared" ref="K76" si="44">H76+28</f>
        <v>45350</v>
      </c>
      <c r="L76" s="502">
        <f t="shared" ref="L76" si="45">H76+32</f>
        <v>45354</v>
      </c>
      <c r="M76" s="502">
        <f t="shared" ref="M76" si="46">H76+34</f>
        <v>45356</v>
      </c>
      <c r="N76" s="502">
        <f t="shared" ref="N76" si="47">H76+39</f>
        <v>45361</v>
      </c>
      <c r="O76" s="1295">
        <v>44947</v>
      </c>
      <c r="P76" s="1295">
        <v>44947</v>
      </c>
    </row>
    <row r="77" spans="1:16" s="14" customFormat="1" ht="20.25" hidden="1" thickBot="1">
      <c r="A77" s="488"/>
      <c r="B77" s="1178"/>
      <c r="C77" s="504"/>
      <c r="D77" s="504"/>
      <c r="E77" s="505"/>
      <c r="F77" s="506"/>
      <c r="G77" s="507"/>
      <c r="H77" s="504"/>
      <c r="I77" s="504"/>
      <c r="J77" s="504"/>
      <c r="K77" s="504"/>
      <c r="L77" s="504"/>
      <c r="M77" s="504"/>
      <c r="N77" s="504"/>
      <c r="O77" s="1295"/>
      <c r="P77" s="1295"/>
    </row>
    <row r="78" spans="1:16" s="14" customFormat="1" ht="20.25" hidden="1" thickTop="1">
      <c r="A78" s="488"/>
      <c r="B78" s="1892" t="s">
        <v>2125</v>
      </c>
      <c r="C78" s="498" t="s">
        <v>2155</v>
      </c>
      <c r="D78" s="498">
        <v>45323</v>
      </c>
      <c r="E78" s="499">
        <v>45325</v>
      </c>
      <c r="F78" s="1892" t="s">
        <v>2039</v>
      </c>
      <c r="G78" s="501" t="s">
        <v>2156</v>
      </c>
      <c r="H78" s="498">
        <v>45329</v>
      </c>
      <c r="I78" s="502">
        <f t="shared" ref="I78" si="48">H78+22</f>
        <v>45351</v>
      </c>
      <c r="J78" s="502">
        <f t="shared" ref="J78" si="49">H78+25</f>
        <v>45354</v>
      </c>
      <c r="K78" s="502">
        <f t="shared" ref="K78" si="50">H78+28</f>
        <v>45357</v>
      </c>
      <c r="L78" s="502">
        <f t="shared" ref="L78" si="51">H78+32</f>
        <v>45361</v>
      </c>
      <c r="M78" s="502">
        <f t="shared" ref="M78" si="52">H78+34</f>
        <v>45363</v>
      </c>
      <c r="N78" s="502">
        <f t="shared" ref="N78" si="53">H78+39</f>
        <v>45368</v>
      </c>
      <c r="O78" s="1295">
        <v>45319</v>
      </c>
      <c r="P78" s="1295">
        <v>45319</v>
      </c>
    </row>
    <row r="79" spans="1:16" s="14" customFormat="1" ht="20.25" hidden="1" thickBot="1">
      <c r="A79" s="488"/>
      <c r="B79" s="1178"/>
      <c r="C79" s="504"/>
      <c r="D79" s="504"/>
      <c r="E79" s="505"/>
      <c r="F79" s="506"/>
      <c r="G79" s="507"/>
      <c r="H79" s="504"/>
      <c r="I79" s="504"/>
      <c r="J79" s="504"/>
      <c r="K79" s="504"/>
      <c r="L79" s="504"/>
      <c r="M79" s="504"/>
      <c r="N79" s="504"/>
      <c r="O79" s="1295"/>
      <c r="P79" s="1295"/>
    </row>
    <row r="80" spans="1:16" s="14" customFormat="1" ht="20.25" hidden="1" thickTop="1">
      <c r="A80" s="488"/>
      <c r="B80" s="1892" t="s">
        <v>2061</v>
      </c>
      <c r="C80" s="498" t="s">
        <v>2157</v>
      </c>
      <c r="D80" s="498">
        <v>45331</v>
      </c>
      <c r="E80" s="499">
        <v>45333</v>
      </c>
      <c r="F80" s="1892" t="s">
        <v>2066</v>
      </c>
      <c r="G80" s="501" t="s">
        <v>2158</v>
      </c>
      <c r="H80" s="498">
        <v>45336</v>
      </c>
      <c r="I80" s="502">
        <f t="shared" ref="I80" si="54">H80+22</f>
        <v>45358</v>
      </c>
      <c r="J80" s="502">
        <f t="shared" ref="J80" si="55">H80+25</f>
        <v>45361</v>
      </c>
      <c r="K80" s="502">
        <f t="shared" ref="K80" si="56">H80+28</f>
        <v>45364</v>
      </c>
      <c r="L80" s="502">
        <f t="shared" ref="L80" si="57">H80+32</f>
        <v>45368</v>
      </c>
      <c r="M80" s="502">
        <f t="shared" ref="M80" si="58">H80+34</f>
        <v>45370</v>
      </c>
      <c r="N80" s="502">
        <f t="shared" ref="N80" si="59">H80+39</f>
        <v>45375</v>
      </c>
      <c r="O80" s="1295">
        <v>45326</v>
      </c>
      <c r="P80" s="1295">
        <v>45326</v>
      </c>
    </row>
    <row r="81" spans="1:17" s="14" customFormat="1" ht="20.25" hidden="1" thickBot="1">
      <c r="A81" s="488"/>
      <c r="B81" s="1178"/>
      <c r="C81" s="504"/>
      <c r="D81" s="504"/>
      <c r="E81" s="505"/>
      <c r="F81" s="506"/>
      <c r="G81" s="507"/>
      <c r="H81" s="504"/>
      <c r="I81" s="504"/>
      <c r="J81" s="504"/>
      <c r="K81" s="504"/>
      <c r="L81" s="504"/>
      <c r="M81" s="504"/>
      <c r="N81" s="504"/>
      <c r="O81" s="1295"/>
      <c r="P81" s="1295"/>
    </row>
    <row r="82" spans="1:17" s="14" customFormat="1" ht="20.25" hidden="1" thickTop="1">
      <c r="A82" s="488" t="s">
        <v>2041</v>
      </c>
      <c r="B82" s="1892" t="s">
        <v>2122</v>
      </c>
      <c r="C82" s="498" t="s">
        <v>2159</v>
      </c>
      <c r="D82" s="498">
        <v>45334</v>
      </c>
      <c r="E82" s="499">
        <v>45336</v>
      </c>
      <c r="F82" s="1892" t="s">
        <v>2068</v>
      </c>
      <c r="G82" s="501" t="s">
        <v>2160</v>
      </c>
      <c r="H82" s="498">
        <v>45349</v>
      </c>
      <c r="I82" s="502">
        <f>H82+22</f>
        <v>45371</v>
      </c>
      <c r="J82" s="502">
        <f>H82+25</f>
        <v>45374</v>
      </c>
      <c r="K82" s="549"/>
      <c r="L82" s="502">
        <f t="shared" ref="L82" si="60">H82+32</f>
        <v>45381</v>
      </c>
      <c r="M82" s="502">
        <f t="shared" ref="M82" si="61">H82+34</f>
        <v>45383</v>
      </c>
      <c r="N82" s="502">
        <f t="shared" ref="N82" si="62">H82+39</f>
        <v>45388</v>
      </c>
      <c r="O82" s="1295">
        <v>45333</v>
      </c>
      <c r="P82" s="1295">
        <v>45334</v>
      </c>
      <c r="Q82" s="39" t="s">
        <v>2161</v>
      </c>
    </row>
    <row r="83" spans="1:17" s="14" customFormat="1" ht="20.25" hidden="1" thickBot="1">
      <c r="A83" s="488"/>
      <c r="B83" s="1178"/>
      <c r="C83" s="504"/>
      <c r="D83" s="504"/>
      <c r="E83" s="505"/>
      <c r="F83" s="506"/>
      <c r="G83" s="507"/>
      <c r="H83" s="504"/>
      <c r="I83" s="504"/>
      <c r="J83" s="504"/>
      <c r="K83" s="195"/>
      <c r="L83" s="504"/>
      <c r="M83" s="504"/>
      <c r="N83" s="504"/>
      <c r="O83" s="1295"/>
      <c r="P83" s="1295"/>
      <c r="Q83" s="14" t="s">
        <v>2162</v>
      </c>
    </row>
    <row r="84" spans="1:17" s="14" customFormat="1" ht="20.25" hidden="1" thickTop="1">
      <c r="A84" s="488"/>
      <c r="B84" s="1892"/>
      <c r="C84" s="498"/>
      <c r="D84" s="498"/>
      <c r="E84" s="499"/>
      <c r="F84" s="1892" t="s">
        <v>2073</v>
      </c>
      <c r="G84" s="501" t="s">
        <v>2163</v>
      </c>
      <c r="H84" s="498">
        <v>45353</v>
      </c>
      <c r="I84" s="502">
        <f t="shared" ref="I84" si="63">H84+22</f>
        <v>45375</v>
      </c>
      <c r="J84" s="502">
        <f t="shared" ref="J84" si="64">H84+25</f>
        <v>45378</v>
      </c>
      <c r="K84" s="549"/>
      <c r="L84" s="502">
        <f t="shared" ref="L84" si="65">H84+32</f>
        <v>45385</v>
      </c>
      <c r="M84" s="502">
        <f t="shared" ref="M84" si="66">H84+34</f>
        <v>45387</v>
      </c>
      <c r="N84" s="502">
        <f t="shared" ref="N84" si="67">H84+39</f>
        <v>45392</v>
      </c>
      <c r="O84" s="1295"/>
      <c r="P84" s="1295"/>
    </row>
    <row r="85" spans="1:17" s="14" customFormat="1" ht="20.25" hidden="1" thickBot="1">
      <c r="A85" s="488"/>
      <c r="B85" s="1178"/>
      <c r="C85" s="504"/>
      <c r="D85" s="504"/>
      <c r="E85" s="505"/>
      <c r="F85" s="506"/>
      <c r="G85" s="507"/>
      <c r="H85" s="504"/>
      <c r="I85" s="504"/>
      <c r="J85" s="504"/>
      <c r="K85" s="195"/>
      <c r="L85" s="504"/>
      <c r="M85" s="504"/>
      <c r="N85" s="504"/>
      <c r="O85" s="1295"/>
      <c r="P85" s="1295"/>
    </row>
    <row r="86" spans="1:17" s="14" customFormat="1" ht="20.25" hidden="1" thickTop="1">
      <c r="A86" s="488" t="s">
        <v>2164</v>
      </c>
      <c r="B86" s="1892" t="s">
        <v>2109</v>
      </c>
      <c r="C86" s="498" t="s">
        <v>2165</v>
      </c>
      <c r="D86" s="498">
        <v>45348</v>
      </c>
      <c r="E86" s="499">
        <v>45350</v>
      </c>
      <c r="F86" s="1876" t="s">
        <v>2166</v>
      </c>
      <c r="G86" s="501" t="s">
        <v>2167</v>
      </c>
      <c r="H86" s="498">
        <v>45357</v>
      </c>
      <c r="I86" s="502">
        <f>H86+31</f>
        <v>45388</v>
      </c>
      <c r="J86" s="502">
        <f>H86+35</f>
        <v>45392</v>
      </c>
      <c r="K86" s="549"/>
      <c r="L86" s="502">
        <f>H86+40</f>
        <v>45397</v>
      </c>
      <c r="M86" s="502">
        <f>H86+42</f>
        <v>45399</v>
      </c>
      <c r="N86" s="502">
        <f>H86+47</f>
        <v>45404</v>
      </c>
      <c r="O86" s="1295">
        <v>45347</v>
      </c>
      <c r="P86" s="1295">
        <v>45348</v>
      </c>
    </row>
    <row r="87" spans="1:17" s="14" customFormat="1" ht="20.25" hidden="1" thickBot="1">
      <c r="A87" s="488"/>
      <c r="B87" s="1178" t="s">
        <v>2138</v>
      </c>
      <c r="C87" s="504" t="s">
        <v>2168</v>
      </c>
      <c r="D87" s="504">
        <v>45351</v>
      </c>
      <c r="E87" s="505">
        <v>45353</v>
      </c>
      <c r="F87" s="506"/>
      <c r="G87" s="507"/>
      <c r="H87" s="504"/>
      <c r="I87" s="504"/>
      <c r="J87" s="504"/>
      <c r="K87" s="195"/>
      <c r="L87" s="504"/>
      <c r="M87" s="504"/>
      <c r="N87" s="504"/>
      <c r="O87" s="1295">
        <v>45347</v>
      </c>
      <c r="P87" s="1295">
        <v>45347</v>
      </c>
    </row>
    <row r="88" spans="1:17" s="14" customFormat="1" ht="20.25" hidden="1" thickTop="1">
      <c r="A88" s="488"/>
      <c r="B88" s="1876" t="s">
        <v>2125</v>
      </c>
      <c r="C88" s="498" t="s">
        <v>2169</v>
      </c>
      <c r="D88" s="498">
        <v>45359</v>
      </c>
      <c r="E88" s="499">
        <v>45361</v>
      </c>
      <c r="F88" s="1876" t="s">
        <v>2076</v>
      </c>
      <c r="G88" s="501" t="s">
        <v>2170</v>
      </c>
      <c r="H88" s="498">
        <v>45364</v>
      </c>
      <c r="I88" s="502">
        <f>H88+31</f>
        <v>45395</v>
      </c>
      <c r="J88" s="502">
        <f>H88+35</f>
        <v>45399</v>
      </c>
      <c r="K88" s="549"/>
      <c r="L88" s="502">
        <f>H88+40</f>
        <v>45404</v>
      </c>
      <c r="M88" s="502">
        <f>H88+42</f>
        <v>45406</v>
      </c>
      <c r="N88" s="502">
        <f>H88+47</f>
        <v>45411</v>
      </c>
      <c r="O88" s="1295">
        <v>45354</v>
      </c>
      <c r="P88" s="1295">
        <v>45354</v>
      </c>
    </row>
    <row r="89" spans="1:17" customFormat="1" ht="13.5" hidden="1" thickBot="1">
      <c r="A89" s="4"/>
      <c r="O89" s="5"/>
      <c r="P89" s="5"/>
      <c r="Q89" s="5"/>
    </row>
    <row r="90" spans="1:17" s="14" customFormat="1" ht="20.25" hidden="1" thickTop="1">
      <c r="A90" s="488" t="s">
        <v>2171</v>
      </c>
      <c r="B90" s="1876" t="s">
        <v>2100</v>
      </c>
      <c r="C90" s="498" t="s">
        <v>2172</v>
      </c>
      <c r="D90" s="498">
        <v>45364</v>
      </c>
      <c r="E90" s="499">
        <v>45366</v>
      </c>
      <c r="F90" s="1876" t="s">
        <v>2086</v>
      </c>
      <c r="G90" s="501" t="s">
        <v>2173</v>
      </c>
      <c r="H90" s="498">
        <v>45374</v>
      </c>
      <c r="I90" s="502">
        <f>H90+31</f>
        <v>45405</v>
      </c>
      <c r="J90" s="502">
        <f>H90+35</f>
        <v>45409</v>
      </c>
      <c r="K90" s="549"/>
      <c r="L90" s="502">
        <f>H90+40</f>
        <v>45414</v>
      </c>
      <c r="M90" s="502">
        <f>H90+42</f>
        <v>45416</v>
      </c>
      <c r="N90" s="502">
        <f>H90+47</f>
        <v>45421</v>
      </c>
      <c r="O90" s="1295">
        <v>45354</v>
      </c>
      <c r="P90" s="1295">
        <v>45355</v>
      </c>
    </row>
    <row r="91" spans="1:17" s="14" customFormat="1" ht="20.25" hidden="1" thickBot="1">
      <c r="A91" s="488"/>
      <c r="B91" s="1178"/>
      <c r="C91" s="504"/>
      <c r="D91" s="504"/>
      <c r="E91" s="505"/>
      <c r="F91" s="506"/>
      <c r="G91" s="507"/>
      <c r="H91" s="504"/>
      <c r="I91" s="504"/>
      <c r="J91" s="504"/>
      <c r="K91" s="195"/>
      <c r="L91" s="504"/>
      <c r="M91" s="504"/>
      <c r="N91" s="504"/>
      <c r="O91" s="1295"/>
      <c r="P91" s="1295"/>
    </row>
    <row r="92" spans="1:17" s="14" customFormat="1" ht="20.25" hidden="1" thickTop="1">
      <c r="A92" s="488" t="s">
        <v>2174</v>
      </c>
      <c r="B92" s="1876" t="s">
        <v>2150</v>
      </c>
      <c r="C92" s="498" t="s">
        <v>2175</v>
      </c>
      <c r="D92" s="498">
        <v>45373</v>
      </c>
      <c r="E92" s="499">
        <v>45375</v>
      </c>
      <c r="F92" s="1876" t="s">
        <v>2090</v>
      </c>
      <c r="G92" s="501" t="s">
        <v>2176</v>
      </c>
      <c r="H92" s="498">
        <v>45379</v>
      </c>
      <c r="I92" s="502">
        <f>H92+31</f>
        <v>45410</v>
      </c>
      <c r="J92" s="502">
        <f>H92+35</f>
        <v>45414</v>
      </c>
      <c r="K92" s="549"/>
      <c r="L92" s="502">
        <f>H92+40</f>
        <v>45419</v>
      </c>
      <c r="M92" s="502">
        <f>H92+42</f>
        <v>45421</v>
      </c>
      <c r="N92" s="502">
        <f>H92+47</f>
        <v>45426</v>
      </c>
      <c r="O92" s="1295">
        <v>45368</v>
      </c>
      <c r="P92" s="1295">
        <v>45369</v>
      </c>
    </row>
    <row r="93" spans="1:17" s="14" customFormat="1" ht="20.25" hidden="1" thickBot="1">
      <c r="A93" s="488"/>
      <c r="B93" s="1178"/>
      <c r="C93" s="504"/>
      <c r="D93" s="504"/>
      <c r="E93" s="505"/>
      <c r="F93" s="506"/>
      <c r="G93" s="507"/>
      <c r="H93" s="504"/>
      <c r="I93" s="504"/>
      <c r="J93" s="504"/>
      <c r="K93" s="195"/>
      <c r="L93" s="504"/>
      <c r="M93" s="504"/>
      <c r="N93" s="504"/>
      <c r="O93" s="1295"/>
      <c r="P93" s="1295"/>
    </row>
    <row r="94" spans="1:17" s="14" customFormat="1" ht="20.25" hidden="1" thickTop="1">
      <c r="A94" s="488"/>
      <c r="B94" s="1876" t="s">
        <v>2164</v>
      </c>
      <c r="C94" s="498" t="s">
        <v>2177</v>
      </c>
      <c r="D94" s="498">
        <v>45383</v>
      </c>
      <c r="E94" s="499">
        <v>45385</v>
      </c>
      <c r="F94" s="1876" t="s">
        <v>2141</v>
      </c>
      <c r="G94" s="501" t="s">
        <v>2178</v>
      </c>
      <c r="H94" s="498">
        <v>45386</v>
      </c>
      <c r="I94" s="502">
        <f>H94+31</f>
        <v>45417</v>
      </c>
      <c r="J94" s="502">
        <f>H94+35</f>
        <v>45421</v>
      </c>
      <c r="K94" s="549"/>
      <c r="L94" s="502">
        <f>H94+40</f>
        <v>45426</v>
      </c>
      <c r="M94" s="502">
        <f>H94+42</f>
        <v>45428</v>
      </c>
      <c r="N94" s="502">
        <f>H94+47</f>
        <v>45433</v>
      </c>
      <c r="O94" s="1295">
        <v>45375</v>
      </c>
      <c r="P94" s="1295">
        <v>45375</v>
      </c>
    </row>
    <row r="95" spans="1:17" s="14" customFormat="1" ht="20.25" hidden="1" thickBot="1">
      <c r="A95" s="488"/>
      <c r="B95" s="1178"/>
      <c r="C95" s="504"/>
      <c r="D95" s="504"/>
      <c r="E95" s="505"/>
      <c r="F95" s="506"/>
      <c r="G95" s="507"/>
      <c r="H95" s="504"/>
      <c r="I95" s="504"/>
      <c r="J95" s="504"/>
      <c r="K95" s="195"/>
      <c r="L95" s="504"/>
      <c r="M95" s="504"/>
      <c r="N95" s="504"/>
      <c r="O95" s="1295"/>
      <c r="P95" s="1295"/>
    </row>
    <row r="96" spans="1:17" s="14" customFormat="1" ht="20.25" hidden="1" thickTop="1">
      <c r="A96" s="488"/>
      <c r="B96" s="1876"/>
      <c r="C96" s="498"/>
      <c r="D96" s="498"/>
      <c r="E96" s="499"/>
      <c r="F96" s="1876" t="s">
        <v>2035</v>
      </c>
      <c r="G96" s="501" t="s">
        <v>2179</v>
      </c>
      <c r="H96" s="498">
        <v>45393</v>
      </c>
      <c r="I96" s="502">
        <f>H96+31</f>
        <v>45424</v>
      </c>
      <c r="J96" s="502">
        <f>H96+35</f>
        <v>45428</v>
      </c>
      <c r="K96" s="549"/>
      <c r="L96" s="502">
        <f>H96+40</f>
        <v>45433</v>
      </c>
      <c r="M96" s="502">
        <f>H96+42</f>
        <v>45435</v>
      </c>
      <c r="N96" s="502">
        <f>H96+47</f>
        <v>45440</v>
      </c>
      <c r="O96" s="1295"/>
      <c r="P96" s="1295"/>
    </row>
    <row r="97" spans="1:16" s="14" customFormat="1" ht="20.25" hidden="1" thickBot="1">
      <c r="A97" s="488"/>
      <c r="B97" s="1178"/>
      <c r="C97" s="504"/>
      <c r="D97" s="504"/>
      <c r="E97" s="505"/>
      <c r="F97" s="506"/>
      <c r="G97" s="507"/>
      <c r="H97" s="504"/>
      <c r="I97" s="504"/>
      <c r="J97" s="504"/>
      <c r="K97" s="195"/>
      <c r="L97" s="504"/>
      <c r="M97" s="504"/>
      <c r="N97" s="504"/>
      <c r="O97" s="1295"/>
      <c r="P97" s="1295"/>
    </row>
    <row r="98" spans="1:16" s="14" customFormat="1" ht="20.25" hidden="1" thickTop="1">
      <c r="A98" s="488"/>
      <c r="B98" s="1876" t="s">
        <v>2138</v>
      </c>
      <c r="C98" s="498" t="s">
        <v>2180</v>
      </c>
      <c r="D98" s="498">
        <v>45390</v>
      </c>
      <c r="E98" s="499">
        <v>45393</v>
      </c>
      <c r="F98" s="1876" t="s">
        <v>2043</v>
      </c>
      <c r="G98" s="501" t="s">
        <v>2181</v>
      </c>
      <c r="H98" s="498">
        <v>45399</v>
      </c>
      <c r="I98" s="502">
        <f>H98+31</f>
        <v>45430</v>
      </c>
      <c r="J98" s="502">
        <f>H98+35</f>
        <v>45434</v>
      </c>
      <c r="K98" s="549"/>
      <c r="L98" s="502">
        <f>H98+40</f>
        <v>45439</v>
      </c>
      <c r="M98" s="502">
        <f>H98+42</f>
        <v>45441</v>
      </c>
      <c r="N98" s="502">
        <f>H98+47</f>
        <v>45446</v>
      </c>
      <c r="O98" s="1295">
        <v>45382</v>
      </c>
      <c r="P98" s="1295">
        <v>45382</v>
      </c>
    </row>
    <row r="99" spans="1:16" s="14" customFormat="1" ht="20.25" hidden="1" thickBot="1">
      <c r="A99" s="488"/>
      <c r="B99" s="1178"/>
      <c r="C99" s="504"/>
      <c r="D99" s="504"/>
      <c r="E99" s="505"/>
      <c r="F99" s="506"/>
      <c r="G99" s="507"/>
      <c r="H99" s="504"/>
      <c r="I99" s="504"/>
      <c r="J99" s="504"/>
      <c r="K99" s="195"/>
      <c r="L99" s="504"/>
      <c r="M99" s="504"/>
      <c r="N99" s="504"/>
      <c r="O99" s="1295">
        <v>45389</v>
      </c>
      <c r="P99" s="1295">
        <v>45389</v>
      </c>
    </row>
    <row r="100" spans="1:16" s="14" customFormat="1" ht="20.25" hidden="1" thickTop="1">
      <c r="A100" s="488" t="s">
        <v>2061</v>
      </c>
      <c r="B100" s="2496" t="s">
        <v>2182</v>
      </c>
      <c r="C100" s="498" t="s">
        <v>2183</v>
      </c>
      <c r="D100" s="498">
        <v>45396</v>
      </c>
      <c r="E100" s="1251"/>
      <c r="F100" s="1876" t="s">
        <v>2050</v>
      </c>
      <c r="G100" s="501" t="s">
        <v>2184</v>
      </c>
      <c r="H100" s="498">
        <v>45406</v>
      </c>
      <c r="I100" s="502">
        <f>H100+31</f>
        <v>45437</v>
      </c>
      <c r="J100" s="502">
        <f>H100+35</f>
        <v>45441</v>
      </c>
      <c r="K100" s="549"/>
      <c r="L100" s="502">
        <f>H100+40</f>
        <v>45446</v>
      </c>
      <c r="M100" s="502">
        <f>H100+42</f>
        <v>45448</v>
      </c>
      <c r="N100" s="502">
        <f>H100+47</f>
        <v>45453</v>
      </c>
      <c r="O100" s="1295"/>
      <c r="P100" s="1295"/>
    </row>
    <row r="101" spans="1:16" s="14" customFormat="1" ht="20.25" hidden="1" thickBot="1">
      <c r="A101" s="488"/>
      <c r="B101" s="1178" t="s">
        <v>2125</v>
      </c>
      <c r="C101" s="504" t="s">
        <v>2185</v>
      </c>
      <c r="D101" s="504">
        <v>45399</v>
      </c>
      <c r="E101" s="505">
        <v>45401</v>
      </c>
      <c r="F101" s="2476"/>
      <c r="G101" s="1080"/>
      <c r="H101" s="502"/>
      <c r="I101" s="502"/>
      <c r="J101" s="502"/>
      <c r="K101" s="549"/>
      <c r="L101" s="502"/>
      <c r="M101" s="502"/>
      <c r="N101" s="502"/>
      <c r="O101" s="1295"/>
      <c r="P101" s="1295"/>
    </row>
    <row r="102" spans="1:16" s="14" customFormat="1" ht="21" hidden="1" thickTop="1" thickBot="1">
      <c r="A102" s="488"/>
      <c r="B102" s="1178" t="s">
        <v>2186</v>
      </c>
      <c r="C102" s="504" t="s">
        <v>2187</v>
      </c>
      <c r="D102" s="504">
        <v>45400</v>
      </c>
      <c r="E102" s="505">
        <v>45402</v>
      </c>
      <c r="F102" s="506"/>
      <c r="G102" s="507"/>
      <c r="H102" s="504"/>
      <c r="I102" s="504"/>
      <c r="J102" s="504"/>
      <c r="K102" s="195"/>
      <c r="L102" s="504"/>
      <c r="M102" s="504"/>
      <c r="N102" s="504"/>
      <c r="O102" s="1295">
        <v>45396</v>
      </c>
      <c r="P102" s="1295">
        <v>45397</v>
      </c>
    </row>
    <row r="103" spans="1:16" s="14" customFormat="1" ht="20.25" hidden="1" thickTop="1">
      <c r="A103" s="488" t="s">
        <v>2188</v>
      </c>
      <c r="B103" s="2234" t="s">
        <v>2061</v>
      </c>
      <c r="C103" s="502" t="s">
        <v>2189</v>
      </c>
      <c r="D103" s="502">
        <v>45411</v>
      </c>
      <c r="E103" s="2590" t="s">
        <v>2190</v>
      </c>
      <c r="F103" s="2234" t="s">
        <v>2054</v>
      </c>
      <c r="G103" s="1080" t="s">
        <v>2191</v>
      </c>
      <c r="H103" s="502">
        <v>45413</v>
      </c>
      <c r="I103" s="502">
        <f>H103+31</f>
        <v>45444</v>
      </c>
      <c r="J103" s="502">
        <f>H103+35</f>
        <v>45448</v>
      </c>
      <c r="K103" s="549"/>
      <c r="L103" s="502">
        <f>H103+40</f>
        <v>45453</v>
      </c>
      <c r="M103" s="502">
        <f>H103+42</f>
        <v>45455</v>
      </c>
      <c r="N103" s="502">
        <f>H103+47</f>
        <v>45460</v>
      </c>
      <c r="O103" s="1295">
        <v>45403</v>
      </c>
      <c r="P103" s="1295">
        <v>45403</v>
      </c>
    </row>
    <row r="104" spans="1:16" ht="13.5" hidden="1" thickBot="1">
      <c r="B104" s="1178"/>
      <c r="C104" s="504"/>
      <c r="D104" s="504"/>
      <c r="E104" s="505"/>
      <c r="F104" s="506"/>
      <c r="G104" s="507"/>
      <c r="H104" s="504"/>
      <c r="I104" s="504"/>
      <c r="J104" s="504"/>
      <c r="K104" s="195"/>
      <c r="L104" s="504"/>
      <c r="M104" s="504"/>
      <c r="N104" s="504"/>
    </row>
    <row r="105" spans="1:16" s="14" customFormat="1" ht="20.25" hidden="1" thickTop="1">
      <c r="A105" s="488" t="s">
        <v>2164</v>
      </c>
      <c r="B105" s="2234" t="s">
        <v>2188</v>
      </c>
      <c r="C105" s="502" t="s">
        <v>2192</v>
      </c>
      <c r="D105" s="502">
        <v>45421</v>
      </c>
      <c r="E105" s="2590" t="s">
        <v>2190</v>
      </c>
      <c r="F105" s="2234" t="s">
        <v>2058</v>
      </c>
      <c r="G105" s="1080" t="s">
        <v>2193</v>
      </c>
      <c r="H105" s="502">
        <v>45426</v>
      </c>
      <c r="I105" s="502">
        <f>H105+31</f>
        <v>45457</v>
      </c>
      <c r="J105" s="502">
        <f>H105+35</f>
        <v>45461</v>
      </c>
      <c r="K105" s="549"/>
      <c r="L105" s="502">
        <f>H105+40</f>
        <v>45466</v>
      </c>
      <c r="M105" s="502">
        <f>H105+42</f>
        <v>45468</v>
      </c>
      <c r="N105" s="502">
        <f>H105+47</f>
        <v>45473</v>
      </c>
      <c r="O105" s="1295">
        <v>45410</v>
      </c>
      <c r="P105" s="1295">
        <v>45410</v>
      </c>
    </row>
    <row r="106" spans="1:16" s="14" customFormat="1" ht="20.25" hidden="1" thickBot="1">
      <c r="A106" s="488"/>
      <c r="B106" s="1178"/>
      <c r="C106" s="504"/>
      <c r="D106" s="504"/>
      <c r="E106" s="505"/>
      <c r="F106" s="506"/>
      <c r="G106" s="507"/>
      <c r="H106" s="504"/>
      <c r="I106" s="504"/>
      <c r="J106" s="504"/>
      <c r="K106" s="195"/>
      <c r="L106" s="504"/>
      <c r="M106" s="504"/>
      <c r="N106" s="504"/>
      <c r="O106" s="1295"/>
      <c r="P106" s="1295"/>
    </row>
    <row r="107" spans="1:16" s="14" customFormat="1" ht="20.25" hidden="1" thickTop="1">
      <c r="A107" s="488"/>
      <c r="B107" s="1463"/>
      <c r="C107" s="858"/>
      <c r="D107" s="858"/>
      <c r="E107" s="2596"/>
      <c r="F107" s="1876" t="s">
        <v>2194</v>
      </c>
      <c r="G107" s="501" t="s">
        <v>2195</v>
      </c>
      <c r="H107" s="498">
        <v>45429</v>
      </c>
      <c r="I107" s="502">
        <f>H107+31</f>
        <v>45460</v>
      </c>
      <c r="J107" s="502">
        <f>H107+35</f>
        <v>45464</v>
      </c>
      <c r="K107" s="549"/>
      <c r="L107" s="502">
        <f>H107+40</f>
        <v>45469</v>
      </c>
      <c r="M107" s="502">
        <f>H107+42</f>
        <v>45471</v>
      </c>
      <c r="N107" s="502">
        <f>H107+47</f>
        <v>45476</v>
      </c>
      <c r="O107" s="1295"/>
      <c r="P107" s="1295"/>
    </row>
    <row r="108" spans="1:16" s="14" customFormat="1" ht="20.25" hidden="1" thickBot="1">
      <c r="A108" s="488"/>
      <c r="B108" s="1178"/>
      <c r="C108" s="504"/>
      <c r="D108" s="504"/>
      <c r="E108" s="505"/>
      <c r="F108" s="506"/>
      <c r="G108" s="507"/>
      <c r="H108" s="504"/>
      <c r="I108" s="504"/>
      <c r="J108" s="504"/>
      <c r="K108" s="195"/>
      <c r="L108" s="504"/>
      <c r="M108" s="504"/>
      <c r="N108" s="504"/>
      <c r="O108" s="1295">
        <v>45417</v>
      </c>
      <c r="P108" s="1295">
        <v>45417</v>
      </c>
    </row>
    <row r="109" spans="1:16" s="14" customFormat="1" ht="21" hidden="1" thickTop="1" thickBot="1">
      <c r="A109" s="488"/>
      <c r="B109" s="2234" t="s">
        <v>2196</v>
      </c>
      <c r="C109" s="858" t="s">
        <v>2197</v>
      </c>
      <c r="D109" s="858">
        <v>45426</v>
      </c>
      <c r="E109" s="2608">
        <v>45429</v>
      </c>
      <c r="F109" s="1876" t="s">
        <v>2063</v>
      </c>
      <c r="G109" s="501" t="s">
        <v>2198</v>
      </c>
      <c r="H109" s="498">
        <v>45434</v>
      </c>
      <c r="I109" s="502">
        <f>H109+31</f>
        <v>45465</v>
      </c>
      <c r="J109" s="502">
        <f>H109+35</f>
        <v>45469</v>
      </c>
      <c r="K109" s="549"/>
      <c r="L109" s="502">
        <f>H109+40</f>
        <v>45474</v>
      </c>
      <c r="M109" s="502">
        <f>H109+42</f>
        <v>45476</v>
      </c>
      <c r="N109" s="502">
        <f>H109+47</f>
        <v>45481</v>
      </c>
      <c r="O109" s="1295">
        <v>45414</v>
      </c>
      <c r="P109" s="1295">
        <v>45414</v>
      </c>
    </row>
    <row r="110" spans="1:16" s="14" customFormat="1" ht="20.25" hidden="1" thickTop="1">
      <c r="A110" s="488"/>
      <c r="B110" s="1463" t="s">
        <v>2164</v>
      </c>
      <c r="C110" s="858" t="s">
        <v>2199</v>
      </c>
      <c r="D110" s="858">
        <v>45427</v>
      </c>
      <c r="E110" s="2596">
        <v>45432</v>
      </c>
      <c r="F110" s="2476"/>
      <c r="G110" s="1080"/>
      <c r="H110" s="502"/>
      <c r="I110" s="502"/>
      <c r="J110" s="502"/>
      <c r="K110" s="549"/>
      <c r="L110" s="502"/>
      <c r="M110" s="502"/>
      <c r="N110" s="502"/>
      <c r="O110" s="1295"/>
      <c r="P110" s="1295"/>
    </row>
    <row r="111" spans="1:16" s="14" customFormat="1" ht="19.5" hidden="1">
      <c r="A111" s="488" t="s">
        <v>2200</v>
      </c>
      <c r="B111" s="2234" t="s">
        <v>2201</v>
      </c>
      <c r="C111" s="302" t="s">
        <v>2202</v>
      </c>
      <c r="D111" s="302">
        <v>45430</v>
      </c>
      <c r="E111" s="2597">
        <v>45433</v>
      </c>
      <c r="F111" s="2476"/>
      <c r="G111" s="1080"/>
      <c r="H111" s="502"/>
      <c r="I111" s="502"/>
      <c r="J111" s="502"/>
      <c r="K111" s="549"/>
      <c r="L111" s="502"/>
      <c r="M111" s="502"/>
      <c r="N111" s="502"/>
      <c r="O111" s="1295">
        <v>45417</v>
      </c>
      <c r="P111" s="1295">
        <v>45418</v>
      </c>
    </row>
    <row r="112" spans="1:16" s="14" customFormat="1" ht="20.25" hidden="1" thickBot="1">
      <c r="A112" s="488" t="s">
        <v>2125</v>
      </c>
      <c r="B112" s="2529" t="s">
        <v>2138</v>
      </c>
      <c r="C112" s="502" t="s">
        <v>2203</v>
      </c>
      <c r="D112" s="502">
        <v>45429</v>
      </c>
      <c r="E112" s="2590" t="s">
        <v>2190</v>
      </c>
      <c r="F112" s="2476"/>
      <c r="G112" s="1080"/>
      <c r="H112" s="502"/>
      <c r="I112" s="504"/>
      <c r="J112" s="504"/>
      <c r="K112" s="195"/>
      <c r="L112" s="504"/>
      <c r="M112" s="504"/>
      <c r="N112" s="504"/>
      <c r="O112" s="1295"/>
      <c r="P112" s="1295"/>
    </row>
    <row r="113" spans="1:16" s="14" customFormat="1" ht="20.25" hidden="1" thickTop="1">
      <c r="A113" s="488" t="s">
        <v>2125</v>
      </c>
      <c r="B113" s="2234" t="s">
        <v>2109</v>
      </c>
      <c r="C113" s="498" t="s">
        <v>2204</v>
      </c>
      <c r="D113" s="498">
        <v>45446</v>
      </c>
      <c r="E113" s="499">
        <v>45447</v>
      </c>
      <c r="F113" s="1876" t="s">
        <v>2039</v>
      </c>
      <c r="G113" s="501" t="s">
        <v>2205</v>
      </c>
      <c r="H113" s="498">
        <v>45442</v>
      </c>
      <c r="I113" s="502">
        <f>H113+31</f>
        <v>45473</v>
      </c>
      <c r="J113" s="502">
        <f>H113+35</f>
        <v>45477</v>
      </c>
      <c r="K113" s="549"/>
      <c r="L113" s="502">
        <f>H113+40</f>
        <v>45482</v>
      </c>
      <c r="M113" s="502">
        <f>H113+42</f>
        <v>45484</v>
      </c>
      <c r="N113" s="502">
        <f>H113+47</f>
        <v>45489</v>
      </c>
      <c r="O113" s="1295">
        <v>45438</v>
      </c>
      <c r="P113" s="1295">
        <v>45439</v>
      </c>
    </row>
    <row r="114" spans="1:16" s="14" customFormat="1" ht="20.25" hidden="1" thickBot="1">
      <c r="A114" s="488"/>
      <c r="B114" s="1178"/>
      <c r="C114" s="504"/>
      <c r="D114" s="504"/>
      <c r="E114" s="505"/>
      <c r="F114" s="506"/>
      <c r="G114" s="507"/>
      <c r="H114" s="504"/>
      <c r="I114" s="504"/>
      <c r="J114" s="504"/>
      <c r="K114" s="195"/>
      <c r="L114" s="504"/>
      <c r="M114" s="504"/>
      <c r="N114" s="504"/>
      <c r="O114" s="1295"/>
      <c r="P114" s="1295"/>
    </row>
    <row r="115" spans="1:16" s="14" customFormat="1" ht="20.25" hidden="1" thickTop="1">
      <c r="A115" s="488"/>
      <c r="B115" s="2234" t="s">
        <v>2125</v>
      </c>
      <c r="C115" s="498" t="s">
        <v>2206</v>
      </c>
      <c r="D115" s="498">
        <v>45442</v>
      </c>
      <c r="E115" s="499">
        <v>45445</v>
      </c>
      <c r="F115" s="1876" t="s">
        <v>2207</v>
      </c>
      <c r="G115" s="501" t="s">
        <v>2208</v>
      </c>
      <c r="H115" s="498">
        <v>45448</v>
      </c>
      <c r="I115" s="502">
        <f>H115+31</f>
        <v>45479</v>
      </c>
      <c r="J115" s="502">
        <f>H115+35</f>
        <v>45483</v>
      </c>
      <c r="K115" s="549"/>
      <c r="L115" s="502">
        <f>H115+40</f>
        <v>45488</v>
      </c>
      <c r="M115" s="502">
        <f>H115+42</f>
        <v>45490</v>
      </c>
      <c r="N115" s="502">
        <f>H115+47</f>
        <v>45495</v>
      </c>
      <c r="O115" s="1295">
        <v>45431</v>
      </c>
      <c r="P115" s="1295">
        <v>45431</v>
      </c>
    </row>
    <row r="116" spans="1:16" s="14" customFormat="1" ht="20.25" hidden="1" thickBot="1">
      <c r="A116" s="488"/>
      <c r="B116" s="1178" t="s">
        <v>2061</v>
      </c>
      <c r="C116" s="504" t="s">
        <v>2209</v>
      </c>
      <c r="D116" s="504">
        <v>45442</v>
      </c>
      <c r="E116" s="1396" t="s">
        <v>2190</v>
      </c>
      <c r="F116" s="506"/>
      <c r="G116" s="507"/>
      <c r="H116" s="504"/>
      <c r="I116" s="504"/>
      <c r="J116" s="504"/>
      <c r="K116" s="195"/>
      <c r="L116" s="504"/>
      <c r="M116" s="504"/>
      <c r="N116" s="504"/>
      <c r="O116" s="1295">
        <v>45438</v>
      </c>
      <c r="P116" s="1295">
        <v>45438</v>
      </c>
    </row>
    <row r="117" spans="1:16" s="14" customFormat="1" ht="20.25" hidden="1" thickTop="1">
      <c r="A117" s="488"/>
      <c r="B117" s="2659" t="s">
        <v>2210</v>
      </c>
      <c r="C117" s="2615" t="s">
        <v>2209</v>
      </c>
      <c r="D117" s="813" t="s">
        <v>2190</v>
      </c>
      <c r="E117" s="499" t="s">
        <v>2000</v>
      </c>
      <c r="F117" s="1876" t="s">
        <v>2166</v>
      </c>
      <c r="G117" s="501" t="s">
        <v>2211</v>
      </c>
      <c r="H117" s="498">
        <v>45455</v>
      </c>
      <c r="I117" s="502">
        <f t="shared" ref="I117" si="68">H117+31</f>
        <v>45486</v>
      </c>
      <c r="J117" s="502">
        <f t="shared" ref="J117" si="69">H117+35</f>
        <v>45490</v>
      </c>
      <c r="K117" s="549"/>
      <c r="L117" s="502">
        <f t="shared" ref="L117" si="70">H117+40</f>
        <v>45495</v>
      </c>
      <c r="M117" s="502">
        <f t="shared" ref="M117" si="71">H117+42</f>
        <v>45497</v>
      </c>
      <c r="N117" s="502">
        <f t="shared" ref="N117" si="72">H117+47</f>
        <v>45502</v>
      </c>
      <c r="O117" s="1295">
        <v>45438</v>
      </c>
      <c r="P117" s="1295">
        <v>45438</v>
      </c>
    </row>
    <row r="118" spans="1:16" s="14" customFormat="1" ht="20.25" hidden="1" thickBot="1">
      <c r="A118" s="488"/>
      <c r="B118" s="1178"/>
      <c r="C118" s="504"/>
      <c r="D118" s="504"/>
      <c r="E118" s="505"/>
      <c r="F118" s="506"/>
      <c r="G118" s="507"/>
      <c r="H118" s="504"/>
      <c r="I118" s="504"/>
      <c r="J118" s="504"/>
      <c r="K118" s="195"/>
      <c r="L118" s="504"/>
      <c r="M118" s="504"/>
      <c r="N118" s="504"/>
      <c r="O118" s="1295"/>
      <c r="P118" s="1295"/>
    </row>
    <row r="119" spans="1:16" s="14" customFormat="1" ht="20.25" hidden="1" thickTop="1">
      <c r="A119" s="488"/>
      <c r="B119" s="1876" t="s">
        <v>2188</v>
      </c>
      <c r="C119" s="498" t="s">
        <v>2212</v>
      </c>
      <c r="D119" s="498">
        <v>45464</v>
      </c>
      <c r="E119" s="499">
        <v>45466</v>
      </c>
      <c r="F119" s="1876" t="s">
        <v>2073</v>
      </c>
      <c r="G119" s="501" t="s">
        <v>2213</v>
      </c>
      <c r="H119" s="498">
        <v>45462</v>
      </c>
      <c r="I119" s="502">
        <f t="shared" ref="I119" si="73">H119+31</f>
        <v>45493</v>
      </c>
      <c r="J119" s="502">
        <f t="shared" ref="J119" si="74">H119+35</f>
        <v>45497</v>
      </c>
      <c r="K119" s="549"/>
      <c r="L119" s="502">
        <f t="shared" ref="L119" si="75">H119+40</f>
        <v>45502</v>
      </c>
      <c r="M119" s="502">
        <f t="shared" ref="M119" si="76">H119+42</f>
        <v>45504</v>
      </c>
      <c r="N119" s="502">
        <f t="shared" ref="N119" si="77">H119+47</f>
        <v>45509</v>
      </c>
      <c r="O119" s="1295">
        <v>45445</v>
      </c>
      <c r="P119" s="1295">
        <v>45445</v>
      </c>
    </row>
    <row r="120" spans="1:16" s="14" customFormat="1" ht="20.25" hidden="1" thickBot="1">
      <c r="A120" s="488" t="s">
        <v>2164</v>
      </c>
      <c r="B120" s="798" t="s">
        <v>2214</v>
      </c>
      <c r="C120" s="2660" t="s">
        <v>2215</v>
      </c>
      <c r="D120" s="504">
        <v>45456</v>
      </c>
      <c r="E120" s="505">
        <v>45460</v>
      </c>
      <c r="F120" s="506"/>
      <c r="G120" s="507"/>
      <c r="H120" s="504"/>
      <c r="I120" s="504"/>
      <c r="J120" s="504"/>
      <c r="K120" s="195"/>
      <c r="L120" s="504"/>
      <c r="M120" s="504"/>
      <c r="N120" s="504"/>
      <c r="O120" s="1295">
        <v>45452</v>
      </c>
      <c r="P120" s="1295">
        <v>45453</v>
      </c>
    </row>
    <row r="121" spans="1:16" s="14" customFormat="1" ht="20.25" hidden="1" thickTop="1">
      <c r="A121" s="488"/>
      <c r="B121" s="1876"/>
      <c r="C121" s="498"/>
      <c r="D121" s="498"/>
      <c r="E121" s="499"/>
      <c r="F121" s="1876" t="s">
        <v>2216</v>
      </c>
      <c r="G121" s="501" t="s">
        <v>2217</v>
      </c>
      <c r="H121" s="498">
        <v>45470</v>
      </c>
      <c r="I121" s="502">
        <f t="shared" ref="I121" si="78">H121+31</f>
        <v>45501</v>
      </c>
      <c r="J121" s="502">
        <f t="shared" ref="J121" si="79">H121+35</f>
        <v>45505</v>
      </c>
      <c r="K121" s="549"/>
      <c r="L121" s="502">
        <f t="shared" ref="L121" si="80">H121+40</f>
        <v>45510</v>
      </c>
      <c r="M121" s="502">
        <f t="shared" ref="M121" si="81">H121+42</f>
        <v>45512</v>
      </c>
      <c r="N121" s="502">
        <f t="shared" ref="N121" si="82">H121+47</f>
        <v>45517</v>
      </c>
      <c r="O121" s="1295"/>
      <c r="P121" s="1295"/>
    </row>
    <row r="122" spans="1:16" ht="13.5" hidden="1" thickBot="1">
      <c r="A122" s="488"/>
      <c r="B122" s="1178"/>
      <c r="C122" s="504"/>
      <c r="D122" s="504"/>
      <c r="E122" s="505"/>
      <c r="F122" s="506"/>
      <c r="G122" s="507"/>
      <c r="H122" s="504"/>
      <c r="I122" s="504"/>
      <c r="J122" s="504"/>
      <c r="K122" s="195"/>
      <c r="L122" s="504"/>
      <c r="M122" s="504"/>
      <c r="N122" s="504"/>
    </row>
    <row r="123" spans="1:16" s="14" customFormat="1" ht="20.25" hidden="1" thickTop="1">
      <c r="A123" s="488" t="s">
        <v>2138</v>
      </c>
      <c r="B123" s="1876" t="s">
        <v>2164</v>
      </c>
      <c r="C123" s="498" t="s">
        <v>2218</v>
      </c>
      <c r="D123" s="498">
        <v>45470</v>
      </c>
      <c r="E123" s="499">
        <v>45472</v>
      </c>
      <c r="F123" s="1876" t="s">
        <v>2076</v>
      </c>
      <c r="G123" s="501" t="s">
        <v>2219</v>
      </c>
      <c r="H123" s="498">
        <v>45477</v>
      </c>
      <c r="I123" s="502">
        <f t="shared" ref="I123" si="83">H123+31</f>
        <v>45508</v>
      </c>
      <c r="J123" s="502">
        <f t="shared" ref="J123" si="84">H123+35</f>
        <v>45512</v>
      </c>
      <c r="K123" s="549"/>
      <c r="L123" s="502">
        <f t="shared" ref="L123" si="85">H123+40</f>
        <v>45517</v>
      </c>
      <c r="M123" s="502">
        <f t="shared" ref="M123" si="86">H123+42</f>
        <v>45519</v>
      </c>
      <c r="N123" s="502">
        <f t="shared" ref="N123" si="87">H123+47</f>
        <v>45524</v>
      </c>
      <c r="O123" s="1295">
        <v>45459</v>
      </c>
      <c r="P123" s="1295">
        <v>45459</v>
      </c>
    </row>
    <row r="124" spans="1:16" s="14" customFormat="1" ht="20.25" hidden="1" thickBot="1">
      <c r="A124" s="488"/>
      <c r="B124" s="1178" t="s">
        <v>2150</v>
      </c>
      <c r="C124" s="504" t="s">
        <v>2220</v>
      </c>
      <c r="D124" s="504">
        <v>45471</v>
      </c>
      <c r="E124" s="505">
        <v>45473</v>
      </c>
      <c r="F124" s="506"/>
      <c r="G124" s="507"/>
      <c r="H124" s="504"/>
      <c r="I124" s="504"/>
      <c r="J124" s="504"/>
      <c r="K124" s="195"/>
      <c r="L124" s="504"/>
      <c r="M124" s="504"/>
      <c r="N124" s="504"/>
      <c r="O124" s="1295">
        <v>45466</v>
      </c>
      <c r="P124" s="1295">
        <v>45467</v>
      </c>
    </row>
    <row r="125" spans="1:16" s="14" customFormat="1" ht="20.25" hidden="1" thickTop="1">
      <c r="A125" s="488" t="s">
        <v>2221</v>
      </c>
      <c r="B125" s="1876" t="s">
        <v>2222</v>
      </c>
      <c r="C125" s="498" t="s">
        <v>2223</v>
      </c>
      <c r="D125" s="498">
        <v>45478</v>
      </c>
      <c r="E125" s="499">
        <v>45481</v>
      </c>
      <c r="F125" s="1876" t="s">
        <v>2086</v>
      </c>
      <c r="G125" s="501" t="s">
        <v>2224</v>
      </c>
      <c r="H125" s="498">
        <v>45483</v>
      </c>
      <c r="I125" s="502">
        <f t="shared" ref="I125" si="88">H125+31</f>
        <v>45514</v>
      </c>
      <c r="J125" s="502">
        <f t="shared" ref="J125" si="89">H125+35</f>
        <v>45518</v>
      </c>
      <c r="K125" s="549"/>
      <c r="L125" s="502">
        <f t="shared" ref="L125" si="90">H125+40</f>
        <v>45523</v>
      </c>
      <c r="M125" s="502">
        <f t="shared" ref="M125" si="91">H125+42</f>
        <v>45525</v>
      </c>
      <c r="N125" s="502">
        <f t="shared" ref="N125" si="92">H125+47</f>
        <v>45530</v>
      </c>
      <c r="O125" s="1295">
        <v>45466</v>
      </c>
      <c r="P125" s="1295">
        <v>45466</v>
      </c>
    </row>
    <row r="126" spans="1:16" s="14" customFormat="1" ht="20.25" hidden="1" thickBot="1">
      <c r="A126" s="488"/>
      <c r="B126" s="1178"/>
      <c r="C126" s="504"/>
      <c r="D126" s="504"/>
      <c r="E126" s="505"/>
      <c r="F126" s="506"/>
      <c r="G126" s="507"/>
      <c r="H126" s="504"/>
      <c r="I126" s="504"/>
      <c r="J126" s="504"/>
      <c r="K126" s="195"/>
      <c r="L126" s="504"/>
      <c r="M126" s="504"/>
      <c r="N126" s="504"/>
      <c r="O126" s="1295"/>
      <c r="P126" s="1295"/>
    </row>
    <row r="127" spans="1:16" s="14" customFormat="1" ht="20.25" hidden="1" thickTop="1">
      <c r="A127" s="488" t="s">
        <v>2225</v>
      </c>
      <c r="B127" s="1876" t="s">
        <v>2210</v>
      </c>
      <c r="C127" s="498" t="s">
        <v>2226</v>
      </c>
      <c r="D127" s="498">
        <v>45483</v>
      </c>
      <c r="E127" s="499">
        <v>45485</v>
      </c>
      <c r="F127" s="1876" t="s">
        <v>2090</v>
      </c>
      <c r="G127" s="501" t="s">
        <v>2227</v>
      </c>
      <c r="H127" s="498">
        <v>45490</v>
      </c>
      <c r="I127" s="502">
        <f t="shared" ref="I127" si="93">H127+31</f>
        <v>45521</v>
      </c>
      <c r="J127" s="502">
        <f t="shared" ref="J127" si="94">H127+35</f>
        <v>45525</v>
      </c>
      <c r="K127" s="549"/>
      <c r="L127" s="502">
        <f t="shared" ref="L127" si="95">H127+40</f>
        <v>45530</v>
      </c>
      <c r="M127" s="502">
        <f t="shared" ref="M127" si="96">H127+42</f>
        <v>45532</v>
      </c>
      <c r="N127" s="502">
        <f t="shared" ref="N127" si="97">H127+47</f>
        <v>45537</v>
      </c>
      <c r="O127" s="1295">
        <v>45480</v>
      </c>
      <c r="P127" s="1295">
        <v>45480</v>
      </c>
    </row>
    <row r="128" spans="1:16" s="14" customFormat="1" ht="20.25" hidden="1" thickBot="1">
      <c r="A128" s="488" t="s">
        <v>2061</v>
      </c>
      <c r="B128" s="1178" t="s">
        <v>2125</v>
      </c>
      <c r="C128" s="504" t="s">
        <v>2228</v>
      </c>
      <c r="D128" s="504">
        <v>45486</v>
      </c>
      <c r="E128" s="505">
        <v>45488</v>
      </c>
      <c r="F128" s="506"/>
      <c r="G128" s="507"/>
      <c r="H128" s="504"/>
      <c r="I128" s="504"/>
      <c r="J128" s="504"/>
      <c r="K128" s="195"/>
      <c r="L128" s="504"/>
      <c r="M128" s="504"/>
      <c r="N128" s="504"/>
      <c r="O128" s="1295">
        <v>45473</v>
      </c>
      <c r="P128" s="1295">
        <v>45473</v>
      </c>
    </row>
    <row r="129" spans="1:17" s="14" customFormat="1" ht="20.25" hidden="1" thickTop="1">
      <c r="A129" s="488"/>
      <c r="B129" s="1876" t="s">
        <v>2188</v>
      </c>
      <c r="C129" s="498" t="s">
        <v>2229</v>
      </c>
      <c r="D129" s="498">
        <v>45489</v>
      </c>
      <c r="E129" s="499">
        <v>45491</v>
      </c>
      <c r="F129" s="1876" t="s">
        <v>2141</v>
      </c>
      <c r="G129" s="501" t="s">
        <v>2230</v>
      </c>
      <c r="H129" s="498">
        <v>45497</v>
      </c>
      <c r="I129" s="502">
        <f t="shared" ref="I129" si="98">H129+31</f>
        <v>45528</v>
      </c>
      <c r="J129" s="502">
        <f t="shared" ref="J129" si="99">H129+35</f>
        <v>45532</v>
      </c>
      <c r="K129" s="549"/>
      <c r="L129" s="502">
        <f t="shared" ref="L129" si="100">H129+40</f>
        <v>45537</v>
      </c>
      <c r="M129" s="502">
        <f t="shared" ref="M129" si="101">H129+42</f>
        <v>45539</v>
      </c>
      <c r="N129" s="502">
        <f t="shared" ref="N129" si="102">H129+47</f>
        <v>45544</v>
      </c>
      <c r="O129" s="1295">
        <v>45487</v>
      </c>
      <c r="P129" s="1295">
        <v>45487</v>
      </c>
    </row>
    <row r="130" spans="1:17" s="14" customFormat="1" ht="20.25" hidden="1" thickBot="1">
      <c r="A130" s="488"/>
      <c r="B130" s="1178"/>
      <c r="C130" s="504"/>
      <c r="D130" s="504"/>
      <c r="E130" s="505"/>
      <c r="F130" s="506"/>
      <c r="G130" s="507"/>
      <c r="H130" s="504"/>
      <c r="I130" s="504"/>
      <c r="J130" s="504"/>
      <c r="K130" s="195"/>
      <c r="L130" s="504"/>
      <c r="M130" s="504"/>
      <c r="N130" s="504"/>
      <c r="O130" s="1295"/>
      <c r="P130" s="1295"/>
    </row>
    <row r="131" spans="1:17" s="14" customFormat="1" ht="20.25" hidden="1" thickTop="1">
      <c r="A131" s="488"/>
      <c r="B131" s="1876" t="s">
        <v>2186</v>
      </c>
      <c r="C131" s="498" t="s">
        <v>2231</v>
      </c>
      <c r="D131" s="498">
        <v>45495</v>
      </c>
      <c r="E131" s="499">
        <v>45499</v>
      </c>
      <c r="F131" s="1876" t="s">
        <v>2035</v>
      </c>
      <c r="G131" s="501" t="s">
        <v>2232</v>
      </c>
      <c r="H131" s="498">
        <v>45504</v>
      </c>
      <c r="I131" s="502">
        <f t="shared" ref="I131" si="103">H131+31</f>
        <v>45535</v>
      </c>
      <c r="J131" s="502">
        <f t="shared" ref="J131" si="104">H131+35</f>
        <v>45539</v>
      </c>
      <c r="K131" s="549"/>
      <c r="L131" s="502">
        <f t="shared" ref="L131" si="105">H131+40</f>
        <v>45544</v>
      </c>
      <c r="M131" s="502">
        <f t="shared" ref="M131" si="106">H131+42</f>
        <v>45546</v>
      </c>
      <c r="N131" s="502">
        <f t="shared" ref="N131" si="107">H131+47</f>
        <v>45551</v>
      </c>
      <c r="O131" s="1295">
        <v>45494</v>
      </c>
      <c r="P131" s="1295">
        <v>45495</v>
      </c>
    </row>
    <row r="132" spans="1:17" s="14" customFormat="1" ht="20.25" hidden="1" thickBot="1">
      <c r="A132" s="488"/>
      <c r="B132" s="1178"/>
      <c r="C132" s="504"/>
      <c r="D132" s="504"/>
      <c r="E132" s="505"/>
      <c r="F132" s="506"/>
      <c r="G132" s="507"/>
      <c r="H132" s="504"/>
      <c r="I132" s="504"/>
      <c r="J132" s="504"/>
      <c r="K132" s="195"/>
      <c r="L132" s="504"/>
      <c r="M132" s="504"/>
      <c r="N132" s="504"/>
      <c r="O132" s="1295">
        <v>45490</v>
      </c>
      <c r="P132" s="1295">
        <v>45491</v>
      </c>
    </row>
    <row r="133" spans="1:17" s="14" customFormat="1" ht="20.25" hidden="1" thickTop="1">
      <c r="A133" s="488" t="s">
        <v>2233</v>
      </c>
      <c r="B133" s="1876" t="s">
        <v>2214</v>
      </c>
      <c r="C133" s="498" t="s">
        <v>2234</v>
      </c>
      <c r="D133" s="498">
        <v>45503</v>
      </c>
      <c r="E133" s="499">
        <v>45505</v>
      </c>
      <c r="F133" s="1876" t="s">
        <v>2043</v>
      </c>
      <c r="G133" s="501" t="s">
        <v>2235</v>
      </c>
      <c r="H133" s="498">
        <v>45511</v>
      </c>
      <c r="I133" s="502">
        <f t="shared" ref="I133" si="108">H133+31</f>
        <v>45542</v>
      </c>
      <c r="J133" s="502">
        <f t="shared" ref="J133" si="109">H133+35</f>
        <v>45546</v>
      </c>
      <c r="K133" s="549"/>
      <c r="L133" s="502">
        <f t="shared" ref="L133" si="110">H133+40</f>
        <v>45551</v>
      </c>
      <c r="M133" s="502">
        <f t="shared" ref="M133" si="111">H133+42</f>
        <v>45553</v>
      </c>
      <c r="N133" s="502">
        <f t="shared" ref="N133" si="112">H133+47</f>
        <v>45558</v>
      </c>
      <c r="O133" s="1295">
        <v>45501</v>
      </c>
      <c r="P133" s="1295">
        <v>45502</v>
      </c>
    </row>
    <row r="134" spans="1:17" s="14" customFormat="1" ht="20.25" hidden="1" thickBot="1">
      <c r="A134" s="488" t="s">
        <v>2236</v>
      </c>
      <c r="B134" s="1178" t="s">
        <v>2237</v>
      </c>
      <c r="C134" s="504" t="s">
        <v>2238</v>
      </c>
      <c r="D134" s="504">
        <v>45502</v>
      </c>
      <c r="E134" s="505">
        <v>45504</v>
      </c>
      <c r="F134" s="506"/>
      <c r="G134" s="507"/>
      <c r="H134" s="504"/>
      <c r="I134" s="504"/>
      <c r="J134" s="504"/>
      <c r="K134" s="195"/>
      <c r="L134" s="504"/>
      <c r="M134" s="504"/>
      <c r="N134" s="504"/>
      <c r="O134" s="1295"/>
      <c r="P134" s="1295"/>
    </row>
    <row r="135" spans="1:17" s="14" customFormat="1" ht="20.25" hidden="1" thickTop="1">
      <c r="A135" s="488" t="s">
        <v>2239</v>
      </c>
      <c r="B135" s="1876" t="s">
        <v>2214</v>
      </c>
      <c r="C135" s="498" t="s">
        <v>2240</v>
      </c>
      <c r="D135" s="498">
        <v>45512</v>
      </c>
      <c r="E135" s="499">
        <v>45514</v>
      </c>
      <c r="F135" s="1876" t="s">
        <v>2068</v>
      </c>
      <c r="G135" s="501" t="s">
        <v>2241</v>
      </c>
      <c r="H135" s="498">
        <v>45518</v>
      </c>
      <c r="I135" s="502">
        <f t="shared" ref="I135" si="113">H135+31</f>
        <v>45549</v>
      </c>
      <c r="J135" s="502">
        <f t="shared" ref="J135" si="114">H135+35</f>
        <v>45553</v>
      </c>
      <c r="K135" s="549"/>
      <c r="L135" s="502">
        <f t="shared" ref="L135" si="115">H135+40</f>
        <v>45558</v>
      </c>
      <c r="M135" s="502">
        <f t="shared" ref="M135" si="116">H135+42</f>
        <v>45560</v>
      </c>
      <c r="N135" s="502">
        <f t="shared" ref="N135" si="117">H135+47</f>
        <v>45565</v>
      </c>
      <c r="O135" s="1295">
        <v>45511</v>
      </c>
      <c r="P135" s="1295">
        <v>45512</v>
      </c>
    </row>
    <row r="136" spans="1:17" s="14" customFormat="1" ht="20.25" hidden="1" thickBot="1">
      <c r="A136" s="488"/>
      <c r="B136" s="1178"/>
      <c r="C136" s="504"/>
      <c r="D136" s="504"/>
      <c r="E136" s="505"/>
      <c r="F136" s="506"/>
      <c r="G136" s="507"/>
      <c r="H136" s="504"/>
      <c r="I136" s="504"/>
      <c r="J136" s="504"/>
      <c r="K136" s="195"/>
      <c r="L136" s="504"/>
      <c r="M136" s="504"/>
      <c r="N136" s="504"/>
      <c r="O136" s="1295"/>
      <c r="P136" s="1295"/>
    </row>
    <row r="137" spans="1:17" s="14" customFormat="1" ht="20.25" hidden="1" thickTop="1">
      <c r="A137" s="488" t="s">
        <v>2210</v>
      </c>
      <c r="B137" s="1876" t="s">
        <v>2242</v>
      </c>
      <c r="C137" s="498" t="s">
        <v>2243</v>
      </c>
      <c r="D137" s="498">
        <v>45518</v>
      </c>
      <c r="E137" s="499">
        <v>45520</v>
      </c>
      <c r="F137" s="1876" t="s">
        <v>2054</v>
      </c>
      <c r="G137" s="501" t="s">
        <v>2244</v>
      </c>
      <c r="H137" s="498">
        <v>45525</v>
      </c>
      <c r="I137" s="502">
        <f t="shared" ref="I137" si="118">H137+31</f>
        <v>45556</v>
      </c>
      <c r="J137" s="502">
        <f t="shared" ref="J137" si="119">H137+35</f>
        <v>45560</v>
      </c>
      <c r="K137" s="549"/>
      <c r="L137" s="502">
        <f t="shared" ref="L137" si="120">H137+40</f>
        <v>45565</v>
      </c>
      <c r="M137" s="502">
        <f t="shared" ref="M137" si="121">H137+42</f>
        <v>45567</v>
      </c>
      <c r="N137" s="502">
        <f t="shared" ref="N137" si="122">H137+47</f>
        <v>45572</v>
      </c>
      <c r="O137" s="1295">
        <v>45518</v>
      </c>
      <c r="P137" s="1295">
        <v>45519</v>
      </c>
      <c r="Q137" s="14">
        <f>WEEKNUM(P137)</f>
        <v>33</v>
      </c>
    </row>
    <row r="138" spans="1:17" s="14" customFormat="1" ht="20.25" hidden="1" thickBot="1">
      <c r="A138" s="488"/>
      <c r="B138" s="1178"/>
      <c r="C138" s="504"/>
      <c r="D138" s="504"/>
      <c r="E138" s="505"/>
      <c r="F138" s="506"/>
      <c r="G138" s="507"/>
      <c r="H138" s="504"/>
      <c r="I138" s="504"/>
      <c r="J138" s="504"/>
      <c r="K138" s="195"/>
      <c r="L138" s="504"/>
      <c r="M138" s="504"/>
      <c r="N138" s="504"/>
      <c r="O138" s="1295"/>
      <c r="P138" s="1295"/>
    </row>
    <row r="139" spans="1:17" s="14" customFormat="1" ht="20.25" hidden="1" thickTop="1">
      <c r="A139" s="488"/>
      <c r="B139" s="1876" t="s">
        <v>2210</v>
      </c>
      <c r="C139" s="498" t="s">
        <v>2245</v>
      </c>
      <c r="D139" s="498">
        <v>45527</v>
      </c>
      <c r="E139" s="1019" t="s">
        <v>2190</v>
      </c>
      <c r="F139" s="1876" t="s">
        <v>2058</v>
      </c>
      <c r="G139" s="501" t="s">
        <v>2246</v>
      </c>
      <c r="H139" s="498">
        <v>45535</v>
      </c>
      <c r="I139" s="502">
        <f t="shared" ref="I139" si="123">H139+31</f>
        <v>45566</v>
      </c>
      <c r="J139" s="502">
        <f t="shared" ref="J139" si="124">H139+35</f>
        <v>45570</v>
      </c>
      <c r="K139" s="549"/>
      <c r="L139" s="502">
        <f t="shared" ref="L139" si="125">H139+40</f>
        <v>45575</v>
      </c>
      <c r="M139" s="502">
        <f t="shared" ref="M139" si="126">H139+42</f>
        <v>45577</v>
      </c>
      <c r="N139" s="502">
        <f t="shared" ref="N139" si="127">H139+47</f>
        <v>45582</v>
      </c>
      <c r="O139" s="1295">
        <v>45515</v>
      </c>
      <c r="P139" s="1295">
        <v>45515</v>
      </c>
      <c r="Q139" s="14">
        <f>WEEKNUM(P139)</f>
        <v>33</v>
      </c>
    </row>
    <row r="140" spans="1:17" s="14" customFormat="1" ht="20.25" hidden="1" thickBot="1">
      <c r="A140" s="488"/>
      <c r="B140" s="1178"/>
      <c r="C140" s="504"/>
      <c r="D140" s="504"/>
      <c r="E140" s="505"/>
      <c r="F140" s="506"/>
      <c r="G140" s="507"/>
      <c r="H140" s="504"/>
      <c r="I140" s="504"/>
      <c r="J140" s="504"/>
      <c r="K140" s="195"/>
      <c r="L140" s="504"/>
      <c r="M140" s="504"/>
      <c r="N140" s="504"/>
      <c r="O140" s="1295"/>
      <c r="P140" s="1295"/>
    </row>
    <row r="141" spans="1:17" s="14" customFormat="1" ht="20.25" hidden="1" thickTop="1">
      <c r="A141" s="488" t="s">
        <v>2247</v>
      </c>
      <c r="B141" s="1876" t="s">
        <v>2248</v>
      </c>
      <c r="C141" s="498" t="s">
        <v>2249</v>
      </c>
      <c r="D141" s="498">
        <v>45533</v>
      </c>
      <c r="E141" s="1019" t="s">
        <v>2190</v>
      </c>
      <c r="F141" s="1876" t="s">
        <v>2194</v>
      </c>
      <c r="G141" s="501" t="s">
        <v>2250</v>
      </c>
      <c r="H141" s="498">
        <v>45539</v>
      </c>
      <c r="I141" s="502">
        <f t="shared" ref="I141" si="128">H141+31</f>
        <v>45570</v>
      </c>
      <c r="J141" s="502">
        <f t="shared" ref="J141" si="129">H141+35</f>
        <v>45574</v>
      </c>
      <c r="K141" s="549"/>
      <c r="L141" s="502">
        <f t="shared" ref="L141" si="130">H141+40</f>
        <v>45579</v>
      </c>
      <c r="M141" s="502">
        <f t="shared" ref="M141" si="131">H141+42</f>
        <v>45581</v>
      </c>
      <c r="N141" s="502">
        <f t="shared" ref="N141" si="132">H141+47</f>
        <v>45586</v>
      </c>
      <c r="O141" s="1295">
        <v>45529</v>
      </c>
      <c r="P141" s="1295">
        <v>45529</v>
      </c>
    </row>
    <row r="142" spans="1:17" s="14" customFormat="1" ht="20.25" hidden="1" thickBot="1">
      <c r="A142" s="488"/>
      <c r="B142" s="1178" t="s">
        <v>2188</v>
      </c>
      <c r="C142" s="504" t="s">
        <v>2251</v>
      </c>
      <c r="D142" s="504">
        <v>45532</v>
      </c>
      <c r="E142" s="505">
        <v>45534</v>
      </c>
      <c r="F142" s="506"/>
      <c r="G142" s="507"/>
      <c r="H142" s="504"/>
      <c r="I142" s="504"/>
      <c r="J142" s="504"/>
      <c r="K142" s="195"/>
      <c r="L142" s="504"/>
      <c r="M142" s="504"/>
      <c r="N142" s="504"/>
      <c r="O142" s="1295">
        <v>45522</v>
      </c>
      <c r="P142" s="1295">
        <v>45522</v>
      </c>
      <c r="Q142" s="14">
        <f>WEEKNUM(P142)</f>
        <v>34</v>
      </c>
    </row>
    <row r="143" spans="1:17" s="14" customFormat="1" ht="20.25" hidden="1" thickTop="1">
      <c r="A143" s="488"/>
      <c r="B143" s="1876" t="s">
        <v>2222</v>
      </c>
      <c r="C143" s="498" t="s">
        <v>2252</v>
      </c>
      <c r="D143" s="498">
        <v>45538</v>
      </c>
      <c r="E143" s="499">
        <v>45541</v>
      </c>
      <c r="F143" s="1876" t="s">
        <v>2063</v>
      </c>
      <c r="G143" s="501" t="s">
        <v>2253</v>
      </c>
      <c r="H143" s="498">
        <v>45546</v>
      </c>
      <c r="I143" s="502">
        <f t="shared" ref="I143" si="133">H143+31</f>
        <v>45577</v>
      </c>
      <c r="J143" s="502">
        <f t="shared" ref="J143" si="134">H143+35</f>
        <v>45581</v>
      </c>
      <c r="K143" s="549"/>
      <c r="L143" s="502">
        <f t="shared" ref="L143" si="135">H143+40</f>
        <v>45586</v>
      </c>
      <c r="M143" s="502">
        <f t="shared" ref="M143" si="136">H143+42</f>
        <v>45588</v>
      </c>
      <c r="N143" s="502">
        <f t="shared" ref="N143" si="137">H143+47</f>
        <v>45593</v>
      </c>
      <c r="O143" s="1295">
        <v>45536</v>
      </c>
      <c r="P143" s="1295">
        <v>45536</v>
      </c>
      <c r="Q143" s="14">
        <v>35</v>
      </c>
    </row>
    <row r="144" spans="1:17" s="14" customFormat="1" ht="20.25" hidden="1" thickBot="1">
      <c r="A144" s="488"/>
      <c r="B144" s="1178"/>
      <c r="C144" s="504"/>
      <c r="D144" s="504"/>
      <c r="E144" s="505"/>
      <c r="F144" s="506"/>
      <c r="G144" s="507"/>
      <c r="H144" s="504"/>
      <c r="I144" s="504"/>
      <c r="J144" s="504"/>
      <c r="K144" s="195"/>
      <c r="L144" s="504"/>
      <c r="M144" s="504"/>
      <c r="N144" s="504"/>
      <c r="O144" s="1295"/>
      <c r="P144" s="1295"/>
    </row>
    <row r="145" spans="1:18" s="14" customFormat="1" ht="20.25" hidden="1" thickTop="1">
      <c r="A145" s="488"/>
      <c r="B145" s="1876" t="s">
        <v>2125</v>
      </c>
      <c r="C145" s="498" t="s">
        <v>2254</v>
      </c>
      <c r="D145" s="498">
        <v>45547</v>
      </c>
      <c r="E145" s="499">
        <v>45549</v>
      </c>
      <c r="F145" s="1876" t="s">
        <v>2039</v>
      </c>
      <c r="G145" s="501" t="s">
        <v>2255</v>
      </c>
      <c r="H145" s="498">
        <v>45553</v>
      </c>
      <c r="I145" s="502">
        <f>H145+31</f>
        <v>45584</v>
      </c>
      <c r="J145" s="502">
        <f>H145+35</f>
        <v>45588</v>
      </c>
      <c r="K145" s="549"/>
      <c r="L145" s="502">
        <f>H145+40</f>
        <v>45593</v>
      </c>
      <c r="M145" s="502">
        <f>H145+42</f>
        <v>45595</v>
      </c>
      <c r="N145" s="502">
        <f>H145+47</f>
        <v>45600</v>
      </c>
      <c r="O145" s="1295">
        <v>45543</v>
      </c>
      <c r="P145" s="1295">
        <v>45543</v>
      </c>
      <c r="Q145" s="14">
        <v>36</v>
      </c>
    </row>
    <row r="146" spans="1:18" s="14" customFormat="1" ht="20.25" hidden="1" thickBot="1">
      <c r="A146" s="488"/>
      <c r="B146" s="1178"/>
      <c r="C146" s="504"/>
      <c r="D146" s="504"/>
      <c r="E146" s="505"/>
      <c r="F146" s="506"/>
      <c r="G146" s="507"/>
      <c r="H146" s="504"/>
      <c r="I146" s="504"/>
      <c r="J146" s="504"/>
      <c r="K146" s="195"/>
      <c r="L146" s="504"/>
      <c r="M146" s="504"/>
      <c r="N146" s="504"/>
      <c r="O146" s="1295"/>
      <c r="P146" s="1295"/>
    </row>
    <row r="147" spans="1:18" s="14" customFormat="1" ht="20.25" hidden="1" thickTop="1">
      <c r="A147" s="488"/>
      <c r="B147" s="1876" t="s">
        <v>2210</v>
      </c>
      <c r="C147" s="498" t="s">
        <v>2256</v>
      </c>
      <c r="D147" s="498">
        <v>45550</v>
      </c>
      <c r="E147" s="1019" t="s">
        <v>2190</v>
      </c>
      <c r="F147" s="1876" t="s">
        <v>2207</v>
      </c>
      <c r="G147" s="501" t="s">
        <v>2257</v>
      </c>
      <c r="H147" s="498">
        <v>45560</v>
      </c>
      <c r="I147" s="502">
        <f>H147+31</f>
        <v>45591</v>
      </c>
      <c r="J147" s="502">
        <f>H147+35</f>
        <v>45595</v>
      </c>
      <c r="K147" s="549"/>
      <c r="L147" s="502">
        <f>H147+40</f>
        <v>45600</v>
      </c>
      <c r="M147" s="502">
        <f>H147+42</f>
        <v>45602</v>
      </c>
      <c r="N147" s="502">
        <f>H147+47</f>
        <v>45607</v>
      </c>
      <c r="O147" s="1295">
        <v>45550</v>
      </c>
      <c r="P147" s="1295">
        <v>45550</v>
      </c>
      <c r="R147" s="14">
        <v>37</v>
      </c>
    </row>
    <row r="148" spans="1:18" s="14" customFormat="1" ht="20.25" hidden="1" thickBot="1">
      <c r="A148" s="488"/>
      <c r="B148" s="1178" t="s">
        <v>2186</v>
      </c>
      <c r="C148" s="504" t="s">
        <v>2258</v>
      </c>
      <c r="D148" s="504">
        <v>45551</v>
      </c>
      <c r="E148" s="505">
        <v>45553</v>
      </c>
      <c r="F148" s="506"/>
      <c r="G148" s="507"/>
      <c r="H148" s="504"/>
      <c r="I148" s="504"/>
      <c r="J148" s="504"/>
      <c r="K148" s="195"/>
      <c r="L148" s="504"/>
      <c r="M148" s="504"/>
      <c r="N148" s="504"/>
      <c r="O148" s="1295">
        <v>45546</v>
      </c>
      <c r="P148" s="1295">
        <v>45547</v>
      </c>
      <c r="Q148" s="14">
        <v>37</v>
      </c>
    </row>
    <row r="149" spans="1:18" s="14" customFormat="1" ht="20.25" thickTop="1">
      <c r="A149" s="488" t="s">
        <v>2259</v>
      </c>
      <c r="B149" s="1876" t="s">
        <v>2248</v>
      </c>
      <c r="C149" s="498" t="s">
        <v>2260</v>
      </c>
      <c r="D149" s="498">
        <v>45557</v>
      </c>
      <c r="E149" s="1019" t="s">
        <v>2190</v>
      </c>
      <c r="F149" s="1876" t="s">
        <v>2166</v>
      </c>
      <c r="G149" s="501" t="s">
        <v>2261</v>
      </c>
      <c r="H149" s="498">
        <v>45567</v>
      </c>
      <c r="I149" s="502">
        <f>H149+31</f>
        <v>45598</v>
      </c>
      <c r="J149" s="502">
        <f>H149+35</f>
        <v>45602</v>
      </c>
      <c r="K149" s="549"/>
      <c r="L149" s="502">
        <f>H149+40</f>
        <v>45607</v>
      </c>
      <c r="M149" s="502">
        <f>H149+42</f>
        <v>45609</v>
      </c>
      <c r="N149" s="502">
        <f>H149+47</f>
        <v>45614</v>
      </c>
      <c r="O149" s="1295">
        <v>45557</v>
      </c>
      <c r="P149" s="1295">
        <v>45557</v>
      </c>
      <c r="Q149" s="14">
        <v>38</v>
      </c>
    </row>
    <row r="150" spans="1:18" s="14" customFormat="1" ht="20.25" thickBot="1">
      <c r="A150" s="488"/>
      <c r="B150" s="1178" t="s">
        <v>2262</v>
      </c>
      <c r="C150" s="504" t="s">
        <v>2263</v>
      </c>
      <c r="D150" s="504">
        <v>45557</v>
      </c>
      <c r="E150" s="505">
        <v>45559</v>
      </c>
      <c r="F150" s="506"/>
      <c r="G150" s="507"/>
      <c r="H150" s="504"/>
      <c r="I150" s="504"/>
      <c r="J150" s="504"/>
      <c r="K150" s="195"/>
      <c r="L150" s="504"/>
      <c r="M150" s="504"/>
      <c r="N150" s="504"/>
      <c r="O150" s="1295">
        <v>45553</v>
      </c>
      <c r="P150" s="1295">
        <v>45554</v>
      </c>
      <c r="Q150" s="14">
        <v>38</v>
      </c>
    </row>
    <row r="151" spans="1:18" s="14" customFormat="1" ht="20.25" thickTop="1">
      <c r="A151" s="488" t="s">
        <v>2248</v>
      </c>
      <c r="B151" s="1876" t="s">
        <v>2122</v>
      </c>
      <c r="C151" s="498" t="s">
        <v>2264</v>
      </c>
      <c r="D151" s="498">
        <v>45568</v>
      </c>
      <c r="E151" s="499">
        <v>45571</v>
      </c>
      <c r="F151" s="1876" t="s">
        <v>2073</v>
      </c>
      <c r="G151" s="501" t="s">
        <v>2265</v>
      </c>
      <c r="H151" s="498">
        <v>45574</v>
      </c>
      <c r="I151" s="502">
        <f>H151+31</f>
        <v>45605</v>
      </c>
      <c r="J151" s="502">
        <f>H151+35</f>
        <v>45609</v>
      </c>
      <c r="K151" s="549"/>
      <c r="L151" s="502">
        <f>H151+40</f>
        <v>45614</v>
      </c>
      <c r="M151" s="502">
        <f>H151+42</f>
        <v>45616</v>
      </c>
      <c r="N151" s="502">
        <f>H151+47</f>
        <v>45621</v>
      </c>
      <c r="O151" s="1295">
        <v>45564</v>
      </c>
      <c r="P151" s="1295">
        <v>45565</v>
      </c>
      <c r="Q151" s="14">
        <v>40</v>
      </c>
    </row>
    <row r="152" spans="1:18" s="14" customFormat="1" ht="20.25" thickBot="1">
      <c r="A152" s="488" t="s">
        <v>2188</v>
      </c>
      <c r="B152" s="503" t="s">
        <v>2222</v>
      </c>
      <c r="C152" s="504" t="s">
        <v>2266</v>
      </c>
      <c r="D152" s="504">
        <v>45567</v>
      </c>
      <c r="E152" s="505">
        <v>45571</v>
      </c>
      <c r="F152" s="506"/>
      <c r="G152" s="507"/>
      <c r="H152" s="504"/>
      <c r="I152" s="504"/>
      <c r="J152" s="504"/>
      <c r="K152" s="195"/>
      <c r="L152" s="504"/>
      <c r="M152" s="504"/>
      <c r="N152" s="504"/>
      <c r="O152" s="1295">
        <v>45568</v>
      </c>
      <c r="P152" s="1295">
        <v>45569</v>
      </c>
      <c r="Q152" s="14">
        <v>40</v>
      </c>
    </row>
    <row r="153" spans="1:18" s="14" customFormat="1" ht="20.25" thickTop="1">
      <c r="A153" s="488" t="s">
        <v>2267</v>
      </c>
      <c r="B153" s="1876" t="s">
        <v>2122</v>
      </c>
      <c r="C153" s="858" t="s">
        <v>2268</v>
      </c>
      <c r="D153" s="858">
        <v>45577</v>
      </c>
      <c r="E153" s="2596">
        <v>45580</v>
      </c>
      <c r="F153" s="1876" t="s">
        <v>2216</v>
      </c>
      <c r="G153" s="501" t="s">
        <v>2269</v>
      </c>
      <c r="H153" s="498">
        <v>45581</v>
      </c>
      <c r="I153" s="502">
        <f>H153+31</f>
        <v>45612</v>
      </c>
      <c r="J153" s="502">
        <f>H153+35</f>
        <v>45616</v>
      </c>
      <c r="K153" s="549"/>
      <c r="L153" s="502">
        <f>H153+40</f>
        <v>45621</v>
      </c>
      <c r="M153" s="502">
        <f>H153+42</f>
        <v>45623</v>
      </c>
      <c r="N153" s="502">
        <f>H153+47</f>
        <v>45628</v>
      </c>
      <c r="O153" s="1295">
        <v>45574</v>
      </c>
      <c r="P153" s="1295">
        <v>45575</v>
      </c>
      <c r="Q153" s="14">
        <v>41</v>
      </c>
    </row>
    <row r="154" spans="1:18" s="14" customFormat="1" ht="20.25" thickBot="1">
      <c r="A154" s="488"/>
      <c r="B154" s="1178"/>
      <c r="C154" s="504"/>
      <c r="D154" s="504"/>
      <c r="E154" s="505"/>
      <c r="F154" s="506"/>
      <c r="G154" s="507"/>
      <c r="H154" s="504"/>
      <c r="I154" s="504"/>
      <c r="J154" s="504"/>
      <c r="K154" s="195"/>
      <c r="L154" s="504"/>
      <c r="M154" s="504"/>
      <c r="N154" s="504"/>
      <c r="O154" s="1295"/>
      <c r="P154" s="1295"/>
    </row>
    <row r="155" spans="1:18" s="14" customFormat="1" ht="20.25" thickTop="1">
      <c r="A155" s="488" t="s">
        <v>2270</v>
      </c>
      <c r="B155" s="1876" t="s">
        <v>2271</v>
      </c>
      <c r="C155" s="498" t="s">
        <v>2272</v>
      </c>
      <c r="D155" s="498">
        <v>45582</v>
      </c>
      <c r="E155" s="499">
        <v>45584</v>
      </c>
      <c r="F155" s="1876" t="s">
        <v>2273</v>
      </c>
      <c r="G155" s="501" t="s">
        <v>2274</v>
      </c>
      <c r="H155" s="498">
        <v>45588</v>
      </c>
      <c r="I155" s="502">
        <f>H155+31</f>
        <v>45619</v>
      </c>
      <c r="J155" s="502">
        <f>H155+35</f>
        <v>45623</v>
      </c>
      <c r="K155" s="549"/>
      <c r="L155" s="502">
        <f>H155+40</f>
        <v>45628</v>
      </c>
      <c r="M155" s="502">
        <f>H155+42</f>
        <v>45630</v>
      </c>
      <c r="N155" s="502">
        <f>H155+47</f>
        <v>45635</v>
      </c>
      <c r="O155" s="1295">
        <v>45581</v>
      </c>
      <c r="P155" s="1295">
        <v>45582</v>
      </c>
      <c r="Q155" s="14">
        <v>42</v>
      </c>
    </row>
    <row r="156" spans="1:18" s="14" customFormat="1" ht="20.25" thickBot="1">
      <c r="A156" s="488"/>
      <c r="B156" s="1178"/>
      <c r="C156" s="504"/>
      <c r="D156" s="504"/>
      <c r="E156" s="505"/>
      <c r="F156" s="506"/>
      <c r="G156" s="507"/>
      <c r="H156" s="504"/>
      <c r="I156" s="504"/>
      <c r="J156" s="504"/>
      <c r="K156" s="195"/>
      <c r="L156" s="504"/>
      <c r="M156" s="504"/>
      <c r="N156" s="504"/>
      <c r="O156" s="1295"/>
      <c r="P156" s="1295"/>
    </row>
    <row r="157" spans="1:18" s="14" customFormat="1" ht="20.25" thickTop="1">
      <c r="A157" s="488" t="s">
        <v>2275</v>
      </c>
      <c r="B157" s="1876" t="s">
        <v>2052</v>
      </c>
      <c r="C157" s="498" t="s">
        <v>2276</v>
      </c>
      <c r="D157" s="498">
        <v>45589</v>
      </c>
      <c r="E157" s="499">
        <v>45591</v>
      </c>
      <c r="F157" s="1876" t="s">
        <v>2086</v>
      </c>
      <c r="G157" s="501" t="s">
        <v>2277</v>
      </c>
      <c r="H157" s="498">
        <v>45595</v>
      </c>
      <c r="I157" s="502">
        <f>H157+31</f>
        <v>45626</v>
      </c>
      <c r="J157" s="502">
        <f>H157+35</f>
        <v>45630</v>
      </c>
      <c r="K157" s="549"/>
      <c r="L157" s="502">
        <f>H157+40</f>
        <v>45635</v>
      </c>
      <c r="M157" s="502">
        <f>H157+42</f>
        <v>45637</v>
      </c>
      <c r="N157" s="502">
        <f>H157+47</f>
        <v>45642</v>
      </c>
      <c r="O157" s="1295">
        <v>45589</v>
      </c>
      <c r="P157" s="1295">
        <v>45590</v>
      </c>
      <c r="Q157" s="14">
        <v>43</v>
      </c>
    </row>
    <row r="158" spans="1:18" s="14" customFormat="1" ht="20.25" thickBot="1">
      <c r="A158" s="488"/>
      <c r="B158" s="1178"/>
      <c r="C158" s="504"/>
      <c r="D158" s="504"/>
      <c r="E158" s="505"/>
      <c r="F158" s="506"/>
      <c r="G158" s="507"/>
      <c r="H158" s="504"/>
      <c r="I158" s="504"/>
      <c r="J158" s="504"/>
      <c r="K158" s="195"/>
      <c r="L158" s="504"/>
      <c r="M158" s="504"/>
      <c r="N158" s="504"/>
      <c r="O158" s="1295"/>
      <c r="P158" s="1295"/>
    </row>
    <row r="159" spans="1:18" s="14" customFormat="1" ht="20.25" thickTop="1">
      <c r="A159" s="488" t="s">
        <v>2278</v>
      </c>
      <c r="B159" s="1876" t="s">
        <v>2125</v>
      </c>
      <c r="C159" s="498" t="s">
        <v>2279</v>
      </c>
      <c r="D159" s="498">
        <v>45596</v>
      </c>
      <c r="E159" s="499">
        <v>45599</v>
      </c>
      <c r="F159" s="1876" t="s">
        <v>2090</v>
      </c>
      <c r="G159" s="501" t="s">
        <v>2280</v>
      </c>
      <c r="H159" s="498">
        <v>45602</v>
      </c>
      <c r="I159" s="502">
        <f>H159+31</f>
        <v>45633</v>
      </c>
      <c r="J159" s="502">
        <f>H159+35</f>
        <v>45637</v>
      </c>
      <c r="K159" s="549"/>
      <c r="L159" s="502">
        <f>H159+40</f>
        <v>45642</v>
      </c>
      <c r="M159" s="502">
        <f>H159+42</f>
        <v>45644</v>
      </c>
      <c r="N159" s="502">
        <f>H159+47</f>
        <v>45649</v>
      </c>
      <c r="O159" s="1295">
        <v>45596</v>
      </c>
      <c r="P159" s="1295">
        <v>45597</v>
      </c>
      <c r="Q159" s="14">
        <v>44</v>
      </c>
    </row>
    <row r="160" spans="1:18" s="14" customFormat="1" ht="20.25" thickBot="1">
      <c r="A160" s="488"/>
      <c r="B160" s="1178"/>
      <c r="C160" s="504"/>
      <c r="D160" s="504"/>
      <c r="E160" s="505"/>
      <c r="F160" s="506"/>
      <c r="G160" s="507"/>
      <c r="H160" s="504"/>
      <c r="I160" s="504"/>
      <c r="J160" s="504"/>
      <c r="K160" s="195"/>
      <c r="L160" s="504"/>
      <c r="M160" s="504"/>
      <c r="N160" s="504"/>
      <c r="O160" s="1295"/>
      <c r="P160" s="1295"/>
    </row>
    <row r="161" spans="1:17" s="14" customFormat="1" ht="20.25" thickTop="1">
      <c r="A161" s="488" t="s">
        <v>2281</v>
      </c>
      <c r="B161" s="1876" t="s">
        <v>2282</v>
      </c>
      <c r="C161" s="498" t="s">
        <v>2283</v>
      </c>
      <c r="D161" s="498">
        <v>45603</v>
      </c>
      <c r="E161" s="499">
        <v>45606</v>
      </c>
      <c r="F161" s="1876" t="s">
        <v>2141</v>
      </c>
      <c r="G161" s="501" t="s">
        <v>2284</v>
      </c>
      <c r="H161" s="498">
        <v>45609</v>
      </c>
      <c r="I161" s="502">
        <f>H161+31</f>
        <v>45640</v>
      </c>
      <c r="J161" s="502">
        <f>H161+35</f>
        <v>45644</v>
      </c>
      <c r="K161" s="549"/>
      <c r="L161" s="502">
        <f>H161+40</f>
        <v>45649</v>
      </c>
      <c r="M161" s="502">
        <f>H161+42</f>
        <v>45651</v>
      </c>
      <c r="N161" s="502">
        <f>H161+47</f>
        <v>45656</v>
      </c>
      <c r="O161" s="1295">
        <v>45603</v>
      </c>
      <c r="P161" s="1295">
        <v>45604</v>
      </c>
      <c r="Q161" s="14">
        <v>45</v>
      </c>
    </row>
    <row r="162" spans="1:17" s="14" customFormat="1" ht="20.25" thickBot="1">
      <c r="A162" s="488"/>
      <c r="B162" s="1178"/>
      <c r="C162" s="504"/>
      <c r="D162" s="504"/>
      <c r="E162" s="505"/>
      <c r="F162" s="506"/>
      <c r="G162" s="507"/>
      <c r="H162" s="504"/>
      <c r="I162" s="504"/>
      <c r="J162" s="504"/>
      <c r="K162" s="195"/>
      <c r="L162" s="504"/>
      <c r="M162" s="504"/>
      <c r="N162" s="504"/>
      <c r="O162" s="1295"/>
      <c r="P162" s="1295"/>
    </row>
    <row r="163" spans="1:17" s="14" customFormat="1" ht="20.25" thickTop="1">
      <c r="A163" s="488"/>
      <c r="B163" s="1876" t="s">
        <v>2222</v>
      </c>
      <c r="C163" s="498" t="s">
        <v>2285</v>
      </c>
      <c r="D163" s="498">
        <v>45610</v>
      </c>
      <c r="E163" s="499">
        <v>45613</v>
      </c>
      <c r="F163" s="1876" t="s">
        <v>2035</v>
      </c>
      <c r="G163" s="501" t="s">
        <v>2286</v>
      </c>
      <c r="H163" s="498">
        <v>45616</v>
      </c>
      <c r="I163" s="502">
        <f>H163+31</f>
        <v>45647</v>
      </c>
      <c r="J163" s="502">
        <f>H163+35</f>
        <v>45651</v>
      </c>
      <c r="K163" s="549"/>
      <c r="L163" s="502">
        <f>H163+40</f>
        <v>45656</v>
      </c>
      <c r="M163" s="502">
        <f>H163+42</f>
        <v>45658</v>
      </c>
      <c r="N163" s="502">
        <f>H163+47</f>
        <v>45663</v>
      </c>
      <c r="O163" s="1295">
        <v>45610</v>
      </c>
      <c r="P163" s="1295">
        <v>45611</v>
      </c>
      <c r="Q163" s="14">
        <v>46</v>
      </c>
    </row>
    <row r="164" spans="1:17" s="14" customFormat="1" ht="20.25" thickBot="1">
      <c r="A164" s="488"/>
      <c r="B164" s="1178"/>
      <c r="C164" s="504"/>
      <c r="D164" s="504"/>
      <c r="E164" s="505"/>
      <c r="F164" s="506"/>
      <c r="G164" s="507"/>
      <c r="H164" s="504"/>
      <c r="I164" s="504"/>
      <c r="J164" s="504"/>
      <c r="K164" s="195"/>
      <c r="L164" s="504"/>
      <c r="M164" s="504"/>
      <c r="N164" s="504"/>
      <c r="O164" s="1295"/>
      <c r="P164" s="1295"/>
    </row>
    <row r="165" spans="1:17" s="14" customFormat="1" ht="20.25" thickTop="1">
      <c r="A165" s="488"/>
      <c r="B165" s="1876" t="s">
        <v>2287</v>
      </c>
      <c r="C165" s="498" t="s">
        <v>2288</v>
      </c>
      <c r="D165" s="498">
        <v>45617</v>
      </c>
      <c r="E165" s="499">
        <v>45620</v>
      </c>
      <c r="F165" s="1876" t="s">
        <v>2043</v>
      </c>
      <c r="G165" s="501" t="s">
        <v>2289</v>
      </c>
      <c r="H165" s="498">
        <v>45623</v>
      </c>
      <c r="I165" s="502">
        <f>H165+31</f>
        <v>45654</v>
      </c>
      <c r="J165" s="502">
        <f>H165+35</f>
        <v>45658</v>
      </c>
      <c r="K165" s="549"/>
      <c r="L165" s="502">
        <f>H165+40</f>
        <v>45663</v>
      </c>
      <c r="M165" s="502">
        <f>H165+42</f>
        <v>45665</v>
      </c>
      <c r="N165" s="502">
        <f>H165+47</f>
        <v>45670</v>
      </c>
      <c r="O165" s="1295">
        <v>45617</v>
      </c>
      <c r="P165" s="1295">
        <v>45618</v>
      </c>
      <c r="Q165" s="14">
        <v>47</v>
      </c>
    </row>
    <row r="166" spans="1:17" s="14" customFormat="1" ht="20.25" thickBot="1">
      <c r="A166" s="488"/>
      <c r="B166" s="1178"/>
      <c r="C166" s="504"/>
      <c r="D166" s="504"/>
      <c r="E166" s="505"/>
      <c r="F166" s="506"/>
      <c r="G166" s="507"/>
      <c r="H166" s="504"/>
      <c r="I166" s="504"/>
      <c r="J166" s="504"/>
      <c r="K166" s="195"/>
      <c r="L166" s="504"/>
      <c r="M166" s="504"/>
      <c r="N166" s="504"/>
      <c r="O166" s="1295"/>
      <c r="P166" s="1295"/>
    </row>
    <row r="167" spans="1:17" s="14" customFormat="1" ht="20.25" thickTop="1">
      <c r="A167" s="488"/>
      <c r="B167" s="1876" t="s">
        <v>2290</v>
      </c>
      <c r="C167" s="498" t="s">
        <v>2291</v>
      </c>
      <c r="D167" s="498">
        <v>45624</v>
      </c>
      <c r="E167" s="499">
        <v>45627</v>
      </c>
      <c r="F167" s="1876" t="s">
        <v>2068</v>
      </c>
      <c r="G167" s="501" t="s">
        <v>2292</v>
      </c>
      <c r="H167" s="498">
        <v>45630</v>
      </c>
      <c r="I167" s="502">
        <f>H167+31</f>
        <v>45661</v>
      </c>
      <c r="J167" s="502">
        <f>H167+35</f>
        <v>45665</v>
      </c>
      <c r="K167" s="549"/>
      <c r="L167" s="502">
        <f>H167+40</f>
        <v>45670</v>
      </c>
      <c r="M167" s="502">
        <f>H167+42</f>
        <v>45672</v>
      </c>
      <c r="N167" s="502">
        <f>H167+47</f>
        <v>45677</v>
      </c>
      <c r="O167" s="1295">
        <v>45624</v>
      </c>
      <c r="P167" s="1295">
        <v>45625</v>
      </c>
      <c r="Q167" s="14">
        <v>48</v>
      </c>
    </row>
    <row r="168" spans="1:17" s="14" customFormat="1" ht="20.25" thickBot="1">
      <c r="A168" s="488"/>
      <c r="B168" s="1178"/>
      <c r="C168" s="504"/>
      <c r="D168" s="504"/>
      <c r="E168" s="505"/>
      <c r="F168" s="506"/>
      <c r="G168" s="507"/>
      <c r="H168" s="504"/>
      <c r="I168" s="504"/>
      <c r="J168" s="504"/>
      <c r="K168" s="195"/>
      <c r="L168" s="504"/>
      <c r="M168" s="504"/>
      <c r="N168" s="504"/>
      <c r="O168" s="1295"/>
      <c r="P168" s="1295"/>
    </row>
    <row r="169" spans="1:17" s="14" customFormat="1" ht="20.25" thickTop="1">
      <c r="A169" s="488"/>
      <c r="B169" s="1876" t="s">
        <v>2052</v>
      </c>
      <c r="C169" s="498" t="s">
        <v>2293</v>
      </c>
      <c r="D169" s="498">
        <v>45631</v>
      </c>
      <c r="E169" s="499">
        <v>45634</v>
      </c>
      <c r="F169" s="1876" t="s">
        <v>2054</v>
      </c>
      <c r="G169" s="501" t="s">
        <v>2294</v>
      </c>
      <c r="H169" s="498">
        <v>45637</v>
      </c>
      <c r="I169" s="502">
        <f>H169+31</f>
        <v>45668</v>
      </c>
      <c r="J169" s="502">
        <f>H169+35</f>
        <v>45672</v>
      </c>
      <c r="K169" s="549"/>
      <c r="L169" s="502">
        <f>H169+40</f>
        <v>45677</v>
      </c>
      <c r="M169" s="502">
        <f>H169+42</f>
        <v>45679</v>
      </c>
      <c r="N169" s="502">
        <f>H169+47</f>
        <v>45684</v>
      </c>
      <c r="O169" s="1295">
        <v>45631</v>
      </c>
      <c r="P169" s="1295">
        <v>45632</v>
      </c>
      <c r="Q169" s="14">
        <v>49</v>
      </c>
    </row>
    <row r="170" spans="1:17" s="14" customFormat="1" ht="20.25" thickBot="1">
      <c r="A170" s="488"/>
      <c r="B170" s="1178"/>
      <c r="C170" s="504"/>
      <c r="D170" s="504"/>
      <c r="E170" s="505"/>
      <c r="F170" s="506"/>
      <c r="G170" s="507"/>
      <c r="H170" s="504"/>
      <c r="I170" s="504"/>
      <c r="J170" s="504"/>
      <c r="K170" s="195"/>
      <c r="L170" s="504"/>
      <c r="M170" s="504"/>
      <c r="N170" s="504"/>
      <c r="O170" s="1295"/>
      <c r="P170" s="1295"/>
    </row>
    <row r="171" spans="1:17" s="14" customFormat="1" ht="20.25" thickTop="1">
      <c r="A171" s="488"/>
      <c r="B171" s="1876" t="s">
        <v>2125</v>
      </c>
      <c r="C171" s="498" t="s">
        <v>2295</v>
      </c>
      <c r="D171" s="498">
        <v>45638</v>
      </c>
      <c r="E171" s="499">
        <v>45641</v>
      </c>
      <c r="F171" s="1876" t="s">
        <v>2058</v>
      </c>
      <c r="G171" s="501" t="s">
        <v>2296</v>
      </c>
      <c r="H171" s="498">
        <v>45644</v>
      </c>
      <c r="I171" s="502">
        <f>H171+31</f>
        <v>45675</v>
      </c>
      <c r="J171" s="502">
        <f>H171+35</f>
        <v>45679</v>
      </c>
      <c r="K171" s="549"/>
      <c r="L171" s="502">
        <f>H171+40</f>
        <v>45684</v>
      </c>
      <c r="M171" s="502">
        <f>H171+42</f>
        <v>45686</v>
      </c>
      <c r="N171" s="502">
        <f>H171+47</f>
        <v>45691</v>
      </c>
      <c r="O171" s="1295">
        <v>45638</v>
      </c>
      <c r="P171" s="1295">
        <v>45639</v>
      </c>
      <c r="Q171" s="14">
        <v>50</v>
      </c>
    </row>
    <row r="172" spans="1:17" s="14" customFormat="1" ht="20.25" thickBot="1">
      <c r="A172" s="488"/>
      <c r="B172" s="1178"/>
      <c r="C172" s="504"/>
      <c r="D172" s="504"/>
      <c r="E172" s="505"/>
      <c r="F172" s="506"/>
      <c r="G172" s="507"/>
      <c r="H172" s="504"/>
      <c r="I172" s="504"/>
      <c r="J172" s="504"/>
      <c r="K172" s="195"/>
      <c r="L172" s="504"/>
      <c r="M172" s="504"/>
      <c r="N172" s="504"/>
      <c r="O172" s="1295"/>
      <c r="P172" s="1295"/>
    </row>
    <row r="173" spans="1:17" s="14" customFormat="1" ht="20.25" thickTop="1">
      <c r="A173" s="488"/>
      <c r="B173" s="1876" t="s">
        <v>2282</v>
      </c>
      <c r="C173" s="498" t="s">
        <v>2297</v>
      </c>
      <c r="D173" s="498">
        <v>45645</v>
      </c>
      <c r="E173" s="499">
        <v>45648</v>
      </c>
      <c r="F173" s="1876" t="s">
        <v>2194</v>
      </c>
      <c r="G173" s="501" t="s">
        <v>2298</v>
      </c>
      <c r="H173" s="498">
        <v>45651</v>
      </c>
      <c r="I173" s="502">
        <f>H173+31</f>
        <v>45682</v>
      </c>
      <c r="J173" s="502">
        <f>H173+35</f>
        <v>45686</v>
      </c>
      <c r="K173" s="549"/>
      <c r="L173" s="502">
        <f>H173+40</f>
        <v>45691</v>
      </c>
      <c r="M173" s="502">
        <f>H173+42</f>
        <v>45693</v>
      </c>
      <c r="N173" s="502">
        <f>H173+47</f>
        <v>45698</v>
      </c>
      <c r="O173" s="1295">
        <v>45645</v>
      </c>
      <c r="P173" s="1295">
        <v>45646</v>
      </c>
      <c r="Q173" s="14">
        <v>51</v>
      </c>
    </row>
    <row r="174" spans="1:17" s="14" customFormat="1" ht="20.25" thickBot="1">
      <c r="A174" s="488"/>
      <c r="B174" s="1178"/>
      <c r="C174" s="504"/>
      <c r="D174" s="504"/>
      <c r="E174" s="505"/>
      <c r="F174" s="506"/>
      <c r="G174" s="507"/>
      <c r="H174" s="504"/>
      <c r="I174" s="504"/>
      <c r="J174" s="504"/>
      <c r="K174" s="195"/>
      <c r="L174" s="504"/>
      <c r="M174" s="504"/>
      <c r="N174" s="504"/>
      <c r="O174" s="1295"/>
      <c r="P174" s="1295"/>
    </row>
    <row r="175" spans="1:17" s="14" customFormat="1" ht="20.25" thickTop="1">
      <c r="A175" s="488"/>
      <c r="B175" s="1876" t="s">
        <v>2222</v>
      </c>
      <c r="C175" s="498" t="s">
        <v>2299</v>
      </c>
      <c r="D175" s="498">
        <v>45652</v>
      </c>
      <c r="E175" s="499">
        <v>45655</v>
      </c>
      <c r="F175" s="1876" t="s">
        <v>2063</v>
      </c>
      <c r="G175" s="501" t="s">
        <v>2300</v>
      </c>
      <c r="H175" s="498">
        <v>45658</v>
      </c>
      <c r="I175" s="502">
        <f>H175+31</f>
        <v>45689</v>
      </c>
      <c r="J175" s="502">
        <f>H175+35</f>
        <v>45693</v>
      </c>
      <c r="K175" s="549"/>
      <c r="L175" s="502">
        <f>H175+40</f>
        <v>45698</v>
      </c>
      <c r="M175" s="502">
        <f>H175+42</f>
        <v>45700</v>
      </c>
      <c r="N175" s="502">
        <f>H175+47</f>
        <v>45705</v>
      </c>
      <c r="O175" s="1295">
        <v>45652</v>
      </c>
      <c r="P175" s="1295">
        <v>45653</v>
      </c>
      <c r="Q175" s="14">
        <v>52</v>
      </c>
    </row>
    <row r="176" spans="1:17" s="14" customFormat="1" ht="20.25" thickBot="1">
      <c r="A176" s="488"/>
      <c r="B176" s="1178"/>
      <c r="C176" s="504"/>
      <c r="D176" s="504"/>
      <c r="E176" s="505"/>
      <c r="F176" s="506"/>
      <c r="G176" s="507"/>
      <c r="H176" s="504"/>
      <c r="I176" s="504"/>
      <c r="J176" s="504"/>
      <c r="K176" s="195"/>
      <c r="L176" s="504"/>
      <c r="M176" s="504"/>
      <c r="N176" s="504"/>
      <c r="O176" s="1295"/>
      <c r="P176" s="1295"/>
    </row>
    <row r="177" spans="1:17" s="14" customFormat="1" ht="20.25" thickTop="1">
      <c r="A177" s="488"/>
      <c r="B177" s="1876" t="s">
        <v>2287</v>
      </c>
      <c r="C177" s="498" t="s">
        <v>2301</v>
      </c>
      <c r="D177" s="498">
        <v>45659</v>
      </c>
      <c r="E177" s="499">
        <v>45662</v>
      </c>
      <c r="F177" s="1876" t="s">
        <v>2039</v>
      </c>
      <c r="G177" s="501" t="s">
        <v>2302</v>
      </c>
      <c r="H177" s="498">
        <v>45665</v>
      </c>
      <c r="I177" s="502">
        <f>H177+31</f>
        <v>45696</v>
      </c>
      <c r="J177" s="502">
        <f>H177+35</f>
        <v>45700</v>
      </c>
      <c r="K177" s="549"/>
      <c r="L177" s="502">
        <f>H177+40</f>
        <v>45705</v>
      </c>
      <c r="M177" s="502">
        <f>H177+42</f>
        <v>45707</v>
      </c>
      <c r="N177" s="502">
        <f>H177+47</f>
        <v>45712</v>
      </c>
      <c r="O177" s="1295">
        <v>45659</v>
      </c>
      <c r="P177" s="1295">
        <v>45660</v>
      </c>
      <c r="Q177" s="14">
        <v>1</v>
      </c>
    </row>
    <row r="178" spans="1:17" s="14" customFormat="1" ht="20.25" thickBot="1">
      <c r="A178" s="488"/>
      <c r="B178" s="1178"/>
      <c r="C178" s="504"/>
      <c r="D178" s="504"/>
      <c r="E178" s="505"/>
      <c r="F178" s="506"/>
      <c r="G178" s="507"/>
      <c r="H178" s="504"/>
      <c r="I178" s="504"/>
      <c r="J178" s="504"/>
      <c r="K178" s="195"/>
      <c r="L178" s="504"/>
      <c r="M178" s="504"/>
      <c r="N178" s="504"/>
      <c r="O178" s="1295"/>
      <c r="P178" s="1295"/>
    </row>
    <row r="179" spans="1:17" s="14" customFormat="1" ht="20.25" thickTop="1">
      <c r="A179" s="488"/>
      <c r="B179" s="18"/>
      <c r="C179" s="490"/>
      <c r="D179" s="490"/>
      <c r="E179" s="490"/>
      <c r="F179" s="520"/>
      <c r="G179" s="519"/>
      <c r="H179" s="490"/>
      <c r="I179" s="490"/>
      <c r="J179" s="490"/>
      <c r="K179" s="490"/>
      <c r="L179" s="490"/>
      <c r="M179" s="490"/>
      <c r="N179" s="490"/>
      <c r="O179" s="1295"/>
      <c r="P179" s="1295"/>
    </row>
    <row r="180" spans="1:17" s="14" customFormat="1" ht="19.5">
      <c r="A180" s="488"/>
      <c r="B180" s="18"/>
      <c r="C180" s="490"/>
      <c r="D180" s="490"/>
      <c r="E180" s="490"/>
      <c r="F180" s="520"/>
      <c r="G180" s="519"/>
      <c r="H180" s="490"/>
      <c r="I180" s="490"/>
      <c r="J180" s="490"/>
      <c r="K180" s="490"/>
      <c r="L180" s="490"/>
      <c r="M180" s="490"/>
      <c r="N180" s="490"/>
      <c r="O180" s="1295"/>
      <c r="P180" s="1295"/>
    </row>
    <row r="181" spans="1:17" s="14" customFormat="1" ht="19.5">
      <c r="B181" s="489"/>
      <c r="C181" s="490"/>
      <c r="D181" s="490"/>
      <c r="E181" s="490"/>
      <c r="F181" s="520"/>
      <c r="G181" s="519"/>
      <c r="H181" s="490"/>
      <c r="I181" s="490"/>
      <c r="J181" s="490"/>
      <c r="K181" s="490"/>
      <c r="L181" s="490"/>
      <c r="M181" s="490"/>
      <c r="N181" s="490"/>
    </row>
    <row r="182" spans="1:17" s="14" customFormat="1" ht="19.5">
      <c r="B182" s="17" t="s">
        <v>2303</v>
      </c>
      <c r="C182" s="490"/>
      <c r="D182" s="490"/>
      <c r="E182" s="490"/>
      <c r="F182" s="18"/>
      <c r="G182" s="19"/>
      <c r="H182" s="490"/>
      <c r="I182" s="490"/>
      <c r="J182" s="490"/>
      <c r="K182" s="490"/>
      <c r="L182" s="490"/>
      <c r="M182" s="20"/>
      <c r="N182" s="21"/>
    </row>
    <row r="183" spans="1:17" s="14" customFormat="1" ht="20.25" customHeight="1">
      <c r="B183" s="23"/>
      <c r="C183"/>
      <c r="D183"/>
      <c r="E183"/>
      <c r="F183"/>
      <c r="G183"/>
      <c r="H183" s="20"/>
      <c r="I183"/>
      <c r="J183"/>
      <c r="K183" s="24"/>
      <c r="L183"/>
      <c r="M183"/>
      <c r="N183"/>
      <c r="O183" s="5"/>
      <c r="P183" s="5"/>
    </row>
    <row r="184" spans="1:17" s="30" customFormat="1" ht="14.25">
      <c r="B184" s="26" t="s">
        <v>1920</v>
      </c>
      <c r="C184" s="27"/>
      <c r="D184" s="1308" t="s">
        <v>2304</v>
      </c>
      <c r="E184" s="28"/>
      <c r="F184" s="23" t="s">
        <v>1958</v>
      </c>
      <c r="G184" s="23"/>
      <c r="H184" s="27"/>
      <c r="I184" s="27"/>
      <c r="J184" s="23" t="s">
        <v>1982</v>
      </c>
      <c r="K184" s="23"/>
      <c r="L184" s="23"/>
      <c r="M184"/>
      <c r="N184"/>
      <c r="O184" s="29"/>
    </row>
    <row r="185" spans="1:17" s="30" customFormat="1" ht="14.25">
      <c r="B185" s="31" t="s">
        <v>1921</v>
      </c>
      <c r="C185" s="27"/>
      <c r="D185" s="275" t="s">
        <v>2305</v>
      </c>
      <c r="E185" s="23"/>
      <c r="F185" s="27" t="s">
        <v>2306</v>
      </c>
      <c r="G185" s="27"/>
      <c r="H185" s="275" t="s">
        <v>1960</v>
      </c>
      <c r="I185" s="27"/>
      <c r="J185" s="27" t="s">
        <v>1984</v>
      </c>
      <c r="K185" s="27"/>
      <c r="L185" s="276" t="s">
        <v>1985</v>
      </c>
      <c r="M185"/>
      <c r="N185"/>
      <c r="O185" s="29"/>
    </row>
    <row r="186" spans="1:17" s="30" customFormat="1" ht="14.25">
      <c r="B186" s="31"/>
      <c r="C186" s="27"/>
      <c r="D186" s="275"/>
      <c r="E186" s="23"/>
      <c r="F186" s="27"/>
      <c r="G186" s="27"/>
      <c r="H186" s="275"/>
      <c r="I186" s="27"/>
      <c r="J186" s="27"/>
      <c r="K186" s="27"/>
      <c r="L186" s="276"/>
      <c r="M186"/>
      <c r="N186"/>
      <c r="O186" s="29"/>
    </row>
    <row r="187" spans="1:17">
      <c r="B187" s="383" t="str">
        <f>HOME!A$600</f>
        <v>ZANT CHONG</v>
      </c>
      <c r="C187" s="383" t="str">
        <f>HOME!B$600</f>
        <v>6011 2429</v>
      </c>
      <c r="D187" s="4" t="str">
        <f>HOME!C$600</f>
        <v>zant.chong@msc.com</v>
      </c>
      <c r="E187" s="5"/>
      <c r="F187" s="383" t="str">
        <f>HOME!A617</f>
        <v>ROBERT CHIA</v>
      </c>
      <c r="G187" s="383" t="str">
        <f>HOME!B617</f>
        <v>6011 0564</v>
      </c>
      <c r="H187" s="4" t="str">
        <f>HOME!C617</f>
        <v>robert.chia@msc.com</v>
      </c>
      <c r="I187" s="5"/>
      <c r="J187" s="383" t="str">
        <f>HOME!A$632</f>
        <v>RAYNAR ANG</v>
      </c>
      <c r="K187" s="383" t="str">
        <f>HOME!B$632</f>
        <v>6011 2358</v>
      </c>
      <c r="L187" s="4" t="str">
        <f>HOME!C$632</f>
        <v>raynar.ang@msc.com</v>
      </c>
      <c r="M187" s="5"/>
      <c r="N187" s="5"/>
    </row>
    <row r="188" spans="1:17">
      <c r="B188" s="383" t="str">
        <f>HOME!A$601</f>
        <v>PHOEBE HUANG</v>
      </c>
      <c r="C188" s="383" t="str">
        <f>HOME!B$601</f>
        <v>6011 0562</v>
      </c>
      <c r="D188" s="4" t="str">
        <f>HOME!C$601</f>
        <v>phoebe.huang@msc.com</v>
      </c>
      <c r="E188" s="5"/>
      <c r="F188" s="383" t="str">
        <f>HOME!A618</f>
        <v>S. Y. LIEW</v>
      </c>
      <c r="G188" s="383" t="str">
        <f>HOME!B618</f>
        <v>6011 2348</v>
      </c>
      <c r="H188" s="4" t="str">
        <f>HOME!C618</f>
        <v>seoyi.liew@msc.com</v>
      </c>
      <c r="I188" s="5"/>
      <c r="J188" s="383" t="str">
        <f>HOME!A$633</f>
        <v>KAI SIANG</v>
      </c>
      <c r="K188" s="383" t="str">
        <f>HOME!B$633</f>
        <v>6011 2356</v>
      </c>
      <c r="L188" s="4" t="str">
        <f>HOME!C$633</f>
        <v>kaisiang.lim@msc.com</v>
      </c>
      <c r="M188" s="5"/>
      <c r="N188" s="5"/>
    </row>
    <row r="189" spans="1:17">
      <c r="B189" s="383" t="str">
        <f>HOME!A$602</f>
        <v>SHERWIN LIM</v>
      </c>
      <c r="C189" s="383" t="str">
        <f>HOME!B$602</f>
        <v>6011 2395</v>
      </c>
      <c r="D189" s="4" t="str">
        <f>HOME!C$602</f>
        <v>sherwin.lim@msc.com</v>
      </c>
      <c r="E189" s="5"/>
      <c r="F189" s="383" t="str">
        <f>HOME!A619</f>
        <v>SHARON KOH</v>
      </c>
      <c r="G189" s="383" t="str">
        <f>HOME!B619</f>
        <v>6011 2349</v>
      </c>
      <c r="H189" s="4" t="str">
        <f>HOME!C619</f>
        <v>sharon.koh@msc.com</v>
      </c>
      <c r="I189" s="5"/>
      <c r="J189" s="383" t="str">
        <f>HOME!A$634</f>
        <v>DEWI</v>
      </c>
      <c r="K189" s="383" t="str">
        <f>HOME!B$634</f>
        <v>6011 2354</v>
      </c>
      <c r="L189" s="4" t="str">
        <f>HOME!C$634</f>
        <v>dewi.ratnah@msc.com</v>
      </c>
      <c r="M189" s="5"/>
      <c r="N189" s="36"/>
    </row>
    <row r="190" spans="1:17">
      <c r="B190" s="383" t="str">
        <f>HOME!A$603</f>
        <v>NATALIE LEW</v>
      </c>
      <c r="C190" s="383" t="str">
        <f>HOME!B$603</f>
        <v>6011 2399</v>
      </c>
      <c r="D190" s="4" t="str">
        <f>HOME!C$603</f>
        <v>natalie.lew@msc.com</v>
      </c>
      <c r="E190" s="5"/>
      <c r="F190" s="383" t="str">
        <f>HOME!A620</f>
        <v>ANGELIA LAU</v>
      </c>
      <c r="G190" s="383" t="str">
        <f>HOME!B620</f>
        <v>6011 2346</v>
      </c>
      <c r="H190" s="4" t="str">
        <f>HOME!C620</f>
        <v>angelia.lau@msc.com</v>
      </c>
      <c r="I190" s="5"/>
      <c r="J190" s="383" t="str">
        <f>HOME!A$635</f>
        <v>YU TING</v>
      </c>
      <c r="K190" s="383" t="str">
        <f>HOME!B$635</f>
        <v>6011 2359</v>
      </c>
      <c r="L190" s="4" t="str">
        <f>HOME!C$635</f>
        <v>yuting.luo@msc.com</v>
      </c>
      <c r="M190" s="5"/>
      <c r="N190" s="36"/>
    </row>
    <row r="191" spans="1:17">
      <c r="B191" s="383" t="str">
        <f>HOME!A$604</f>
        <v xml:space="preserve">LIM LEE HLI </v>
      </c>
      <c r="C191" s="383" t="str">
        <f>HOME!B$604</f>
        <v>6011 2352</v>
      </c>
      <c r="D191" s="4" t="str">
        <f>HOME!C$604</f>
        <v>leehli.lim@msc.com</v>
      </c>
      <c r="E191" s="5"/>
      <c r="F191" s="383" t="str">
        <f>HOME!A621</f>
        <v>NOOR AFNINDAH</v>
      </c>
      <c r="G191" s="383" t="str">
        <f>HOME!B621</f>
        <v>6011 2347</v>
      </c>
      <c r="H191" s="4" t="str">
        <f>HOME!C621</f>
        <v>noor.afnindah@msc.com</v>
      </c>
      <c r="I191" s="5"/>
      <c r="J191" s="383" t="str">
        <f>HOME!A$636</f>
        <v>-</v>
      </c>
      <c r="K191" s="383" t="str">
        <f>HOME!B$636</f>
        <v>6011 0567</v>
      </c>
      <c r="L191" s="4" t="str">
        <f>HOME!C$636</f>
        <v>-</v>
      </c>
    </row>
    <row r="192" spans="1:17">
      <c r="B192" s="383" t="str">
        <f>HOME!A$605</f>
        <v>LIM AI PHEN</v>
      </c>
      <c r="C192" s="383" t="str">
        <f>HOME!B$605</f>
        <v>6011 9646</v>
      </c>
      <c r="D192" s="4" t="str">
        <f>HOME!C$605</f>
        <v>aiphen.lim@msc.com</v>
      </c>
      <c r="E192" s="5"/>
      <c r="F192" s="383" t="str">
        <f>HOME!A622</f>
        <v>NG CHING WEI</v>
      </c>
      <c r="G192" s="383" t="str">
        <f>HOME!B622</f>
        <v>6011 2404</v>
      </c>
      <c r="H192" s="4" t="str">
        <f>HOME!C622</f>
        <v>chingwei.ng@msc.com</v>
      </c>
      <c r="I192" s="5"/>
      <c r="J192" s="383" t="str">
        <f>HOME!A$637</f>
        <v>SHAN SHAN</v>
      </c>
      <c r="K192" s="383" t="str">
        <f>HOME!B$637</f>
        <v>6011 2353</v>
      </c>
      <c r="L192" s="4" t="str">
        <f>HOME!C$637</f>
        <v>shanshan.chin@msc.com</v>
      </c>
    </row>
    <row r="193" spans="2:12">
      <c r="B193" s="383" t="str">
        <f>HOME!A$606</f>
        <v>DARIUS ONG</v>
      </c>
      <c r="C193" s="383" t="str">
        <f>HOME!B$606</f>
        <v>6011 2396</v>
      </c>
      <c r="D193" s="4" t="str">
        <f>HOME!C$606</f>
        <v>darius.ong@msc.com</v>
      </c>
      <c r="E193" s="5"/>
      <c r="F193" s="383">
        <f>HOME!A623</f>
        <v>0</v>
      </c>
      <c r="G193" s="383">
        <f>HOME!B623</f>
        <v>0</v>
      </c>
      <c r="H193" s="4">
        <f>HOME!C623</f>
        <v>0</v>
      </c>
      <c r="I193" s="5"/>
      <c r="J193" s="383" t="str">
        <f>HOME!A$638</f>
        <v>EUNICE</v>
      </c>
      <c r="K193" s="383" t="str">
        <f>HOME!B$638</f>
        <v>6011 2355</v>
      </c>
      <c r="L193" s="4" t="str">
        <f>HOME!C$638</f>
        <v>eunice.chan@msc.com</v>
      </c>
    </row>
    <row r="194" spans="2:12">
      <c r="B194" s="383" t="str">
        <f>HOME!A$607</f>
        <v>LAWRENCE ANG (CROSS-TRADE)</v>
      </c>
      <c r="C194" s="383" t="str">
        <f>HOME!B$607</f>
        <v>6011 2400</v>
      </c>
      <c r="D194" s="4" t="str">
        <f>HOME!C$607</f>
        <v>lawrence.ang@msc.com</v>
      </c>
      <c r="E194" s="5"/>
      <c r="F194" s="383" t="str">
        <f>HOME!A$624</f>
        <v>.</v>
      </c>
      <c r="G194" s="383" t="str">
        <f>HOME!B$624</f>
        <v>.</v>
      </c>
      <c r="H194" s="4" t="str">
        <f>HOME!C$624</f>
        <v>.</v>
      </c>
      <c r="I194" s="5"/>
      <c r="J194" s="383" t="str">
        <f>HOME!A$639</f>
        <v>HAZEL</v>
      </c>
      <c r="K194" s="383" t="str">
        <f>HOME!B$639</f>
        <v>6011 2435</v>
      </c>
      <c r="L194" s="4" t="str">
        <f>HOME!C$639</f>
        <v>hazel.toh@msc.com</v>
      </c>
    </row>
    <row r="195" spans="2:12">
      <c r="B195" s="383" t="str">
        <f>HOME!A608</f>
        <v>ASHTON YAN</v>
      </c>
      <c r="C195" s="383" t="str">
        <f>HOME!B608</f>
        <v>6011 2398</v>
      </c>
      <c r="D195" s="4" t="str">
        <f>HOME!C608</f>
        <v>ashton.yan@msc.com</v>
      </c>
      <c r="E195" s="5"/>
      <c r="F195" s="5"/>
      <c r="G195" s="639"/>
      <c r="H195" s="276"/>
      <c r="I195" s="5"/>
      <c r="J195" s="383"/>
      <c r="K195" s="5"/>
      <c r="L195" s="5"/>
    </row>
    <row r="196" spans="2:12" s="29" customFormat="1" ht="14.25">
      <c r="B196" s="34" t="str">
        <f>HOME!A609</f>
        <v>JUN YUAN (IMP)</v>
      </c>
      <c r="C196" s="34" t="str">
        <f>HOME!B609</f>
        <v>6011 2402</v>
      </c>
      <c r="D196" s="24" t="str">
        <f>HOME!C609</f>
        <v>junyuan.kwa@msc.com</v>
      </c>
      <c r="E196"/>
      <c r="F196"/>
      <c r="G196" s="11"/>
      <c r="H196" s="276"/>
      <c r="I196"/>
      <c r="J196"/>
      <c r="K196"/>
      <c r="L196"/>
    </row>
    <row r="197" spans="2:12" s="29" customFormat="1" ht="14.25">
      <c r="B197" s="34" t="str">
        <f>HOME!A610</f>
        <v>KARTHI</v>
      </c>
      <c r="C197" s="34" t="str">
        <f>HOME!B610</f>
        <v>6011 2397</v>
      </c>
      <c r="D197" s="24" t="str">
        <f>HOME!C610</f>
        <v>karthigayan.velu@msc.com</v>
      </c>
      <c r="E197"/>
      <c r="F197"/>
      <c r="G197" s="11"/>
      <c r="H197" s="11"/>
      <c r="I197" s="276"/>
      <c r="J197"/>
      <c r="K197"/>
      <c r="L197"/>
    </row>
    <row r="198" spans="2:12">
      <c r="B198" s="34">
        <f>HOME!A611</f>
        <v>0</v>
      </c>
      <c r="C198" s="34">
        <f>HOME!B611</f>
        <v>0</v>
      </c>
      <c r="D198" s="24">
        <f>HOME!C611</f>
        <v>0</v>
      </c>
    </row>
    <row r="199" spans="2:12">
      <c r="B199" s="34" t="str">
        <f>HOME!A612</f>
        <v xml:space="preserve">MAIN LINE  </v>
      </c>
      <c r="C199" s="34" t="str">
        <f>HOME!B612</f>
        <v>6011 2424</v>
      </c>
      <c r="D199" s="24">
        <f>HOME!C612</f>
        <v>0</v>
      </c>
    </row>
    <row r="200" spans="2:12">
      <c r="B200" s="34">
        <f>HOME!A613</f>
        <v>0</v>
      </c>
      <c r="C200" s="34">
        <f>HOME!B613</f>
        <v>0</v>
      </c>
      <c r="D200" s="24">
        <f>HOME!C613</f>
        <v>0</v>
      </c>
    </row>
  </sheetData>
  <customSheetViews>
    <customSheetView guid="{25211047-2AA7-431D-8637-AA6183637E8E}"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2"/>
      <headerFooter>
        <oddFooter>&amp;RLast update  : &amp;D  &amp;T&amp;L&amp;1#&amp;"Calibri"&amp;10&amp;K000000Sensitivity: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3"/>
      <headerFooter>
        <oddFooter>&amp;RLast update  : &amp;D  &amp;T&amp;L&amp;1#&amp;"Calibri"&amp;10 Sensitivity: Internal</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80" fitToPage="1" hiddenRows="1">
      <selection activeCell="A7" sqref="A7:XFD12"/>
      <pageMargins left="0" right="0" top="0" bottom="0" header="0" footer="0"/>
      <pageSetup paperSize="9" scale="52" orientation="landscape" r:id="rId5"/>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6"/>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7"/>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8"/>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9"/>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1"/>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12"/>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13"/>
      <headerFooter>
        <oddFooter>&amp;RLast update  : &amp;D  &amp;T</oddFooter>
      </headerFooter>
    </customSheetView>
    <customSheetView guid="{DF664468-2591-4537-A401-E39E9401FA18}" scale="80" fitToPage="1" hiddenRows="1">
      <selection activeCell="A7" sqref="A7:XFD14"/>
      <pageMargins left="0" right="0" top="0" bottom="0" header="0" footer="0"/>
      <pageSetup paperSize="9" scale="67" orientation="landscape" r:id="rId14"/>
      <headerFooter>
        <oddFooter>&amp;RLast update  : &amp;D  &amp;T</oddFooter>
      </headerFooter>
    </customSheetView>
    <customSheetView guid="{16EA4947-C328-4911-A966-8572790A84A9}" scale="8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18"/>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19"/>
      <headerFooter>
        <oddFooter>&amp;RLast update  : &amp;D  &amp;T&amp;L&amp;1#&amp;"Calibri"&amp;10&amp;K000000Sensitivity: Internal</oddFooter>
      </headerFooter>
    </customSheetView>
    <customSheetView guid="{D8AE3607-C68D-4DD7-8BE1-F63EA4A613B4}"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phoneticPr fontId="27" type="noConversion"/>
  <hyperlinks>
    <hyperlink ref="H185" display="custsvc@msca.com.sg" xr:uid="{00000000-0004-0000-0300-000000000000}"/>
    <hyperlink ref="L185" display="sinexp@msca.com.sg" xr:uid="{00000000-0004-0000-0300-000001000000}"/>
    <hyperlink ref="D184" r:id="rId21" xr:uid="{BFB53593-0B53-444B-9086-6CD78CC58F5A}"/>
    <hyperlink ref="D185" display="mktg-dept@msca.com.sg" xr:uid="{00000000-0004-0000-0300-000002000000}"/>
  </hyperlinks>
  <pageMargins left="0.19685039370078741" right="0.19685039370078741" top="0.74803149606299213" bottom="0.74803149606299213" header="0.31496062992125984" footer="0.31496062992125984"/>
  <pageSetup paperSize="9" scale="45"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P149"/>
  <sheetViews>
    <sheetView zoomScale="85" zoomScaleNormal="85" workbookViewId="0">
      <selection activeCell="A118" sqref="A118:XFD118"/>
    </sheetView>
  </sheetViews>
  <sheetFormatPr defaultColWidth="9.42578125" defaultRowHeight="12.75"/>
  <cols>
    <col min="1" max="1" width="16.28515625" style="538" customWidth="1"/>
    <col min="2" max="2" width="8.28515625" style="538" customWidth="1"/>
    <col min="3" max="3" width="31.28515625" style="5" customWidth="1"/>
    <col min="4" max="4" width="12.42578125" style="5" customWidth="1"/>
    <col min="5" max="11" width="15.5703125" style="5" customWidth="1"/>
    <col min="12" max="12" width="6.7109375" style="5" customWidth="1"/>
    <col min="13" max="13" width="12" style="5" customWidth="1"/>
    <col min="14" max="14" width="11.5703125" style="639" customWidth="1"/>
    <col min="15" max="15" width="13" style="5" customWidth="1"/>
    <col min="16" max="16" width="14.85546875" style="5" customWidth="1"/>
    <col min="17" max="16384" width="9.42578125" style="5"/>
  </cols>
  <sheetData>
    <row r="1" spans="1:11" ht="6" customHeight="1">
      <c r="A1" s="538" t="s">
        <v>6608</v>
      </c>
    </row>
    <row r="2" spans="1:11" s="6" customFormat="1" ht="33">
      <c r="A2" s="950"/>
      <c r="B2" s="950"/>
      <c r="C2" s="44" t="s">
        <v>2307</v>
      </c>
      <c r="D2" s="45"/>
    </row>
    <row r="3" spans="1:11" ht="18">
      <c r="C3" s="119"/>
      <c r="D3" s="119"/>
      <c r="E3" s="119" t="s">
        <v>6609</v>
      </c>
      <c r="F3" s="119"/>
      <c r="G3" s="119"/>
      <c r="H3" s="119"/>
      <c r="I3" s="119"/>
      <c r="J3" s="119"/>
      <c r="K3" s="37"/>
    </row>
    <row r="4" spans="1:11" ht="15.75">
      <c r="C4" s="47"/>
      <c r="D4" s="47"/>
      <c r="E4" s="47"/>
      <c r="F4" s="47"/>
      <c r="G4" s="47"/>
      <c r="H4" s="47"/>
      <c r="I4" s="133"/>
      <c r="J4" s="133"/>
      <c r="K4" s="37"/>
    </row>
    <row r="5" spans="1:11" s="209" customFormat="1" ht="22.5" hidden="1" customHeight="1">
      <c r="A5" s="951"/>
      <c r="B5" s="951"/>
      <c r="C5" s="952"/>
      <c r="D5" s="227"/>
      <c r="E5" s="3969" t="s">
        <v>2015</v>
      </c>
      <c r="F5" s="214" t="s">
        <v>1127</v>
      </c>
      <c r="G5" s="214" t="s">
        <v>930</v>
      </c>
      <c r="H5" s="214" t="s">
        <v>211</v>
      </c>
      <c r="I5" s="214" t="s">
        <v>790</v>
      </c>
      <c r="J5" s="214" t="s">
        <v>1065</v>
      </c>
      <c r="K5" s="214" t="s">
        <v>839</v>
      </c>
    </row>
    <row r="6" spans="1:11" s="209" customFormat="1" ht="22.5" hidden="1" customHeight="1">
      <c r="A6" s="951"/>
      <c r="B6" s="951"/>
      <c r="C6" s="952"/>
      <c r="D6" s="953" t="s">
        <v>3001</v>
      </c>
      <c r="E6" s="3969"/>
      <c r="F6" s="954" t="s">
        <v>3302</v>
      </c>
      <c r="G6" s="954" t="s">
        <v>4559</v>
      </c>
      <c r="H6" s="954" t="s">
        <v>3650</v>
      </c>
      <c r="I6" s="954" t="s">
        <v>3587</v>
      </c>
      <c r="J6" s="314" t="s">
        <v>3651</v>
      </c>
      <c r="K6" s="314" t="s">
        <v>3727</v>
      </c>
    </row>
    <row r="7" spans="1:11" s="209" customFormat="1" ht="22.5" hidden="1" customHeight="1">
      <c r="A7" s="951"/>
      <c r="B7" s="951"/>
      <c r="C7" s="542" t="s">
        <v>6610</v>
      </c>
      <c r="D7" s="543" t="s">
        <v>6611</v>
      </c>
      <c r="E7" s="543">
        <v>42961</v>
      </c>
      <c r="F7" s="1383">
        <f t="shared" ref="F7:F15" si="0">E7+22</f>
        <v>42983</v>
      </c>
      <c r="G7" s="1383">
        <f t="shared" ref="G7:G15" si="1">E7+24</f>
        <v>42985</v>
      </c>
      <c r="H7" s="1383">
        <f t="shared" ref="H7:H15" si="2">E7+27</f>
        <v>42988</v>
      </c>
      <c r="I7" s="955">
        <f t="shared" ref="I7:I15" si="3">E7+30</f>
        <v>42991</v>
      </c>
      <c r="J7" s="543">
        <f t="shared" ref="J7:J15" si="4">E7+32</f>
        <v>42993</v>
      </c>
      <c r="K7" s="543">
        <f t="shared" ref="K7:K15" si="5">E7+35</f>
        <v>42996</v>
      </c>
    </row>
    <row r="8" spans="1:11" s="209" customFormat="1" ht="22.5" hidden="1" customHeight="1">
      <c r="A8" s="956" t="s">
        <v>6612</v>
      </c>
      <c r="B8" s="956"/>
      <c r="C8" s="542" t="s">
        <v>3773</v>
      </c>
      <c r="D8" s="543" t="s">
        <v>6613</v>
      </c>
      <c r="E8" s="543">
        <v>42966</v>
      </c>
      <c r="F8" s="1383">
        <f t="shared" si="0"/>
        <v>42988</v>
      </c>
      <c r="G8" s="1383">
        <f t="shared" si="1"/>
        <v>42990</v>
      </c>
      <c r="H8" s="1383">
        <f t="shared" si="2"/>
        <v>42993</v>
      </c>
      <c r="I8" s="955">
        <f t="shared" si="3"/>
        <v>42996</v>
      </c>
      <c r="J8" s="543">
        <f t="shared" si="4"/>
        <v>42998</v>
      </c>
      <c r="K8" s="543">
        <f t="shared" si="5"/>
        <v>43001</v>
      </c>
    </row>
    <row r="9" spans="1:11" s="209" customFormat="1" ht="22.5" hidden="1" customHeight="1">
      <c r="A9" s="951"/>
      <c r="B9" s="951"/>
      <c r="C9" s="542" t="s">
        <v>6614</v>
      </c>
      <c r="D9" s="543" t="s">
        <v>6615</v>
      </c>
      <c r="E9" s="543">
        <v>42973</v>
      </c>
      <c r="F9" s="1383">
        <f t="shared" si="0"/>
        <v>42995</v>
      </c>
      <c r="G9" s="1383">
        <f t="shared" si="1"/>
        <v>42997</v>
      </c>
      <c r="H9" s="1383">
        <f t="shared" si="2"/>
        <v>43000</v>
      </c>
      <c r="I9" s="955">
        <f t="shared" si="3"/>
        <v>43003</v>
      </c>
      <c r="J9" s="543">
        <f t="shared" si="4"/>
        <v>43005</v>
      </c>
      <c r="K9" s="543">
        <f t="shared" si="5"/>
        <v>43008</v>
      </c>
    </row>
    <row r="10" spans="1:11" s="209" customFormat="1" ht="22.5" hidden="1" customHeight="1">
      <c r="A10" s="951"/>
      <c r="B10" s="951"/>
      <c r="C10" s="542" t="s">
        <v>3780</v>
      </c>
      <c r="D10" s="543" t="s">
        <v>6616</v>
      </c>
      <c r="E10" s="543">
        <v>42984</v>
      </c>
      <c r="F10" s="1383">
        <f t="shared" si="0"/>
        <v>43006</v>
      </c>
      <c r="G10" s="1383">
        <f t="shared" si="1"/>
        <v>43008</v>
      </c>
      <c r="H10" s="1383">
        <f t="shared" si="2"/>
        <v>43011</v>
      </c>
      <c r="I10" s="955">
        <f t="shared" si="3"/>
        <v>43014</v>
      </c>
      <c r="J10" s="543">
        <f t="shared" si="4"/>
        <v>43016</v>
      </c>
      <c r="K10" s="543">
        <f t="shared" si="5"/>
        <v>43019</v>
      </c>
    </row>
    <row r="11" spans="1:11" s="209" customFormat="1" ht="22.5" hidden="1" customHeight="1">
      <c r="A11" s="951"/>
      <c r="B11" s="951"/>
      <c r="C11" s="542" t="s">
        <v>3783</v>
      </c>
      <c r="D11" s="543" t="s">
        <v>6617</v>
      </c>
      <c r="E11" s="543">
        <v>42987</v>
      </c>
      <c r="F11" s="1383">
        <f t="shared" si="0"/>
        <v>43009</v>
      </c>
      <c r="G11" s="1383">
        <f t="shared" si="1"/>
        <v>43011</v>
      </c>
      <c r="H11" s="1383">
        <f t="shared" si="2"/>
        <v>43014</v>
      </c>
      <c r="I11" s="955">
        <f t="shared" si="3"/>
        <v>43017</v>
      </c>
      <c r="J11" s="543">
        <f t="shared" si="4"/>
        <v>43019</v>
      </c>
      <c r="K11" s="543">
        <f t="shared" si="5"/>
        <v>43022</v>
      </c>
    </row>
    <row r="12" spans="1:11" s="209" customFormat="1" ht="22.5" hidden="1" customHeight="1">
      <c r="A12" s="951"/>
      <c r="B12" s="951"/>
      <c r="C12" s="542" t="s">
        <v>3787</v>
      </c>
      <c r="D12" s="543" t="s">
        <v>6618</v>
      </c>
      <c r="E12" s="543">
        <v>42995</v>
      </c>
      <c r="F12" s="1383">
        <f t="shared" si="0"/>
        <v>43017</v>
      </c>
      <c r="G12" s="1383">
        <f t="shared" si="1"/>
        <v>43019</v>
      </c>
      <c r="H12" s="1383">
        <f t="shared" si="2"/>
        <v>43022</v>
      </c>
      <c r="I12" s="955">
        <f t="shared" si="3"/>
        <v>43025</v>
      </c>
      <c r="J12" s="543">
        <f t="shared" si="4"/>
        <v>43027</v>
      </c>
      <c r="K12" s="543">
        <f t="shared" si="5"/>
        <v>43030</v>
      </c>
    </row>
    <row r="13" spans="1:11" s="209" customFormat="1" ht="22.5" hidden="1" customHeight="1">
      <c r="A13" s="951"/>
      <c r="B13" s="951"/>
      <c r="C13" s="542" t="s">
        <v>6619</v>
      </c>
      <c r="D13" s="543" t="s">
        <v>6620</v>
      </c>
      <c r="E13" s="543">
        <v>43003</v>
      </c>
      <c r="F13" s="1383">
        <f t="shared" si="0"/>
        <v>43025</v>
      </c>
      <c r="G13" s="1383">
        <f t="shared" si="1"/>
        <v>43027</v>
      </c>
      <c r="H13" s="1383">
        <f t="shared" si="2"/>
        <v>43030</v>
      </c>
      <c r="I13" s="955">
        <f t="shared" si="3"/>
        <v>43033</v>
      </c>
      <c r="J13" s="543">
        <f t="shared" si="4"/>
        <v>43035</v>
      </c>
      <c r="K13" s="543">
        <f t="shared" si="5"/>
        <v>43038</v>
      </c>
    </row>
    <row r="14" spans="1:11" s="209" customFormat="1" ht="22.5" hidden="1" customHeight="1">
      <c r="A14" s="951"/>
      <c r="B14" s="951"/>
      <c r="C14" s="542" t="s">
        <v>5994</v>
      </c>
      <c r="D14" s="543" t="s">
        <v>6621</v>
      </c>
      <c r="E14" s="543">
        <v>43010</v>
      </c>
      <c r="F14" s="1383">
        <f t="shared" si="0"/>
        <v>43032</v>
      </c>
      <c r="G14" s="1383">
        <f t="shared" si="1"/>
        <v>43034</v>
      </c>
      <c r="H14" s="1383">
        <f t="shared" si="2"/>
        <v>43037</v>
      </c>
      <c r="I14" s="955">
        <f t="shared" si="3"/>
        <v>43040</v>
      </c>
      <c r="J14" s="543">
        <f t="shared" si="4"/>
        <v>43042</v>
      </c>
      <c r="K14" s="543">
        <f t="shared" si="5"/>
        <v>43045</v>
      </c>
    </row>
    <row r="15" spans="1:11" s="209" customFormat="1" ht="22.5" hidden="1" customHeight="1">
      <c r="A15" s="951"/>
      <c r="B15" s="951"/>
      <c r="C15" s="315" t="s">
        <v>3893</v>
      </c>
      <c r="D15" s="316" t="s">
        <v>6622</v>
      </c>
      <c r="E15" s="316">
        <v>43015</v>
      </c>
      <c r="F15" s="317">
        <f t="shared" si="0"/>
        <v>43037</v>
      </c>
      <c r="G15" s="317">
        <f t="shared" si="1"/>
        <v>43039</v>
      </c>
      <c r="H15" s="317">
        <f t="shared" si="2"/>
        <v>43042</v>
      </c>
      <c r="I15" s="318">
        <f t="shared" si="3"/>
        <v>43045</v>
      </c>
      <c r="J15" s="316">
        <f t="shared" si="4"/>
        <v>43047</v>
      </c>
      <c r="K15" s="316">
        <f t="shared" si="5"/>
        <v>43050</v>
      </c>
    </row>
    <row r="18" spans="1:16" s="209" customFormat="1" ht="32.25" customHeight="1">
      <c r="A18" s="958"/>
      <c r="B18" s="958"/>
      <c r="C18" s="959" t="s">
        <v>6623</v>
      </c>
      <c r="D18" s="1776"/>
      <c r="E18" s="1877" t="s">
        <v>2015</v>
      </c>
      <c r="F18" s="452" t="s">
        <v>1127</v>
      </c>
      <c r="G18" s="452" t="s">
        <v>930</v>
      </c>
      <c r="H18" s="452" t="s">
        <v>839</v>
      </c>
      <c r="I18" s="452" t="s">
        <v>790</v>
      </c>
      <c r="J18" s="452" t="s">
        <v>211</v>
      </c>
      <c r="K18" s="452" t="s">
        <v>1065</v>
      </c>
      <c r="M18" s="2009"/>
      <c r="N18" s="2009"/>
      <c r="O18" s="2610"/>
      <c r="P18" s="2610"/>
    </row>
    <row r="19" spans="1:16" s="209" customFormat="1" ht="20.100000000000001" hidden="1" customHeight="1" thickTop="1">
      <c r="A19" s="1730" t="s">
        <v>4249</v>
      </c>
      <c r="B19" s="1730"/>
      <c r="C19" s="1568" t="s">
        <v>6624</v>
      </c>
      <c r="D19" s="1570" t="s">
        <v>6625</v>
      </c>
      <c r="E19" s="1578">
        <v>44779</v>
      </c>
      <c r="F19" s="1421">
        <v>44801</v>
      </c>
      <c r="G19" s="1421">
        <v>44804</v>
      </c>
      <c r="H19" s="1421">
        <v>44806</v>
      </c>
      <c r="I19" s="1421">
        <v>44809</v>
      </c>
      <c r="J19" s="1421">
        <v>44810</v>
      </c>
      <c r="K19" s="1421">
        <v>44814</v>
      </c>
      <c r="L19" s="36" t="s">
        <v>6626</v>
      </c>
      <c r="M19" s="2209">
        <v>45234</v>
      </c>
      <c r="N19" s="2209">
        <v>44781</v>
      </c>
      <c r="O19" s="218"/>
    </row>
    <row r="20" spans="1:16" s="209" customFormat="1" ht="20.100000000000001" hidden="1" customHeight="1">
      <c r="A20" s="1730" t="s">
        <v>4250</v>
      </c>
      <c r="B20" s="1730"/>
      <c r="C20" s="1569" t="s">
        <v>6627</v>
      </c>
      <c r="D20" s="1571" t="s">
        <v>6628</v>
      </c>
      <c r="E20" s="1572">
        <v>44786</v>
      </c>
      <c r="F20" s="1415">
        <v>44808</v>
      </c>
      <c r="G20" s="1415">
        <v>44811</v>
      </c>
      <c r="H20" s="1415">
        <v>44813</v>
      </c>
      <c r="I20" s="1415">
        <v>44816</v>
      </c>
      <c r="J20" s="1415">
        <v>44817</v>
      </c>
      <c r="K20" s="1415">
        <v>44821</v>
      </c>
      <c r="L20" s="36" t="s">
        <v>6629</v>
      </c>
      <c r="M20" s="2209">
        <v>45241</v>
      </c>
      <c r="N20" s="2209">
        <v>44788</v>
      </c>
      <c r="O20" s="218"/>
    </row>
    <row r="21" spans="1:16" s="209" customFormat="1" ht="20.100000000000001" hidden="1" customHeight="1">
      <c r="A21" s="1730" t="s">
        <v>4252</v>
      </c>
      <c r="B21" s="1730"/>
      <c r="C21" s="1569" t="s">
        <v>6630</v>
      </c>
      <c r="D21" s="1571" t="s">
        <v>6631</v>
      </c>
      <c r="E21" s="1572">
        <v>44793</v>
      </c>
      <c r="F21" s="1415">
        <v>44815</v>
      </c>
      <c r="G21" s="1415">
        <v>44818</v>
      </c>
      <c r="H21" s="1415">
        <v>44820</v>
      </c>
      <c r="I21" s="1415">
        <v>44823</v>
      </c>
      <c r="J21" s="1415">
        <v>44824</v>
      </c>
      <c r="K21" s="1415">
        <v>44828</v>
      </c>
      <c r="L21" s="36" t="s">
        <v>6632</v>
      </c>
      <c r="M21" s="2209">
        <v>45248</v>
      </c>
      <c r="N21" s="2209">
        <v>44795</v>
      </c>
      <c r="O21" s="218"/>
    </row>
    <row r="22" spans="1:16" s="209" customFormat="1" ht="20.100000000000001" hidden="1" customHeight="1">
      <c r="A22" s="1730" t="s">
        <v>4254</v>
      </c>
      <c r="B22" s="1730"/>
      <c r="C22" s="1569" t="s">
        <v>6633</v>
      </c>
      <c r="D22" s="1571" t="s">
        <v>6634</v>
      </c>
      <c r="E22" s="1572">
        <v>44800</v>
      </c>
      <c r="F22" s="1415">
        <v>44822</v>
      </c>
      <c r="G22" s="1415">
        <v>44825</v>
      </c>
      <c r="H22" s="1415">
        <v>44827</v>
      </c>
      <c r="I22" s="1415">
        <v>44830</v>
      </c>
      <c r="J22" s="1415">
        <v>44831</v>
      </c>
      <c r="K22" s="1415">
        <v>44835</v>
      </c>
      <c r="L22" s="36" t="s">
        <v>6635</v>
      </c>
      <c r="M22" s="2209">
        <v>45255</v>
      </c>
      <c r="N22" s="2209">
        <v>44802</v>
      </c>
      <c r="O22" s="218"/>
    </row>
    <row r="23" spans="1:16" s="209" customFormat="1" ht="20.100000000000001" hidden="1" customHeight="1">
      <c r="A23" s="1730" t="s">
        <v>4255</v>
      </c>
      <c r="B23" s="1730"/>
      <c r="C23" s="1622" t="s">
        <v>6619</v>
      </c>
      <c r="D23" s="1623" t="s">
        <v>6636</v>
      </c>
      <c r="E23" s="1624">
        <v>44812</v>
      </c>
      <c r="F23" s="1625">
        <f>E23+22</f>
        <v>44834</v>
      </c>
      <c r="G23" s="1625">
        <f>E23+25</f>
        <v>44837</v>
      </c>
      <c r="H23" s="1625">
        <f>E23+27</f>
        <v>44839</v>
      </c>
      <c r="I23" s="1625">
        <f>E23+30</f>
        <v>44842</v>
      </c>
      <c r="J23" s="1625">
        <f>E23+31</f>
        <v>44843</v>
      </c>
      <c r="K23" s="1625">
        <f>E23+35</f>
        <v>44847</v>
      </c>
      <c r="L23" s="36" t="s">
        <v>6637</v>
      </c>
      <c r="M23" s="2209">
        <v>45262</v>
      </c>
      <c r="N23" s="2209">
        <v>44809</v>
      </c>
      <c r="O23" s="218"/>
    </row>
    <row r="24" spans="1:16" s="209" customFormat="1" ht="20.100000000000001" hidden="1" customHeight="1">
      <c r="A24" s="1730" t="s">
        <v>4195</v>
      </c>
      <c r="B24" s="1730"/>
      <c r="C24" s="1622" t="s">
        <v>6638</v>
      </c>
      <c r="D24" s="1623" t="s">
        <v>6639</v>
      </c>
      <c r="E24" s="1646">
        <v>44824</v>
      </c>
      <c r="F24" s="1625">
        <f>E24+22</f>
        <v>44846</v>
      </c>
      <c r="G24" s="1625">
        <f>E24+25</f>
        <v>44849</v>
      </c>
      <c r="H24" s="1625">
        <f>E24+27</f>
        <v>44851</v>
      </c>
      <c r="I24" s="1625">
        <f>E24+30</f>
        <v>44854</v>
      </c>
      <c r="J24" s="1625">
        <f>E24+31</f>
        <v>44855</v>
      </c>
      <c r="K24" s="1625">
        <f>E24+35</f>
        <v>44859</v>
      </c>
      <c r="L24" s="36" t="s">
        <v>6640</v>
      </c>
      <c r="M24" s="2209">
        <v>45269</v>
      </c>
      <c r="N24" s="2209">
        <v>44816</v>
      </c>
      <c r="O24" s="218"/>
    </row>
    <row r="25" spans="1:16" s="209" customFormat="1" ht="20.100000000000001" hidden="1" customHeight="1">
      <c r="A25" s="1730" t="s">
        <v>4256</v>
      </c>
      <c r="B25" s="1730"/>
      <c r="C25" s="1622" t="s">
        <v>3871</v>
      </c>
      <c r="D25" s="1623" t="s">
        <v>6641</v>
      </c>
      <c r="E25" s="1646">
        <v>44830</v>
      </c>
      <c r="F25" s="1625">
        <v>44843</v>
      </c>
      <c r="G25" s="1625">
        <v>44846</v>
      </c>
      <c r="H25" s="1625">
        <v>44848</v>
      </c>
      <c r="I25" s="1625">
        <v>44851</v>
      </c>
      <c r="J25" s="1625">
        <v>44852</v>
      </c>
      <c r="K25" s="1625">
        <v>44856</v>
      </c>
      <c r="L25" s="36" t="s">
        <v>6642</v>
      </c>
      <c r="M25" s="2209">
        <v>45276</v>
      </c>
      <c r="N25" s="2209">
        <v>44823</v>
      </c>
      <c r="O25" s="218"/>
    </row>
    <row r="26" spans="1:16" s="209" customFormat="1" ht="20.100000000000001" hidden="1" customHeight="1">
      <c r="A26" s="1730" t="s">
        <v>4257</v>
      </c>
      <c r="B26" s="1730"/>
      <c r="C26" s="1622" t="s">
        <v>6643</v>
      </c>
      <c r="D26" s="1623" t="s">
        <v>6644</v>
      </c>
      <c r="E26" s="1646">
        <v>44833</v>
      </c>
      <c r="F26" s="1625">
        <v>44850</v>
      </c>
      <c r="G26" s="1625">
        <v>44853</v>
      </c>
      <c r="H26" s="1625">
        <v>44855</v>
      </c>
      <c r="I26" s="1625">
        <v>44858</v>
      </c>
      <c r="J26" s="1625">
        <v>44859</v>
      </c>
      <c r="K26" s="1625">
        <v>44863</v>
      </c>
      <c r="L26" s="36" t="s">
        <v>6645</v>
      </c>
      <c r="M26" s="2209">
        <v>45283</v>
      </c>
      <c r="N26" s="2209">
        <v>44830</v>
      </c>
      <c r="O26" s="218"/>
    </row>
    <row r="27" spans="1:16" s="209" customFormat="1" ht="20.100000000000001" hidden="1" customHeight="1">
      <c r="A27" s="1730" t="s">
        <v>4258</v>
      </c>
      <c r="B27" s="1730"/>
      <c r="C27" s="1641" t="s">
        <v>6646</v>
      </c>
      <c r="D27" s="1618" t="s">
        <v>6647</v>
      </c>
      <c r="E27" s="1648">
        <v>44838</v>
      </c>
      <c r="F27" s="1598">
        <f t="shared" ref="F27:F40" si="6">E27+22</f>
        <v>44860</v>
      </c>
      <c r="G27" s="1598">
        <f t="shared" ref="G27:G40" si="7">E27+25</f>
        <v>44863</v>
      </c>
      <c r="H27" s="1598">
        <f t="shared" ref="H27:H40" si="8">E27+27</f>
        <v>44865</v>
      </c>
      <c r="I27" s="1598">
        <f t="shared" ref="I27:I40" si="9">E27+30</f>
        <v>44868</v>
      </c>
      <c r="J27" s="1598">
        <f t="shared" ref="J27:J40" si="10">E27+31</f>
        <v>44869</v>
      </c>
      <c r="K27" s="1598">
        <f t="shared" ref="K27:K40" si="11">E27+35</f>
        <v>44873</v>
      </c>
      <c r="L27" s="36" t="s">
        <v>6648</v>
      </c>
      <c r="M27" s="2209">
        <v>45290</v>
      </c>
      <c r="N27" s="2209">
        <v>44837</v>
      </c>
      <c r="O27" s="218"/>
    </row>
    <row r="28" spans="1:16" s="209" customFormat="1" ht="20.100000000000001" hidden="1" customHeight="1">
      <c r="A28" s="1730" t="s">
        <v>4259</v>
      </c>
      <c r="B28" s="1730"/>
      <c r="C28" s="1568" t="s">
        <v>3873</v>
      </c>
      <c r="D28" s="1618" t="s">
        <v>6649</v>
      </c>
      <c r="E28" s="1648">
        <v>44846</v>
      </c>
      <c r="F28" s="1598">
        <f t="shared" si="6"/>
        <v>44868</v>
      </c>
      <c r="G28" s="1598">
        <f t="shared" si="7"/>
        <v>44871</v>
      </c>
      <c r="H28" s="1598">
        <f t="shared" si="8"/>
        <v>44873</v>
      </c>
      <c r="I28" s="1598">
        <f t="shared" si="9"/>
        <v>44876</v>
      </c>
      <c r="J28" s="1598">
        <f t="shared" si="10"/>
        <v>44877</v>
      </c>
      <c r="K28" s="1598">
        <f t="shared" si="11"/>
        <v>44881</v>
      </c>
      <c r="L28" s="36" t="s">
        <v>6650</v>
      </c>
      <c r="M28" s="2209">
        <v>45297</v>
      </c>
      <c r="N28" s="2209">
        <v>44844</v>
      </c>
      <c r="O28" s="218"/>
    </row>
    <row r="29" spans="1:16" s="209" customFormat="1" ht="20.100000000000001" hidden="1" customHeight="1">
      <c r="A29" s="1730" t="s">
        <v>4280</v>
      </c>
      <c r="B29" s="1730"/>
      <c r="C29" s="1568" t="s">
        <v>6651</v>
      </c>
      <c r="D29" s="1618" t="s">
        <v>6652</v>
      </c>
      <c r="E29" s="1648">
        <v>44854</v>
      </c>
      <c r="F29" s="1598">
        <f t="shared" si="6"/>
        <v>44876</v>
      </c>
      <c r="G29" s="1598">
        <f t="shared" si="7"/>
        <v>44879</v>
      </c>
      <c r="H29" s="1598">
        <f t="shared" si="8"/>
        <v>44881</v>
      </c>
      <c r="I29" s="1598">
        <f t="shared" si="9"/>
        <v>44884</v>
      </c>
      <c r="J29" s="1598">
        <f t="shared" si="10"/>
        <v>44885</v>
      </c>
      <c r="K29" s="1598">
        <f t="shared" si="11"/>
        <v>44889</v>
      </c>
      <c r="L29" s="36" t="s">
        <v>6653</v>
      </c>
      <c r="M29" s="2209">
        <v>45304</v>
      </c>
      <c r="N29" s="2209">
        <v>44851</v>
      </c>
      <c r="O29" s="218"/>
    </row>
    <row r="30" spans="1:16" s="209" customFormat="1" ht="20.100000000000001" hidden="1" customHeight="1">
      <c r="A30" s="1730" t="s">
        <v>4260</v>
      </c>
      <c r="B30" s="1730"/>
      <c r="C30" s="1568" t="s">
        <v>6347</v>
      </c>
      <c r="D30" s="1618" t="s">
        <v>6654</v>
      </c>
      <c r="E30" s="1648">
        <v>44860</v>
      </c>
      <c r="F30" s="1598">
        <f t="shared" si="6"/>
        <v>44882</v>
      </c>
      <c r="G30" s="1598">
        <f t="shared" si="7"/>
        <v>44885</v>
      </c>
      <c r="H30" s="1598">
        <f t="shared" si="8"/>
        <v>44887</v>
      </c>
      <c r="I30" s="1598">
        <f t="shared" si="9"/>
        <v>44890</v>
      </c>
      <c r="J30" s="1598">
        <f t="shared" si="10"/>
        <v>44891</v>
      </c>
      <c r="K30" s="1598">
        <f t="shared" si="11"/>
        <v>44895</v>
      </c>
      <c r="L30" s="36" t="s">
        <v>6655</v>
      </c>
      <c r="M30" s="2209">
        <v>45311</v>
      </c>
      <c r="N30" s="2209">
        <v>44858</v>
      </c>
      <c r="O30" s="218"/>
    </row>
    <row r="31" spans="1:16" s="209" customFormat="1" ht="20.100000000000001" hidden="1" customHeight="1">
      <c r="A31" s="1730" t="s">
        <v>4261</v>
      </c>
      <c r="B31" s="1730"/>
      <c r="C31" s="1568" t="s">
        <v>5266</v>
      </c>
      <c r="D31" s="1618" t="s">
        <v>6656</v>
      </c>
      <c r="E31" s="1648">
        <v>44873</v>
      </c>
      <c r="F31" s="1598">
        <f t="shared" si="6"/>
        <v>44895</v>
      </c>
      <c r="G31" s="1598">
        <f t="shared" si="7"/>
        <v>44898</v>
      </c>
      <c r="H31" s="1598">
        <f t="shared" si="8"/>
        <v>44900</v>
      </c>
      <c r="I31" s="1598">
        <f t="shared" si="9"/>
        <v>44903</v>
      </c>
      <c r="J31" s="1598">
        <f t="shared" si="10"/>
        <v>44904</v>
      </c>
      <c r="K31" s="1598">
        <f t="shared" si="11"/>
        <v>44908</v>
      </c>
      <c r="L31" s="36" t="s">
        <v>6657</v>
      </c>
      <c r="M31" s="2207"/>
      <c r="N31" s="2209">
        <v>44865</v>
      </c>
      <c r="O31" s="218"/>
    </row>
    <row r="32" spans="1:16" s="209" customFormat="1" ht="20.100000000000001" hidden="1" customHeight="1">
      <c r="A32" s="1730" t="s">
        <v>4262</v>
      </c>
      <c r="B32" s="1730"/>
      <c r="C32" s="1619" t="s">
        <v>6624</v>
      </c>
      <c r="D32" s="1620" t="s">
        <v>6658</v>
      </c>
      <c r="E32" s="1678">
        <v>44872</v>
      </c>
      <c r="F32" s="1621">
        <f t="shared" si="6"/>
        <v>44894</v>
      </c>
      <c r="G32" s="1621">
        <f t="shared" si="7"/>
        <v>44897</v>
      </c>
      <c r="H32" s="1621">
        <f t="shared" si="8"/>
        <v>44899</v>
      </c>
      <c r="I32" s="1621">
        <f t="shared" si="9"/>
        <v>44902</v>
      </c>
      <c r="J32" s="1621">
        <f t="shared" si="10"/>
        <v>44903</v>
      </c>
      <c r="K32" s="1621">
        <f t="shared" si="11"/>
        <v>44907</v>
      </c>
      <c r="L32" s="36" t="s">
        <v>6659</v>
      </c>
      <c r="M32" s="2207"/>
      <c r="N32" s="2209">
        <v>44872</v>
      </c>
      <c r="O32" s="218"/>
    </row>
    <row r="33" spans="1:15" s="209" customFormat="1" ht="20.100000000000001" hidden="1" customHeight="1">
      <c r="A33" s="1730" t="s">
        <v>4263</v>
      </c>
      <c r="B33" s="1730"/>
      <c r="C33" s="1704" t="s">
        <v>6627</v>
      </c>
      <c r="D33" s="1705" t="s">
        <v>6660</v>
      </c>
      <c r="E33" s="1706">
        <v>44888</v>
      </c>
      <c r="F33" s="1707">
        <f t="shared" si="6"/>
        <v>44910</v>
      </c>
      <c r="G33" s="1707">
        <f t="shared" si="7"/>
        <v>44913</v>
      </c>
      <c r="H33" s="1707">
        <f t="shared" si="8"/>
        <v>44915</v>
      </c>
      <c r="I33" s="1707">
        <f t="shared" si="9"/>
        <v>44918</v>
      </c>
      <c r="J33" s="1707">
        <f t="shared" si="10"/>
        <v>44919</v>
      </c>
      <c r="K33" s="1707">
        <f t="shared" si="11"/>
        <v>44923</v>
      </c>
      <c r="L33" s="36" t="s">
        <v>6661</v>
      </c>
      <c r="M33" s="2207"/>
      <c r="N33" s="2209">
        <v>44879</v>
      </c>
      <c r="O33" s="218"/>
    </row>
    <row r="34" spans="1:15" s="209" customFormat="1" ht="20.100000000000001" hidden="1" customHeight="1">
      <c r="A34" s="1730" t="s">
        <v>4264</v>
      </c>
      <c r="B34" s="1730"/>
      <c r="C34" s="1704" t="s">
        <v>6630</v>
      </c>
      <c r="D34" s="1705" t="s">
        <v>6662</v>
      </c>
      <c r="E34" s="1706">
        <v>44886</v>
      </c>
      <c r="F34" s="1707">
        <f t="shared" si="6"/>
        <v>44908</v>
      </c>
      <c r="G34" s="1707">
        <f t="shared" si="7"/>
        <v>44911</v>
      </c>
      <c r="H34" s="1707">
        <f t="shared" si="8"/>
        <v>44913</v>
      </c>
      <c r="I34" s="1707">
        <f t="shared" si="9"/>
        <v>44916</v>
      </c>
      <c r="J34" s="1707">
        <f t="shared" si="10"/>
        <v>44917</v>
      </c>
      <c r="K34" s="1707">
        <f t="shared" si="11"/>
        <v>44921</v>
      </c>
      <c r="L34" s="36" t="s">
        <v>6663</v>
      </c>
      <c r="M34" s="2207"/>
      <c r="N34" s="2209">
        <v>44886</v>
      </c>
      <c r="O34" s="218"/>
    </row>
    <row r="35" spans="1:15" s="209" customFormat="1" ht="20.100000000000001" hidden="1" customHeight="1">
      <c r="A35" s="1730" t="s">
        <v>4266</v>
      </c>
      <c r="B35" s="1730"/>
      <c r="C35" s="1704" t="s">
        <v>6633</v>
      </c>
      <c r="D35" s="1705" t="s">
        <v>6664</v>
      </c>
      <c r="E35" s="1706">
        <v>44892</v>
      </c>
      <c r="F35" s="1707">
        <f t="shared" si="6"/>
        <v>44914</v>
      </c>
      <c r="G35" s="1707">
        <f t="shared" si="7"/>
        <v>44917</v>
      </c>
      <c r="H35" s="1707">
        <f t="shared" si="8"/>
        <v>44919</v>
      </c>
      <c r="I35" s="1707">
        <f t="shared" si="9"/>
        <v>44922</v>
      </c>
      <c r="J35" s="1707">
        <f t="shared" si="10"/>
        <v>44923</v>
      </c>
      <c r="K35" s="1707">
        <f t="shared" si="11"/>
        <v>44927</v>
      </c>
      <c r="L35" s="36" t="s">
        <v>6665</v>
      </c>
      <c r="M35" s="2207"/>
      <c r="N35" s="2209">
        <v>44893</v>
      </c>
      <c r="O35" s="218"/>
    </row>
    <row r="36" spans="1:15" s="209" customFormat="1" ht="20.100000000000001" hidden="1" customHeight="1">
      <c r="A36" s="1730" t="s">
        <v>4267</v>
      </c>
      <c r="B36" s="1730"/>
      <c r="C36" s="1708" t="s">
        <v>6619</v>
      </c>
      <c r="D36" s="1692" t="s">
        <v>6666</v>
      </c>
      <c r="E36" s="1695">
        <v>44902</v>
      </c>
      <c r="F36" s="1698">
        <f t="shared" si="6"/>
        <v>44924</v>
      </c>
      <c r="G36" s="1698">
        <f t="shared" si="7"/>
        <v>44927</v>
      </c>
      <c r="H36" s="1698">
        <f t="shared" si="8"/>
        <v>44929</v>
      </c>
      <c r="I36" s="1698">
        <f t="shared" si="9"/>
        <v>44932</v>
      </c>
      <c r="J36" s="1698">
        <f t="shared" si="10"/>
        <v>44933</v>
      </c>
      <c r="K36" s="1698">
        <f t="shared" si="11"/>
        <v>44937</v>
      </c>
      <c r="L36" s="36" t="s">
        <v>6667</v>
      </c>
      <c r="M36" s="2207"/>
      <c r="N36" s="2209">
        <v>44900</v>
      </c>
      <c r="O36" s="218"/>
    </row>
    <row r="37" spans="1:15" s="209" customFormat="1" ht="20.100000000000001" hidden="1" customHeight="1">
      <c r="A37" s="1730" t="s">
        <v>4281</v>
      </c>
      <c r="B37" s="1730"/>
      <c r="C37" s="1708" t="s">
        <v>6638</v>
      </c>
      <c r="D37" s="1692" t="s">
        <v>6668</v>
      </c>
      <c r="E37" s="1695">
        <v>44909</v>
      </c>
      <c r="F37" s="1698">
        <f t="shared" si="6"/>
        <v>44931</v>
      </c>
      <c r="G37" s="1698">
        <f t="shared" si="7"/>
        <v>44934</v>
      </c>
      <c r="H37" s="1698">
        <f t="shared" si="8"/>
        <v>44936</v>
      </c>
      <c r="I37" s="1698">
        <f t="shared" si="9"/>
        <v>44939</v>
      </c>
      <c r="J37" s="1698">
        <f t="shared" si="10"/>
        <v>44940</v>
      </c>
      <c r="K37" s="1698">
        <f t="shared" si="11"/>
        <v>44944</v>
      </c>
      <c r="L37" s="36" t="s">
        <v>6669</v>
      </c>
      <c r="M37" s="2207"/>
      <c r="N37" s="2208">
        <v>44907</v>
      </c>
      <c r="O37" s="218"/>
    </row>
    <row r="38" spans="1:15" s="209" customFormat="1" ht="20.100000000000001" hidden="1" customHeight="1">
      <c r="A38" s="1730" t="s">
        <v>4282</v>
      </c>
      <c r="B38" s="1730"/>
      <c r="C38" s="1708" t="s">
        <v>3871</v>
      </c>
      <c r="D38" s="1692" t="s">
        <v>6670</v>
      </c>
      <c r="E38" s="1695">
        <v>44918</v>
      </c>
      <c r="F38" s="1698">
        <f t="shared" si="6"/>
        <v>44940</v>
      </c>
      <c r="G38" s="1698">
        <f t="shared" si="7"/>
        <v>44943</v>
      </c>
      <c r="H38" s="1698">
        <f t="shared" si="8"/>
        <v>44945</v>
      </c>
      <c r="I38" s="1698">
        <f t="shared" si="9"/>
        <v>44948</v>
      </c>
      <c r="J38" s="1698">
        <f t="shared" si="10"/>
        <v>44949</v>
      </c>
      <c r="K38" s="1698">
        <f t="shared" si="11"/>
        <v>44953</v>
      </c>
      <c r="L38" s="36" t="s">
        <v>6671</v>
      </c>
      <c r="M38" s="2207"/>
      <c r="N38" s="2208">
        <v>44914</v>
      </c>
      <c r="O38" s="218"/>
    </row>
    <row r="39" spans="1:15" s="209" customFormat="1" ht="20.100000000000001" hidden="1" customHeight="1">
      <c r="A39" s="1730" t="s">
        <v>4270</v>
      </c>
      <c r="B39" s="1730"/>
      <c r="C39" s="1708" t="s">
        <v>5243</v>
      </c>
      <c r="D39" s="1692" t="s">
        <v>6672</v>
      </c>
      <c r="E39" s="1695">
        <v>44921</v>
      </c>
      <c r="F39" s="1698">
        <f t="shared" si="6"/>
        <v>44943</v>
      </c>
      <c r="G39" s="1698">
        <f t="shared" si="7"/>
        <v>44946</v>
      </c>
      <c r="H39" s="1698">
        <f t="shared" si="8"/>
        <v>44948</v>
      </c>
      <c r="I39" s="1698">
        <f t="shared" si="9"/>
        <v>44951</v>
      </c>
      <c r="J39" s="1698">
        <f t="shared" si="10"/>
        <v>44952</v>
      </c>
      <c r="K39" s="1698">
        <f t="shared" si="11"/>
        <v>44956</v>
      </c>
      <c r="L39" s="36" t="s">
        <v>6673</v>
      </c>
      <c r="M39" s="2207"/>
      <c r="N39" s="2208">
        <v>44921</v>
      </c>
      <c r="O39" s="218"/>
    </row>
    <row r="40" spans="1:15" s="209" customFormat="1" ht="20.100000000000001" hidden="1" customHeight="1">
      <c r="A40" s="1730" t="s">
        <v>4283</v>
      </c>
      <c r="B40" s="1730"/>
      <c r="C40" s="1708" t="s">
        <v>6646</v>
      </c>
      <c r="D40" s="1692" t="s">
        <v>6674</v>
      </c>
      <c r="E40" s="1695">
        <v>44565</v>
      </c>
      <c r="F40" s="1698">
        <f t="shared" si="6"/>
        <v>44587</v>
      </c>
      <c r="G40" s="1698">
        <f t="shared" si="7"/>
        <v>44590</v>
      </c>
      <c r="H40" s="1698">
        <f t="shared" si="8"/>
        <v>44592</v>
      </c>
      <c r="I40" s="1698">
        <f t="shared" si="9"/>
        <v>44595</v>
      </c>
      <c r="J40" s="1698">
        <f t="shared" si="10"/>
        <v>44596</v>
      </c>
      <c r="K40" s="1698">
        <f t="shared" si="11"/>
        <v>44600</v>
      </c>
      <c r="L40" s="36" t="s">
        <v>6675</v>
      </c>
      <c r="M40" s="2207"/>
      <c r="N40" s="2208">
        <v>44563</v>
      </c>
      <c r="O40" s="218"/>
    </row>
    <row r="41" spans="1:15" s="209" customFormat="1" ht="20.100000000000001" hidden="1" customHeight="1">
      <c r="A41" s="1730"/>
      <c r="B41" s="1730"/>
      <c r="C41" s="1704" t="s">
        <v>3873</v>
      </c>
      <c r="D41" s="1705" t="s">
        <v>6676</v>
      </c>
      <c r="E41" s="1706">
        <v>44573</v>
      </c>
      <c r="F41" s="1707">
        <f t="shared" ref="F41:F48" si="12">E41+22</f>
        <v>44595</v>
      </c>
      <c r="G41" s="1707">
        <f t="shared" ref="G41:G48" si="13">E41+25</f>
        <v>44598</v>
      </c>
      <c r="H41" s="1707">
        <f t="shared" ref="H41:H48" si="14">E41+27</f>
        <v>44600</v>
      </c>
      <c r="I41" s="1707">
        <f t="shared" ref="I41:I48" si="15">E41+30</f>
        <v>44603</v>
      </c>
      <c r="J41" s="1707">
        <f t="shared" ref="J41:J48" si="16">E41+31</f>
        <v>44604</v>
      </c>
      <c r="K41" s="1707">
        <f t="shared" ref="K41:K48" si="17">E41+35</f>
        <v>44608</v>
      </c>
      <c r="L41" s="36" t="s">
        <v>6677</v>
      </c>
      <c r="M41" s="2207"/>
      <c r="N41" s="2208">
        <v>44570</v>
      </c>
      <c r="O41" s="218"/>
    </row>
    <row r="42" spans="1:15" s="209" customFormat="1" ht="20.100000000000001" hidden="1" customHeight="1">
      <c r="A42" s="1730"/>
      <c r="B42" s="1730"/>
      <c r="C42" s="1704" t="s">
        <v>6651</v>
      </c>
      <c r="D42" s="1705" t="s">
        <v>6678</v>
      </c>
      <c r="E42" s="1706">
        <v>44578</v>
      </c>
      <c r="F42" s="1707">
        <f t="shared" si="12"/>
        <v>44600</v>
      </c>
      <c r="G42" s="1707">
        <f t="shared" si="13"/>
        <v>44603</v>
      </c>
      <c r="H42" s="1707">
        <f t="shared" si="14"/>
        <v>44605</v>
      </c>
      <c r="I42" s="1707">
        <f t="shared" si="15"/>
        <v>44608</v>
      </c>
      <c r="J42" s="1707">
        <f t="shared" si="16"/>
        <v>44609</v>
      </c>
      <c r="K42" s="1707">
        <f t="shared" si="17"/>
        <v>44613</v>
      </c>
      <c r="L42" s="36" t="s">
        <v>6679</v>
      </c>
      <c r="M42" s="2207"/>
      <c r="N42" s="2208">
        <v>44577</v>
      </c>
      <c r="O42" s="218"/>
    </row>
    <row r="43" spans="1:15" s="209" customFormat="1" ht="20.100000000000001" hidden="1" customHeight="1">
      <c r="A43" s="1730" t="s">
        <v>6680</v>
      </c>
      <c r="B43" s="1730"/>
      <c r="C43" s="1704" t="s">
        <v>6681</v>
      </c>
      <c r="D43" s="1705" t="s">
        <v>6682</v>
      </c>
      <c r="E43" s="1706">
        <v>44587</v>
      </c>
      <c r="F43" s="1707">
        <f t="shared" si="12"/>
        <v>44609</v>
      </c>
      <c r="G43" s="1707">
        <f t="shared" si="13"/>
        <v>44612</v>
      </c>
      <c r="H43" s="1707">
        <f t="shared" si="14"/>
        <v>44614</v>
      </c>
      <c r="I43" s="1707">
        <f t="shared" si="15"/>
        <v>44617</v>
      </c>
      <c r="J43" s="1707">
        <f t="shared" si="16"/>
        <v>44618</v>
      </c>
      <c r="K43" s="1707">
        <f t="shared" si="17"/>
        <v>44622</v>
      </c>
      <c r="L43" s="36" t="s">
        <v>6683</v>
      </c>
      <c r="M43" s="2207"/>
      <c r="N43" s="2208">
        <v>44584</v>
      </c>
      <c r="O43" s="218"/>
    </row>
    <row r="44" spans="1:15" s="209" customFormat="1" ht="20.100000000000001" hidden="1" customHeight="1">
      <c r="A44" s="1730"/>
      <c r="B44" s="1730"/>
      <c r="C44" s="1731" t="s">
        <v>5266</v>
      </c>
      <c r="D44" s="1732" t="s">
        <v>6684</v>
      </c>
      <c r="E44" s="1858">
        <v>44594</v>
      </c>
      <c r="F44" s="1733">
        <f t="shared" si="12"/>
        <v>44616</v>
      </c>
      <c r="G44" s="1733">
        <f t="shared" si="13"/>
        <v>44619</v>
      </c>
      <c r="H44" s="1733">
        <f t="shared" si="14"/>
        <v>44621</v>
      </c>
      <c r="I44" s="1733">
        <f t="shared" si="15"/>
        <v>44624</v>
      </c>
      <c r="J44" s="1733">
        <f t="shared" si="16"/>
        <v>44625</v>
      </c>
      <c r="K44" s="1733">
        <f t="shared" si="17"/>
        <v>44629</v>
      </c>
      <c r="L44" s="36" t="s">
        <v>6685</v>
      </c>
      <c r="M44" s="2207"/>
      <c r="N44" s="2208">
        <v>44954</v>
      </c>
      <c r="O44" s="1868" t="s">
        <v>5850</v>
      </c>
    </row>
    <row r="45" spans="1:15" s="209" customFormat="1" ht="20.100000000000001" hidden="1" customHeight="1">
      <c r="A45" s="1730"/>
      <c r="B45" s="1730"/>
      <c r="C45" s="1764" t="s">
        <v>2182</v>
      </c>
      <c r="D45" s="1692" t="s">
        <v>6686</v>
      </c>
      <c r="E45" s="1765"/>
      <c r="F45" s="1765"/>
      <c r="G45" s="1765"/>
      <c r="H45" s="1765"/>
      <c r="I45" s="1765"/>
      <c r="J45" s="1765"/>
      <c r="K45" s="1765"/>
      <c r="L45" s="1788"/>
      <c r="M45" s="2210"/>
      <c r="N45" s="2211"/>
      <c r="O45" s="1868" t="s">
        <v>2000</v>
      </c>
    </row>
    <row r="46" spans="1:15" s="209" customFormat="1" ht="20.100000000000001" hidden="1" customHeight="1">
      <c r="A46" s="1730" t="s">
        <v>6687</v>
      </c>
      <c r="B46" s="1730"/>
      <c r="C46" s="1708" t="s">
        <v>4387</v>
      </c>
      <c r="D46" s="1692" t="s">
        <v>6688</v>
      </c>
      <c r="E46" s="1698">
        <v>44601</v>
      </c>
      <c r="F46" s="1698">
        <f t="shared" si="12"/>
        <v>44623</v>
      </c>
      <c r="G46" s="1698">
        <f t="shared" si="13"/>
        <v>44626</v>
      </c>
      <c r="H46" s="1698">
        <f t="shared" si="14"/>
        <v>44628</v>
      </c>
      <c r="I46" s="1698">
        <f t="shared" si="15"/>
        <v>44631</v>
      </c>
      <c r="J46" s="1698">
        <f t="shared" si="16"/>
        <v>44632</v>
      </c>
      <c r="K46" s="1698">
        <f t="shared" si="17"/>
        <v>44636</v>
      </c>
      <c r="L46" s="36" t="s">
        <v>6689</v>
      </c>
      <c r="M46" s="2207"/>
      <c r="N46" s="2208">
        <v>44966</v>
      </c>
      <c r="O46" s="1868" t="s">
        <v>5861</v>
      </c>
    </row>
    <row r="47" spans="1:15" s="209" customFormat="1" ht="20.100000000000001" hidden="1" customHeight="1">
      <c r="A47" s="1730" t="s">
        <v>6630</v>
      </c>
      <c r="B47" s="1730"/>
      <c r="C47" s="1708" t="s">
        <v>6690</v>
      </c>
      <c r="D47" s="1692" t="s">
        <v>6691</v>
      </c>
      <c r="E47" s="1695">
        <v>44610</v>
      </c>
      <c r="F47" s="1698">
        <f t="shared" si="12"/>
        <v>44632</v>
      </c>
      <c r="G47" s="1698">
        <f t="shared" si="13"/>
        <v>44635</v>
      </c>
      <c r="H47" s="1698">
        <f t="shared" si="14"/>
        <v>44637</v>
      </c>
      <c r="I47" s="1698">
        <f t="shared" si="15"/>
        <v>44640</v>
      </c>
      <c r="J47" s="1698">
        <f t="shared" si="16"/>
        <v>44641</v>
      </c>
      <c r="K47" s="1698">
        <f t="shared" si="17"/>
        <v>44645</v>
      </c>
      <c r="L47" s="36" t="s">
        <v>6692</v>
      </c>
      <c r="M47" s="2207"/>
      <c r="N47" s="2208">
        <v>44973</v>
      </c>
      <c r="O47" s="218"/>
    </row>
    <row r="48" spans="1:15" s="209" customFormat="1" ht="20.100000000000001" hidden="1" customHeight="1">
      <c r="A48" s="1730" t="s">
        <v>6633</v>
      </c>
      <c r="B48" s="1730"/>
      <c r="C48" s="1785" t="s">
        <v>6630</v>
      </c>
      <c r="D48" s="1786" t="s">
        <v>6693</v>
      </c>
      <c r="E48" s="1870">
        <v>44616</v>
      </c>
      <c r="F48" s="1787">
        <f t="shared" si="12"/>
        <v>44638</v>
      </c>
      <c r="G48" s="1787">
        <f t="shared" si="13"/>
        <v>44641</v>
      </c>
      <c r="H48" s="1787">
        <f t="shared" si="14"/>
        <v>44643</v>
      </c>
      <c r="I48" s="1787">
        <f t="shared" si="15"/>
        <v>44646</v>
      </c>
      <c r="J48" s="1787">
        <f t="shared" si="16"/>
        <v>44647</v>
      </c>
      <c r="K48" s="1787">
        <f t="shared" si="17"/>
        <v>44651</v>
      </c>
      <c r="L48" s="36" t="s">
        <v>6694</v>
      </c>
      <c r="M48" s="2207"/>
      <c r="N48" s="2208">
        <v>44982</v>
      </c>
      <c r="O48" s="218"/>
    </row>
    <row r="49" spans="1:15" s="209" customFormat="1" ht="20.100000000000001" hidden="1" customHeight="1">
      <c r="A49" s="1730"/>
      <c r="B49" s="1730"/>
      <c r="C49" s="1704" t="s">
        <v>6624</v>
      </c>
      <c r="D49" s="1705" t="s">
        <v>6695</v>
      </c>
      <c r="E49" s="1707">
        <v>44987</v>
      </c>
      <c r="F49" s="1707">
        <f t="shared" ref="F49:F57" si="18">E49+22</f>
        <v>45009</v>
      </c>
      <c r="G49" s="1707">
        <f t="shared" ref="G49:G57" si="19">E49+25</f>
        <v>45012</v>
      </c>
      <c r="H49" s="1707">
        <f t="shared" ref="H49:H57" si="20">E49+27</f>
        <v>45014</v>
      </c>
      <c r="I49" s="1707">
        <f t="shared" ref="I49:I57" si="21">E49+30</f>
        <v>45017</v>
      </c>
      <c r="J49" s="1707">
        <f t="shared" ref="J49:J57" si="22">E49+31</f>
        <v>45018</v>
      </c>
      <c r="K49" s="1707">
        <f t="shared" ref="K49:K57" si="23">E49+35</f>
        <v>45022</v>
      </c>
      <c r="L49" s="36" t="s">
        <v>6696</v>
      </c>
      <c r="M49" s="2207"/>
      <c r="N49" s="2208">
        <v>44989</v>
      </c>
      <c r="O49" s="218"/>
    </row>
    <row r="50" spans="1:15" s="209" customFormat="1" ht="20.100000000000001" hidden="1" customHeight="1">
      <c r="A50" s="1730" t="s">
        <v>6619</v>
      </c>
      <c r="B50" s="1730"/>
      <c r="C50" s="1878" t="s">
        <v>4453</v>
      </c>
      <c r="D50" s="1705" t="s">
        <v>6697</v>
      </c>
      <c r="E50" s="1706">
        <v>44997</v>
      </c>
      <c r="F50" s="1707">
        <f t="shared" si="18"/>
        <v>45019</v>
      </c>
      <c r="G50" s="1707">
        <f t="shared" si="19"/>
        <v>45022</v>
      </c>
      <c r="H50" s="1707">
        <f t="shared" si="20"/>
        <v>45024</v>
      </c>
      <c r="I50" s="1707">
        <f t="shared" si="21"/>
        <v>45027</v>
      </c>
      <c r="J50" s="1707">
        <f t="shared" si="22"/>
        <v>45028</v>
      </c>
      <c r="K50" s="1707">
        <f t="shared" si="23"/>
        <v>45032</v>
      </c>
      <c r="L50" s="36" t="s">
        <v>6698</v>
      </c>
      <c r="M50" s="2207"/>
      <c r="N50" s="2208">
        <v>44996</v>
      </c>
      <c r="O50" s="218" t="s">
        <v>5861</v>
      </c>
    </row>
    <row r="51" spans="1:15" s="209" customFormat="1" ht="20.100000000000001" hidden="1" customHeight="1">
      <c r="A51" s="1730"/>
      <c r="B51" s="1730"/>
      <c r="C51" s="1704" t="s">
        <v>6638</v>
      </c>
      <c r="D51" s="1705" t="s">
        <v>6699</v>
      </c>
      <c r="E51" s="1706">
        <v>45003</v>
      </c>
      <c r="F51" s="1707">
        <f t="shared" si="18"/>
        <v>45025</v>
      </c>
      <c r="G51" s="1707">
        <f t="shared" si="19"/>
        <v>45028</v>
      </c>
      <c r="H51" s="1707">
        <f t="shared" si="20"/>
        <v>45030</v>
      </c>
      <c r="I51" s="1707">
        <f t="shared" si="21"/>
        <v>45033</v>
      </c>
      <c r="J51" s="1707">
        <f t="shared" si="22"/>
        <v>45034</v>
      </c>
      <c r="K51" s="1707">
        <f t="shared" si="23"/>
        <v>45038</v>
      </c>
      <c r="L51" s="36" t="s">
        <v>6700</v>
      </c>
      <c r="M51" s="2207"/>
      <c r="N51" s="2208">
        <v>45003</v>
      </c>
      <c r="O51" s="218"/>
    </row>
    <row r="52" spans="1:15" s="209" customFormat="1" ht="20.100000000000001" hidden="1" customHeight="1">
      <c r="A52" s="1730"/>
      <c r="B52" s="1730"/>
      <c r="C52" s="1731" t="s">
        <v>3871</v>
      </c>
      <c r="D52" s="1732" t="s">
        <v>6701</v>
      </c>
      <c r="E52" s="1858">
        <v>45012</v>
      </c>
      <c r="F52" s="1733">
        <f t="shared" si="18"/>
        <v>45034</v>
      </c>
      <c r="G52" s="1733">
        <f t="shared" si="19"/>
        <v>45037</v>
      </c>
      <c r="H52" s="1733">
        <f t="shared" si="20"/>
        <v>45039</v>
      </c>
      <c r="I52" s="1733">
        <f t="shared" si="21"/>
        <v>45042</v>
      </c>
      <c r="J52" s="1733">
        <f t="shared" si="22"/>
        <v>45043</v>
      </c>
      <c r="K52" s="1733">
        <f t="shared" si="23"/>
        <v>45047</v>
      </c>
      <c r="L52" s="36" t="s">
        <v>6702</v>
      </c>
      <c r="M52" s="2207"/>
      <c r="N52" s="2208">
        <v>45010</v>
      </c>
      <c r="O52" s="218"/>
    </row>
    <row r="53" spans="1:15" s="209" customFormat="1" ht="20.100000000000001" hidden="1" customHeight="1">
      <c r="A53" s="1730"/>
      <c r="B53" s="1730"/>
      <c r="C53" s="1704" t="s">
        <v>5243</v>
      </c>
      <c r="D53" s="1705" t="s">
        <v>6703</v>
      </c>
      <c r="E53" s="1706">
        <v>45025</v>
      </c>
      <c r="F53" s="1707">
        <f t="shared" si="18"/>
        <v>45047</v>
      </c>
      <c r="G53" s="1707">
        <f t="shared" si="19"/>
        <v>45050</v>
      </c>
      <c r="H53" s="1707">
        <f t="shared" si="20"/>
        <v>45052</v>
      </c>
      <c r="I53" s="1707">
        <f t="shared" si="21"/>
        <v>45055</v>
      </c>
      <c r="J53" s="1707">
        <f t="shared" si="22"/>
        <v>45056</v>
      </c>
      <c r="K53" s="1707">
        <f t="shared" si="23"/>
        <v>45060</v>
      </c>
      <c r="L53" s="36" t="s">
        <v>6704</v>
      </c>
      <c r="M53" s="2207"/>
      <c r="N53" s="2208">
        <v>45017</v>
      </c>
      <c r="O53" s="218"/>
    </row>
    <row r="54" spans="1:15" s="209" customFormat="1" ht="20.100000000000001" hidden="1" customHeight="1">
      <c r="A54" s="1730"/>
      <c r="B54" s="1730"/>
      <c r="C54" s="1708" t="s">
        <v>6705</v>
      </c>
      <c r="D54" s="1692" t="s">
        <v>6706</v>
      </c>
      <c r="E54" s="1695">
        <v>45028</v>
      </c>
      <c r="F54" s="1698">
        <f t="shared" si="18"/>
        <v>45050</v>
      </c>
      <c r="G54" s="1698">
        <f t="shared" si="19"/>
        <v>45053</v>
      </c>
      <c r="H54" s="1698">
        <f t="shared" si="20"/>
        <v>45055</v>
      </c>
      <c r="I54" s="1698">
        <f t="shared" si="21"/>
        <v>45058</v>
      </c>
      <c r="J54" s="1698">
        <f t="shared" si="22"/>
        <v>45059</v>
      </c>
      <c r="K54" s="1698">
        <f t="shared" si="23"/>
        <v>45063</v>
      </c>
      <c r="L54" s="36" t="s">
        <v>6707</v>
      </c>
      <c r="M54" s="2207"/>
      <c r="N54" s="2208">
        <v>45024</v>
      </c>
      <c r="O54" s="218"/>
    </row>
    <row r="55" spans="1:15" s="209" customFormat="1" ht="20.100000000000001" hidden="1" customHeight="1">
      <c r="A55" s="1730" t="s">
        <v>3873</v>
      </c>
      <c r="B55" s="1730"/>
      <c r="C55" s="1708" t="s">
        <v>6708</v>
      </c>
      <c r="D55" s="1692" t="s">
        <v>6709</v>
      </c>
      <c r="E55" s="1695">
        <v>45038</v>
      </c>
      <c r="F55" s="1698">
        <f t="shared" si="18"/>
        <v>45060</v>
      </c>
      <c r="G55" s="1698">
        <f t="shared" si="19"/>
        <v>45063</v>
      </c>
      <c r="H55" s="1698">
        <f t="shared" si="20"/>
        <v>45065</v>
      </c>
      <c r="I55" s="1698">
        <f t="shared" si="21"/>
        <v>45068</v>
      </c>
      <c r="J55" s="1698">
        <f t="shared" si="22"/>
        <v>45069</v>
      </c>
      <c r="K55" s="1698">
        <f t="shared" si="23"/>
        <v>45073</v>
      </c>
      <c r="L55" s="36" t="s">
        <v>6710</v>
      </c>
      <c r="M55" s="2207"/>
      <c r="N55" s="2208">
        <v>45031</v>
      </c>
      <c r="O55" s="218"/>
    </row>
    <row r="56" spans="1:15" s="209" customFormat="1" ht="20.100000000000001" hidden="1" customHeight="1">
      <c r="A56" s="1730"/>
      <c r="B56" s="1730"/>
      <c r="C56" s="1708" t="s">
        <v>6651</v>
      </c>
      <c r="D56" s="1692" t="s">
        <v>6711</v>
      </c>
      <c r="E56" s="1695">
        <v>45040</v>
      </c>
      <c r="F56" s="1698">
        <f t="shared" si="18"/>
        <v>45062</v>
      </c>
      <c r="G56" s="1698">
        <f t="shared" si="19"/>
        <v>45065</v>
      </c>
      <c r="H56" s="1698">
        <f t="shared" si="20"/>
        <v>45067</v>
      </c>
      <c r="I56" s="1698">
        <f t="shared" si="21"/>
        <v>45070</v>
      </c>
      <c r="J56" s="1698">
        <f t="shared" si="22"/>
        <v>45071</v>
      </c>
      <c r="K56" s="1698">
        <f t="shared" si="23"/>
        <v>45075</v>
      </c>
      <c r="L56" s="36" t="s">
        <v>6712</v>
      </c>
      <c r="M56" s="2207"/>
      <c r="N56" s="2208">
        <v>45038</v>
      </c>
      <c r="O56" s="218"/>
    </row>
    <row r="57" spans="1:15" s="209" customFormat="1" ht="20.100000000000001" hidden="1" customHeight="1">
      <c r="A57" s="1730"/>
      <c r="B57" s="1965" t="s">
        <v>5869</v>
      </c>
      <c r="C57" s="1708" t="s">
        <v>6681</v>
      </c>
      <c r="D57" s="1692" t="s">
        <v>6713</v>
      </c>
      <c r="E57" s="1695">
        <v>45051</v>
      </c>
      <c r="F57" s="1698">
        <f t="shared" si="18"/>
        <v>45073</v>
      </c>
      <c r="G57" s="1698">
        <f t="shared" si="19"/>
        <v>45076</v>
      </c>
      <c r="H57" s="1698">
        <f t="shared" si="20"/>
        <v>45078</v>
      </c>
      <c r="I57" s="1698">
        <f t="shared" si="21"/>
        <v>45081</v>
      </c>
      <c r="J57" s="1698">
        <f t="shared" si="22"/>
        <v>45082</v>
      </c>
      <c r="K57" s="1698">
        <f t="shared" si="23"/>
        <v>45086</v>
      </c>
      <c r="L57" s="36" t="s">
        <v>6714</v>
      </c>
      <c r="M57" s="2207"/>
      <c r="N57" s="2208">
        <v>45045</v>
      </c>
      <c r="O57" s="218"/>
    </row>
    <row r="58" spans="1:15" s="209" customFormat="1" ht="20.100000000000001" hidden="1" customHeight="1">
      <c r="A58" s="1730"/>
      <c r="B58" s="1965" t="s">
        <v>5871</v>
      </c>
      <c r="C58" s="1704" t="s">
        <v>5266</v>
      </c>
      <c r="D58" s="1705" t="s">
        <v>6715</v>
      </c>
      <c r="E58" s="1706">
        <v>45054</v>
      </c>
      <c r="F58" s="1707">
        <f t="shared" ref="F58:F70" si="24">E58+22</f>
        <v>45076</v>
      </c>
      <c r="G58" s="1707">
        <f t="shared" ref="G58:G70" si="25">E58+25</f>
        <v>45079</v>
      </c>
      <c r="H58" s="1707">
        <f t="shared" ref="H58:H70" si="26">E58+27</f>
        <v>45081</v>
      </c>
      <c r="I58" s="1707">
        <f t="shared" ref="I58:I70" si="27">E58+30</f>
        <v>45084</v>
      </c>
      <c r="J58" s="1707">
        <f t="shared" ref="J58:J70" si="28">E58+31</f>
        <v>45085</v>
      </c>
      <c r="K58" s="1707">
        <f t="shared" ref="K58:K70" si="29">E58+35</f>
        <v>45089</v>
      </c>
      <c r="L58" s="36" t="s">
        <v>6716</v>
      </c>
      <c r="M58" s="2207"/>
      <c r="N58" s="2208">
        <v>45052</v>
      </c>
      <c r="O58" s="218"/>
    </row>
    <row r="59" spans="1:15" s="209" customFormat="1" ht="20.100000000000001" hidden="1" customHeight="1">
      <c r="A59" s="1730" t="s">
        <v>4387</v>
      </c>
      <c r="B59" s="1965" t="s">
        <v>5874</v>
      </c>
      <c r="C59" s="1704" t="s">
        <v>3873</v>
      </c>
      <c r="D59" s="1705" t="s">
        <v>6717</v>
      </c>
      <c r="E59" s="1706">
        <v>45058</v>
      </c>
      <c r="F59" s="1707">
        <f t="shared" si="24"/>
        <v>45080</v>
      </c>
      <c r="G59" s="1707">
        <f t="shared" si="25"/>
        <v>45083</v>
      </c>
      <c r="H59" s="1707">
        <f t="shared" si="26"/>
        <v>45085</v>
      </c>
      <c r="I59" s="1707">
        <f t="shared" si="27"/>
        <v>45088</v>
      </c>
      <c r="J59" s="1707">
        <f t="shared" si="28"/>
        <v>45089</v>
      </c>
      <c r="K59" s="1707">
        <f t="shared" si="29"/>
        <v>45093</v>
      </c>
      <c r="L59" s="36" t="s">
        <v>6718</v>
      </c>
      <c r="M59" s="2207"/>
      <c r="N59" s="2208">
        <v>45059</v>
      </c>
      <c r="O59" s="2000" t="s">
        <v>5861</v>
      </c>
    </row>
    <row r="60" spans="1:15" s="209" customFormat="1" ht="20.100000000000001" hidden="1" customHeight="1">
      <c r="A60" s="1730" t="s">
        <v>6690</v>
      </c>
      <c r="B60" s="1965" t="s">
        <v>5877</v>
      </c>
      <c r="C60" s="1704" t="s">
        <v>4387</v>
      </c>
      <c r="D60" s="1705" t="s">
        <v>6719</v>
      </c>
      <c r="E60" s="1706">
        <v>45070</v>
      </c>
      <c r="F60" s="1707">
        <f t="shared" si="24"/>
        <v>45092</v>
      </c>
      <c r="G60" s="1707">
        <f t="shared" si="25"/>
        <v>45095</v>
      </c>
      <c r="H60" s="1707">
        <f t="shared" si="26"/>
        <v>45097</v>
      </c>
      <c r="I60" s="1707">
        <f t="shared" si="27"/>
        <v>45100</v>
      </c>
      <c r="J60" s="1707">
        <f t="shared" si="28"/>
        <v>45101</v>
      </c>
      <c r="K60" s="1707">
        <f t="shared" si="29"/>
        <v>45105</v>
      </c>
      <c r="L60" s="36" t="s">
        <v>6720</v>
      </c>
      <c r="M60" s="2207"/>
      <c r="N60" s="2208">
        <v>45066</v>
      </c>
      <c r="O60" s="218"/>
    </row>
    <row r="61" spans="1:15" s="209" customFormat="1" ht="20.100000000000001" hidden="1" customHeight="1">
      <c r="A61" s="1730"/>
      <c r="B61" s="1965" t="s">
        <v>5879</v>
      </c>
      <c r="C61" s="1704" t="s">
        <v>6721</v>
      </c>
      <c r="D61" s="1705" t="s">
        <v>6722</v>
      </c>
      <c r="E61" s="1706">
        <v>45073</v>
      </c>
      <c r="F61" s="1707">
        <f t="shared" si="24"/>
        <v>45095</v>
      </c>
      <c r="G61" s="1707">
        <f t="shared" si="25"/>
        <v>45098</v>
      </c>
      <c r="H61" s="1707">
        <f t="shared" si="26"/>
        <v>45100</v>
      </c>
      <c r="I61" s="1707">
        <f t="shared" si="27"/>
        <v>45103</v>
      </c>
      <c r="J61" s="1707">
        <f t="shared" si="28"/>
        <v>45104</v>
      </c>
      <c r="K61" s="1707">
        <f t="shared" si="29"/>
        <v>45108</v>
      </c>
      <c r="L61" s="36" t="s">
        <v>6723</v>
      </c>
      <c r="M61" s="2207"/>
      <c r="N61" s="2208">
        <v>45073</v>
      </c>
      <c r="O61" s="218"/>
    </row>
    <row r="62" spans="1:15" s="209" customFormat="1" ht="20.100000000000001" hidden="1" customHeight="1">
      <c r="A62" s="1730"/>
      <c r="B62" s="1965" t="s">
        <v>5881</v>
      </c>
      <c r="C62" s="1708" t="s">
        <v>6630</v>
      </c>
      <c r="D62" s="1692" t="s">
        <v>6724</v>
      </c>
      <c r="E62" s="1695">
        <v>45082</v>
      </c>
      <c r="F62" s="1698">
        <f t="shared" si="24"/>
        <v>45104</v>
      </c>
      <c r="G62" s="1698">
        <f t="shared" si="25"/>
        <v>45107</v>
      </c>
      <c r="H62" s="1698">
        <f t="shared" si="26"/>
        <v>45109</v>
      </c>
      <c r="I62" s="1698">
        <f t="shared" si="27"/>
        <v>45112</v>
      </c>
      <c r="J62" s="1698">
        <f t="shared" si="28"/>
        <v>45113</v>
      </c>
      <c r="K62" s="1698">
        <f t="shared" si="29"/>
        <v>45117</v>
      </c>
      <c r="L62" s="36" t="s">
        <v>6725</v>
      </c>
      <c r="M62" s="2207"/>
      <c r="N62" s="2208">
        <v>45080</v>
      </c>
      <c r="O62" s="218"/>
    </row>
    <row r="63" spans="1:15" s="209" customFormat="1" ht="20.100000000000001" hidden="1" customHeight="1">
      <c r="A63" s="1730"/>
      <c r="B63" s="1965" t="s">
        <v>5883</v>
      </c>
      <c r="C63" s="1708" t="s">
        <v>4453</v>
      </c>
      <c r="D63" s="1692" t="s">
        <v>6726</v>
      </c>
      <c r="E63" s="1695">
        <v>45087</v>
      </c>
      <c r="F63" s="1698">
        <f t="shared" si="24"/>
        <v>45109</v>
      </c>
      <c r="G63" s="1698">
        <f t="shared" si="25"/>
        <v>45112</v>
      </c>
      <c r="H63" s="1698">
        <f t="shared" si="26"/>
        <v>45114</v>
      </c>
      <c r="I63" s="1698">
        <f t="shared" si="27"/>
        <v>45117</v>
      </c>
      <c r="J63" s="1698">
        <f t="shared" si="28"/>
        <v>45118</v>
      </c>
      <c r="K63" s="1698">
        <f t="shared" si="29"/>
        <v>45122</v>
      </c>
      <c r="L63" s="36" t="s">
        <v>6727</v>
      </c>
      <c r="M63" s="2207"/>
      <c r="N63" s="2208">
        <v>45087</v>
      </c>
      <c r="O63" s="218"/>
    </row>
    <row r="64" spans="1:15" s="209" customFormat="1" ht="20.100000000000001" hidden="1" customHeight="1">
      <c r="A64" s="1730"/>
      <c r="B64" s="1965" t="s">
        <v>5885</v>
      </c>
      <c r="C64" s="1785" t="s">
        <v>6638</v>
      </c>
      <c r="D64" s="1786" t="s">
        <v>6728</v>
      </c>
      <c r="E64" s="1870">
        <v>45094</v>
      </c>
      <c r="F64" s="1787">
        <f t="shared" si="24"/>
        <v>45116</v>
      </c>
      <c r="G64" s="1787">
        <f t="shared" si="25"/>
        <v>45119</v>
      </c>
      <c r="H64" s="1787">
        <f t="shared" si="26"/>
        <v>45121</v>
      </c>
      <c r="I64" s="1787">
        <f t="shared" si="27"/>
        <v>45124</v>
      </c>
      <c r="J64" s="1787">
        <f t="shared" si="28"/>
        <v>45125</v>
      </c>
      <c r="K64" s="1787">
        <f t="shared" si="29"/>
        <v>45129</v>
      </c>
      <c r="L64" s="36" t="s">
        <v>6729</v>
      </c>
      <c r="M64" s="2207"/>
      <c r="N64" s="2208">
        <v>45094</v>
      </c>
      <c r="O64" s="1498" t="s">
        <v>5850</v>
      </c>
    </row>
    <row r="65" spans="1:15" s="209" customFormat="1" ht="20.100000000000001" hidden="1" customHeight="1">
      <c r="A65" s="1730"/>
      <c r="B65" s="1965" t="s">
        <v>5887</v>
      </c>
      <c r="C65" s="1708" t="s">
        <v>3871</v>
      </c>
      <c r="D65" s="1692" t="s">
        <v>6730</v>
      </c>
      <c r="E65" s="1695">
        <v>45103</v>
      </c>
      <c r="F65" s="1698">
        <f t="shared" si="24"/>
        <v>45125</v>
      </c>
      <c r="G65" s="1698">
        <f t="shared" si="25"/>
        <v>45128</v>
      </c>
      <c r="H65" s="1698">
        <f t="shared" si="26"/>
        <v>45130</v>
      </c>
      <c r="I65" s="1698">
        <f t="shared" si="27"/>
        <v>45133</v>
      </c>
      <c r="J65" s="1698">
        <f t="shared" si="28"/>
        <v>45134</v>
      </c>
      <c r="K65" s="1698">
        <f t="shared" si="29"/>
        <v>45138</v>
      </c>
      <c r="L65" s="36" t="s">
        <v>6731</v>
      </c>
      <c r="M65" s="2207"/>
      <c r="N65" s="2208">
        <v>45101</v>
      </c>
      <c r="O65" s="1498" t="s">
        <v>5861</v>
      </c>
    </row>
    <row r="66" spans="1:15" s="209" customFormat="1" ht="20.100000000000001" hidden="1" customHeight="1">
      <c r="A66" s="1730"/>
      <c r="B66" s="1965" t="s">
        <v>5889</v>
      </c>
      <c r="C66" s="1708" t="s">
        <v>5243</v>
      </c>
      <c r="D66" s="1692" t="s">
        <v>6732</v>
      </c>
      <c r="E66" s="1695">
        <v>45109</v>
      </c>
      <c r="F66" s="1698">
        <f t="shared" si="24"/>
        <v>45131</v>
      </c>
      <c r="G66" s="1698">
        <f t="shared" si="25"/>
        <v>45134</v>
      </c>
      <c r="H66" s="1698">
        <f t="shared" si="26"/>
        <v>45136</v>
      </c>
      <c r="I66" s="1698">
        <f t="shared" si="27"/>
        <v>45139</v>
      </c>
      <c r="J66" s="1698">
        <f t="shared" si="28"/>
        <v>45140</v>
      </c>
      <c r="K66" s="1698">
        <f t="shared" si="29"/>
        <v>45144</v>
      </c>
      <c r="L66" s="36" t="s">
        <v>6733</v>
      </c>
      <c r="M66" s="2207"/>
      <c r="N66" s="2208">
        <v>45108</v>
      </c>
      <c r="O66" s="1498" t="s">
        <v>5850</v>
      </c>
    </row>
    <row r="67" spans="1:15" s="209" customFormat="1" ht="20.100000000000001" hidden="1" customHeight="1">
      <c r="A67" s="1730"/>
      <c r="B67" s="1965" t="s">
        <v>5891</v>
      </c>
      <c r="C67" s="1704" t="s">
        <v>6705</v>
      </c>
      <c r="D67" s="1705" t="s">
        <v>6734</v>
      </c>
      <c r="E67" s="1706">
        <v>45117</v>
      </c>
      <c r="F67" s="1707">
        <f t="shared" si="24"/>
        <v>45139</v>
      </c>
      <c r="G67" s="1707">
        <f t="shared" si="25"/>
        <v>45142</v>
      </c>
      <c r="H67" s="1707">
        <f t="shared" si="26"/>
        <v>45144</v>
      </c>
      <c r="I67" s="1707">
        <f t="shared" si="27"/>
        <v>45147</v>
      </c>
      <c r="J67" s="1707">
        <f t="shared" si="28"/>
        <v>45148</v>
      </c>
      <c r="K67" s="1707">
        <f t="shared" si="29"/>
        <v>45152</v>
      </c>
      <c r="L67" s="36" t="s">
        <v>6735</v>
      </c>
      <c r="M67" s="2207"/>
      <c r="N67" s="2208">
        <v>45115</v>
      </c>
      <c r="O67" s="1498" t="s">
        <v>5861</v>
      </c>
    </row>
    <row r="68" spans="1:15" s="209" customFormat="1" ht="20.100000000000001" hidden="1" customHeight="1">
      <c r="A68" s="1730"/>
      <c r="B68" s="1965" t="s">
        <v>5894</v>
      </c>
      <c r="C68" s="1704" t="s">
        <v>6708</v>
      </c>
      <c r="D68" s="1705" t="s">
        <v>6736</v>
      </c>
      <c r="E68" s="1706">
        <v>45122</v>
      </c>
      <c r="F68" s="1707">
        <f t="shared" si="24"/>
        <v>45144</v>
      </c>
      <c r="G68" s="1707">
        <f t="shared" si="25"/>
        <v>45147</v>
      </c>
      <c r="H68" s="1707">
        <f t="shared" si="26"/>
        <v>45149</v>
      </c>
      <c r="I68" s="1707">
        <f t="shared" si="27"/>
        <v>45152</v>
      </c>
      <c r="J68" s="1707">
        <f t="shared" si="28"/>
        <v>45153</v>
      </c>
      <c r="K68" s="1707">
        <f t="shared" si="29"/>
        <v>45157</v>
      </c>
      <c r="L68" s="36" t="s">
        <v>6737</v>
      </c>
      <c r="M68" s="2207"/>
      <c r="N68" s="2208">
        <v>45122</v>
      </c>
      <c r="O68" s="1498" t="s">
        <v>5850</v>
      </c>
    </row>
    <row r="69" spans="1:15" s="209" customFormat="1" ht="20.100000000000001" hidden="1" customHeight="1">
      <c r="A69" s="1730"/>
      <c r="B69" s="1965" t="s">
        <v>5897</v>
      </c>
      <c r="C69" s="1704" t="s">
        <v>6738</v>
      </c>
      <c r="D69" s="1705" t="s">
        <v>6739</v>
      </c>
      <c r="E69" s="1706">
        <v>45130</v>
      </c>
      <c r="F69" s="1707">
        <f t="shared" si="24"/>
        <v>45152</v>
      </c>
      <c r="G69" s="1707">
        <f t="shared" si="25"/>
        <v>45155</v>
      </c>
      <c r="H69" s="1707">
        <f t="shared" si="26"/>
        <v>45157</v>
      </c>
      <c r="I69" s="1707">
        <f t="shared" si="27"/>
        <v>45160</v>
      </c>
      <c r="J69" s="1707">
        <f t="shared" si="28"/>
        <v>45161</v>
      </c>
      <c r="K69" s="1707">
        <f t="shared" si="29"/>
        <v>45165</v>
      </c>
      <c r="L69" s="36" t="s">
        <v>6740</v>
      </c>
      <c r="M69" s="2207"/>
      <c r="N69" s="2208">
        <v>45129</v>
      </c>
      <c r="O69" s="1498" t="s">
        <v>5850</v>
      </c>
    </row>
    <row r="70" spans="1:15" s="209" customFormat="1" ht="20.100000000000001" hidden="1" customHeight="1">
      <c r="A70" s="1730"/>
      <c r="B70" s="1965" t="s">
        <v>5899</v>
      </c>
      <c r="C70" s="1704" t="s">
        <v>6681</v>
      </c>
      <c r="D70" s="1705" t="s">
        <v>6741</v>
      </c>
      <c r="E70" s="1706">
        <v>45141</v>
      </c>
      <c r="F70" s="1707">
        <f t="shared" si="24"/>
        <v>45163</v>
      </c>
      <c r="G70" s="1707">
        <f t="shared" si="25"/>
        <v>45166</v>
      </c>
      <c r="H70" s="1707">
        <f t="shared" si="26"/>
        <v>45168</v>
      </c>
      <c r="I70" s="1707">
        <f t="shared" si="27"/>
        <v>45171</v>
      </c>
      <c r="J70" s="1707">
        <f t="shared" si="28"/>
        <v>45172</v>
      </c>
      <c r="K70" s="1707">
        <f t="shared" si="29"/>
        <v>45176</v>
      </c>
      <c r="L70" s="36" t="s">
        <v>6742</v>
      </c>
      <c r="M70" s="2207"/>
      <c r="N70" s="2208">
        <v>45136</v>
      </c>
      <c r="O70" s="1498" t="s">
        <v>5861</v>
      </c>
    </row>
    <row r="71" spans="1:15" s="209" customFormat="1" ht="20.100000000000001" hidden="1" customHeight="1">
      <c r="A71" s="1730"/>
      <c r="B71" s="1965" t="s">
        <v>5901</v>
      </c>
      <c r="C71" s="1708" t="s">
        <v>5266</v>
      </c>
      <c r="D71" s="1692" t="s">
        <v>6743</v>
      </c>
      <c r="E71" s="1695">
        <v>45143</v>
      </c>
      <c r="F71" s="1698">
        <f t="shared" ref="F71:F79" si="30">E71+22</f>
        <v>45165</v>
      </c>
      <c r="G71" s="1698">
        <f t="shared" ref="G71:G79" si="31">E71+25</f>
        <v>45168</v>
      </c>
      <c r="H71" s="1698">
        <f t="shared" ref="H71:H79" si="32">E71+27</f>
        <v>45170</v>
      </c>
      <c r="I71" s="1698">
        <f t="shared" ref="I71:I79" si="33">E71+30</f>
        <v>45173</v>
      </c>
      <c r="J71" s="1698">
        <f t="shared" ref="J71:J79" si="34">E71+31</f>
        <v>45174</v>
      </c>
      <c r="K71" s="1698">
        <f t="shared" ref="K71:K79" si="35">E71+35</f>
        <v>45178</v>
      </c>
      <c r="L71" s="36" t="s">
        <v>6744</v>
      </c>
      <c r="M71" s="2207"/>
      <c r="N71" s="2208">
        <v>45143</v>
      </c>
      <c r="O71" s="1498" t="s">
        <v>5850</v>
      </c>
    </row>
    <row r="72" spans="1:15" s="209" customFormat="1" ht="20.100000000000001" hidden="1" customHeight="1">
      <c r="A72" s="1730"/>
      <c r="B72" s="1965" t="s">
        <v>5903</v>
      </c>
      <c r="C72" s="1708" t="s">
        <v>3873</v>
      </c>
      <c r="D72" s="1692" t="s">
        <v>6745</v>
      </c>
      <c r="E72" s="1695">
        <v>45149</v>
      </c>
      <c r="F72" s="1698">
        <f t="shared" si="30"/>
        <v>45171</v>
      </c>
      <c r="G72" s="1698">
        <f t="shared" si="31"/>
        <v>45174</v>
      </c>
      <c r="H72" s="1698">
        <f t="shared" si="32"/>
        <v>45176</v>
      </c>
      <c r="I72" s="1698">
        <f t="shared" si="33"/>
        <v>45179</v>
      </c>
      <c r="J72" s="1698">
        <f t="shared" si="34"/>
        <v>45180</v>
      </c>
      <c r="K72" s="1698">
        <f t="shared" si="35"/>
        <v>45184</v>
      </c>
      <c r="L72" s="36" t="s">
        <v>6746</v>
      </c>
      <c r="M72" s="2207"/>
      <c r="N72" s="2208">
        <v>45150</v>
      </c>
      <c r="O72" s="218"/>
    </row>
    <row r="73" spans="1:15" s="209" customFormat="1" ht="20.100000000000001" hidden="1" customHeight="1">
      <c r="A73" s="1730"/>
      <c r="B73" s="1965" t="s">
        <v>5905</v>
      </c>
      <c r="C73" s="1708" t="s">
        <v>4387</v>
      </c>
      <c r="D73" s="1692" t="s">
        <v>6747</v>
      </c>
      <c r="E73" s="1695">
        <v>45163</v>
      </c>
      <c r="F73" s="1698">
        <f t="shared" si="30"/>
        <v>45185</v>
      </c>
      <c r="G73" s="1698">
        <f t="shared" si="31"/>
        <v>45188</v>
      </c>
      <c r="H73" s="1698">
        <f t="shared" si="32"/>
        <v>45190</v>
      </c>
      <c r="I73" s="1698">
        <f t="shared" si="33"/>
        <v>45193</v>
      </c>
      <c r="J73" s="1698">
        <f t="shared" si="34"/>
        <v>45194</v>
      </c>
      <c r="K73" s="1698">
        <f t="shared" si="35"/>
        <v>45198</v>
      </c>
      <c r="L73" s="36" t="s">
        <v>6748</v>
      </c>
      <c r="M73" s="2207"/>
      <c r="N73" s="2208">
        <v>45157</v>
      </c>
      <c r="O73" s="218"/>
    </row>
    <row r="74" spans="1:15" s="209" customFormat="1" ht="20.100000000000001" hidden="1" customHeight="1">
      <c r="A74" s="1730"/>
      <c r="B74" s="1965" t="s">
        <v>5907</v>
      </c>
      <c r="C74" s="1708" t="s">
        <v>6721</v>
      </c>
      <c r="D74" s="1692" t="s">
        <v>6749</v>
      </c>
      <c r="E74" s="1695">
        <v>45165</v>
      </c>
      <c r="F74" s="1698">
        <f t="shared" si="30"/>
        <v>45187</v>
      </c>
      <c r="G74" s="1698">
        <f t="shared" si="31"/>
        <v>45190</v>
      </c>
      <c r="H74" s="1698">
        <f t="shared" si="32"/>
        <v>45192</v>
      </c>
      <c r="I74" s="1698">
        <f t="shared" si="33"/>
        <v>45195</v>
      </c>
      <c r="J74" s="1698">
        <f t="shared" si="34"/>
        <v>45196</v>
      </c>
      <c r="K74" s="1698">
        <f t="shared" si="35"/>
        <v>45200</v>
      </c>
      <c r="L74" s="36" t="s">
        <v>6750</v>
      </c>
      <c r="M74" s="2207"/>
      <c r="N74" s="2208">
        <v>45164</v>
      </c>
      <c r="O74" s="218"/>
    </row>
    <row r="75" spans="1:15" s="209" customFormat="1" ht="20.100000000000001" hidden="1" customHeight="1">
      <c r="A75" s="1730"/>
      <c r="B75" s="1965" t="s">
        <v>5909</v>
      </c>
      <c r="C75" s="1708" t="s">
        <v>6630</v>
      </c>
      <c r="D75" s="1692" t="s">
        <v>6751</v>
      </c>
      <c r="E75" s="1695">
        <v>45174</v>
      </c>
      <c r="F75" s="1698">
        <f t="shared" si="30"/>
        <v>45196</v>
      </c>
      <c r="G75" s="1698">
        <f t="shared" si="31"/>
        <v>45199</v>
      </c>
      <c r="H75" s="1698">
        <f t="shared" si="32"/>
        <v>45201</v>
      </c>
      <c r="I75" s="1698">
        <f t="shared" si="33"/>
        <v>45204</v>
      </c>
      <c r="J75" s="1698">
        <f t="shared" si="34"/>
        <v>45205</v>
      </c>
      <c r="K75" s="1698">
        <f t="shared" si="35"/>
        <v>45209</v>
      </c>
      <c r="L75" s="36" t="s">
        <v>6752</v>
      </c>
      <c r="M75" s="2207"/>
      <c r="N75" s="2208">
        <v>45171</v>
      </c>
      <c r="O75" s="218"/>
    </row>
    <row r="76" spans="1:15" s="209" customFormat="1" ht="20.100000000000001" hidden="1" customHeight="1">
      <c r="A76" s="1730"/>
      <c r="B76" s="1965" t="s">
        <v>5911</v>
      </c>
      <c r="C76" s="1704" t="s">
        <v>4453</v>
      </c>
      <c r="D76" s="1705" t="s">
        <v>6753</v>
      </c>
      <c r="E76" s="1706">
        <v>45183</v>
      </c>
      <c r="F76" s="1707">
        <f t="shared" si="30"/>
        <v>45205</v>
      </c>
      <c r="G76" s="1707">
        <f t="shared" si="31"/>
        <v>45208</v>
      </c>
      <c r="H76" s="1707">
        <f t="shared" si="32"/>
        <v>45210</v>
      </c>
      <c r="I76" s="1707">
        <f t="shared" si="33"/>
        <v>45213</v>
      </c>
      <c r="J76" s="1707">
        <f t="shared" si="34"/>
        <v>45214</v>
      </c>
      <c r="K76" s="1707">
        <f t="shared" si="35"/>
        <v>45218</v>
      </c>
      <c r="L76" s="36" t="s">
        <v>6754</v>
      </c>
      <c r="M76" s="2207"/>
      <c r="N76" s="2208">
        <v>45178</v>
      </c>
      <c r="O76" s="218"/>
    </row>
    <row r="77" spans="1:15" s="209" customFormat="1" ht="20.100000000000001" hidden="1" customHeight="1">
      <c r="A77" s="1730" t="s">
        <v>6755</v>
      </c>
      <c r="B77" s="1965" t="s">
        <v>5914</v>
      </c>
      <c r="C77" s="1878" t="s">
        <v>6756</v>
      </c>
      <c r="D77" s="1705" t="s">
        <v>6757</v>
      </c>
      <c r="E77" s="1706">
        <v>45187</v>
      </c>
      <c r="F77" s="1707">
        <f t="shared" si="30"/>
        <v>45209</v>
      </c>
      <c r="G77" s="1707">
        <f t="shared" si="31"/>
        <v>45212</v>
      </c>
      <c r="H77" s="1707">
        <f t="shared" si="32"/>
        <v>45214</v>
      </c>
      <c r="I77" s="1707">
        <f t="shared" si="33"/>
        <v>45217</v>
      </c>
      <c r="J77" s="1707">
        <f t="shared" si="34"/>
        <v>45218</v>
      </c>
      <c r="K77" s="1707">
        <f t="shared" si="35"/>
        <v>45222</v>
      </c>
      <c r="L77" s="36" t="s">
        <v>6758</v>
      </c>
      <c r="M77" s="2207"/>
      <c r="N77" s="2208">
        <v>45185</v>
      </c>
      <c r="O77" s="218"/>
    </row>
    <row r="78" spans="1:15" s="209" customFormat="1" ht="20.100000000000001" hidden="1" customHeight="1">
      <c r="A78" s="1730"/>
      <c r="B78" s="1965" t="s">
        <v>5916</v>
      </c>
      <c r="C78" s="1704" t="s">
        <v>6759</v>
      </c>
      <c r="D78" s="1705" t="s">
        <v>6760</v>
      </c>
      <c r="E78" s="1706">
        <v>45197</v>
      </c>
      <c r="F78" s="1707">
        <f t="shared" si="30"/>
        <v>45219</v>
      </c>
      <c r="G78" s="1707">
        <f t="shared" si="31"/>
        <v>45222</v>
      </c>
      <c r="H78" s="1707">
        <f t="shared" si="32"/>
        <v>45224</v>
      </c>
      <c r="I78" s="1707">
        <f t="shared" si="33"/>
        <v>45227</v>
      </c>
      <c r="J78" s="1707">
        <f t="shared" si="34"/>
        <v>45228</v>
      </c>
      <c r="K78" s="1707">
        <f t="shared" si="35"/>
        <v>45232</v>
      </c>
      <c r="L78" s="36" t="s">
        <v>6761</v>
      </c>
      <c r="M78" s="2207"/>
      <c r="N78" s="2208">
        <v>45192</v>
      </c>
      <c r="O78" s="218"/>
    </row>
    <row r="79" spans="1:15" s="209" customFormat="1" ht="20.100000000000001" hidden="1" customHeight="1">
      <c r="A79" s="1730"/>
      <c r="B79" s="1965" t="s">
        <v>5918</v>
      </c>
      <c r="C79" s="1704" t="s">
        <v>5243</v>
      </c>
      <c r="D79" s="1705" t="s">
        <v>6762</v>
      </c>
      <c r="E79" s="1706">
        <v>45201</v>
      </c>
      <c r="F79" s="1707">
        <f t="shared" si="30"/>
        <v>45223</v>
      </c>
      <c r="G79" s="1707">
        <f t="shared" si="31"/>
        <v>45226</v>
      </c>
      <c r="H79" s="1707">
        <f t="shared" si="32"/>
        <v>45228</v>
      </c>
      <c r="I79" s="1707">
        <f t="shared" si="33"/>
        <v>45231</v>
      </c>
      <c r="J79" s="1707">
        <f t="shared" si="34"/>
        <v>45232</v>
      </c>
      <c r="K79" s="1707">
        <f t="shared" si="35"/>
        <v>45236</v>
      </c>
      <c r="L79" s="36" t="s">
        <v>6763</v>
      </c>
      <c r="M79" s="2207"/>
      <c r="N79" s="2208">
        <v>45199</v>
      </c>
      <c r="O79" s="218"/>
    </row>
    <row r="80" spans="1:15" s="209" customFormat="1" ht="20.100000000000001" hidden="1" customHeight="1">
      <c r="A80" s="1730"/>
      <c r="B80" s="1965" t="s">
        <v>5921</v>
      </c>
      <c r="C80" s="1708" t="s">
        <v>6705</v>
      </c>
      <c r="D80" s="1692" t="s">
        <v>6764</v>
      </c>
      <c r="E80" s="1695">
        <v>45206</v>
      </c>
      <c r="F80" s="1698">
        <f t="shared" ref="F80:F81" si="36">E80+22</f>
        <v>45228</v>
      </c>
      <c r="G80" s="1698">
        <f t="shared" ref="G80:G81" si="37">E80+25</f>
        <v>45231</v>
      </c>
      <c r="H80" s="1698">
        <f t="shared" ref="H80:H81" si="38">E80+27</f>
        <v>45233</v>
      </c>
      <c r="I80" s="1698">
        <f t="shared" ref="I80:I81" si="39">E80+30</f>
        <v>45236</v>
      </c>
      <c r="J80" s="1698">
        <f t="shared" ref="J80:J81" si="40">E80+31</f>
        <v>45237</v>
      </c>
      <c r="K80" s="1698">
        <f t="shared" ref="K80:K81" si="41">E80+35</f>
        <v>45241</v>
      </c>
      <c r="L80" s="36" t="s">
        <v>6765</v>
      </c>
      <c r="M80" s="2207"/>
      <c r="N80" s="2208">
        <v>45206</v>
      </c>
      <c r="O80" s="218"/>
    </row>
    <row r="81" spans="1:16" s="209" customFormat="1" ht="20.100000000000001" hidden="1" customHeight="1">
      <c r="A81" s="1730"/>
      <c r="B81" s="1965" t="s">
        <v>5923</v>
      </c>
      <c r="C81" s="1708" t="s">
        <v>6708</v>
      </c>
      <c r="D81" s="1692" t="s">
        <v>6766</v>
      </c>
      <c r="E81" s="1695">
        <v>45212</v>
      </c>
      <c r="F81" s="1698">
        <f t="shared" si="36"/>
        <v>45234</v>
      </c>
      <c r="G81" s="1698">
        <f t="shared" si="37"/>
        <v>45237</v>
      </c>
      <c r="H81" s="1698">
        <f t="shared" si="38"/>
        <v>45239</v>
      </c>
      <c r="I81" s="1698">
        <f t="shared" si="39"/>
        <v>45242</v>
      </c>
      <c r="J81" s="1698">
        <f t="shared" si="40"/>
        <v>45243</v>
      </c>
      <c r="K81" s="1698">
        <f t="shared" si="41"/>
        <v>45247</v>
      </c>
      <c r="L81" s="36" t="s">
        <v>6767</v>
      </c>
      <c r="M81" s="2207"/>
      <c r="N81" s="2208">
        <v>45213</v>
      </c>
      <c r="O81" s="218"/>
    </row>
    <row r="82" spans="1:16" s="209" customFormat="1" ht="20.100000000000001" hidden="1" customHeight="1">
      <c r="A82" s="1730"/>
      <c r="B82" s="1965" t="s">
        <v>5931</v>
      </c>
      <c r="C82" s="1708" t="s">
        <v>6721</v>
      </c>
      <c r="D82" s="1692" t="s">
        <v>6768</v>
      </c>
      <c r="E82" s="1698">
        <v>45270</v>
      </c>
      <c r="F82" s="1698">
        <f t="shared" ref="F82:F83" si="42">E82+22</f>
        <v>45292</v>
      </c>
      <c r="G82" s="1698">
        <f t="shared" ref="G82:G83" si="43">E82+25</f>
        <v>45295</v>
      </c>
      <c r="H82" s="1698">
        <f t="shared" ref="H82:H83" si="44">E82+27</f>
        <v>45297</v>
      </c>
      <c r="I82" s="1698">
        <f t="shared" ref="I82:I83" si="45">E82+30</f>
        <v>45300</v>
      </c>
      <c r="J82" s="1698">
        <f t="shared" ref="J82" si="46">E82+31</f>
        <v>45301</v>
      </c>
      <c r="K82" s="1698">
        <f t="shared" ref="K82:K83" si="47">E82+35</f>
        <v>45305</v>
      </c>
      <c r="L82" s="36"/>
      <c r="M82" s="2212">
        <v>45267</v>
      </c>
      <c r="N82" s="2208">
        <f t="shared" ref="N82:N83" si="48">M82+2</f>
        <v>45269</v>
      </c>
      <c r="O82" s="218"/>
    </row>
    <row r="83" spans="1:16" s="209" customFormat="1" ht="20.100000000000001" hidden="1" customHeight="1">
      <c r="A83" s="1730"/>
      <c r="B83" s="1965" t="s">
        <v>5933</v>
      </c>
      <c r="C83" s="1708" t="s">
        <v>6630</v>
      </c>
      <c r="D83" s="1692" t="s">
        <v>6769</v>
      </c>
      <c r="E83" s="1698">
        <v>45274</v>
      </c>
      <c r="F83" s="1698">
        <f t="shared" si="42"/>
        <v>45296</v>
      </c>
      <c r="G83" s="1698">
        <f t="shared" si="43"/>
        <v>45299</v>
      </c>
      <c r="H83" s="1698">
        <f t="shared" si="44"/>
        <v>45301</v>
      </c>
      <c r="I83" s="1698">
        <f t="shared" si="45"/>
        <v>45304</v>
      </c>
      <c r="J83" s="1698">
        <f>E83+34</f>
        <v>45308</v>
      </c>
      <c r="K83" s="1698">
        <f t="shared" si="47"/>
        <v>45309</v>
      </c>
      <c r="L83" s="36"/>
      <c r="M83" s="2212">
        <v>45274</v>
      </c>
      <c r="N83" s="2208">
        <f t="shared" si="48"/>
        <v>45276</v>
      </c>
      <c r="O83" s="218"/>
    </row>
    <row r="84" spans="1:16" s="209" customFormat="1" ht="20.100000000000001" hidden="1" customHeight="1">
      <c r="A84" s="1730"/>
      <c r="B84" s="1965" t="s">
        <v>5935</v>
      </c>
      <c r="C84" s="1708" t="s">
        <v>3040</v>
      </c>
      <c r="D84" s="1692" t="s">
        <v>6770</v>
      </c>
      <c r="E84" s="1695">
        <v>45285</v>
      </c>
      <c r="F84" s="1698">
        <f>E84+22</f>
        <v>45307</v>
      </c>
      <c r="G84" s="1698">
        <f>E84+25</f>
        <v>45310</v>
      </c>
      <c r="H84" s="1698">
        <f>E84+27</f>
        <v>45312</v>
      </c>
      <c r="I84" s="1698">
        <f>E84+30</f>
        <v>45315</v>
      </c>
      <c r="J84" s="1698">
        <f>E84+31</f>
        <v>45316</v>
      </c>
      <c r="K84" s="1698">
        <f>E84+35</f>
        <v>45320</v>
      </c>
      <c r="L84" s="36"/>
      <c r="M84" s="2212">
        <v>45281</v>
      </c>
      <c r="N84" s="2208">
        <f>M84+2</f>
        <v>45283</v>
      </c>
      <c r="O84" s="218"/>
    </row>
    <row r="85" spans="1:16" s="209" customFormat="1" ht="20.100000000000001" hidden="1" customHeight="1">
      <c r="A85" s="1730"/>
      <c r="B85" s="2192" t="s">
        <v>4221</v>
      </c>
      <c r="C85" s="2197" t="s">
        <v>4387</v>
      </c>
      <c r="D85" s="2198" t="s">
        <v>6771</v>
      </c>
      <c r="E85" s="2455">
        <v>45360</v>
      </c>
      <c r="F85" s="2199">
        <f t="shared" ref="F85:F128" si="49">E85+25</f>
        <v>45385</v>
      </c>
      <c r="G85" s="2199">
        <f t="shared" ref="G85:G128" si="50">E85+27</f>
        <v>45387</v>
      </c>
      <c r="H85" s="2199">
        <f t="shared" ref="H85:H128" si="51">E85+29</f>
        <v>45389</v>
      </c>
      <c r="I85" s="2199">
        <f t="shared" ref="I85:I128" si="52">E85+32</f>
        <v>45392</v>
      </c>
      <c r="J85" s="2199">
        <f t="shared" ref="J85:J128" si="53">E85+33</f>
        <v>45393</v>
      </c>
      <c r="K85" s="2199">
        <f t="shared" ref="K85:K128" si="54">E85+37</f>
        <v>45397</v>
      </c>
      <c r="L85" s="36"/>
      <c r="M85" s="2212">
        <v>45358</v>
      </c>
      <c r="N85" s="2208">
        <f>M85+2</f>
        <v>45360</v>
      </c>
      <c r="O85" s="218"/>
    </row>
    <row r="86" spans="1:16" s="209" customFormat="1" ht="20.100000000000001" hidden="1" customHeight="1">
      <c r="A86" s="1730"/>
      <c r="B86" s="2192" t="s">
        <v>4223</v>
      </c>
      <c r="C86" s="2449" t="s">
        <v>6772</v>
      </c>
      <c r="D86" s="2198" t="s">
        <v>6773</v>
      </c>
      <c r="E86" s="2455">
        <v>45368</v>
      </c>
      <c r="F86" s="2199">
        <f t="shared" si="49"/>
        <v>45393</v>
      </c>
      <c r="G86" s="2199">
        <f t="shared" si="50"/>
        <v>45395</v>
      </c>
      <c r="H86" s="2199">
        <f t="shared" si="51"/>
        <v>45397</v>
      </c>
      <c r="I86" s="2199">
        <f t="shared" si="52"/>
        <v>45400</v>
      </c>
      <c r="J86" s="2199">
        <f t="shared" si="53"/>
        <v>45401</v>
      </c>
      <c r="K86" s="2199">
        <f t="shared" si="54"/>
        <v>45405</v>
      </c>
      <c r="L86" s="36"/>
      <c r="M86" s="2212">
        <v>45365</v>
      </c>
      <c r="N86" s="2208">
        <f>M86+2</f>
        <v>45367</v>
      </c>
      <c r="O86" s="218"/>
    </row>
    <row r="87" spans="1:16" s="209" customFormat="1" ht="20.100000000000001" hidden="1" customHeight="1">
      <c r="A87" s="1730"/>
      <c r="B87" s="2192" t="s">
        <v>4225</v>
      </c>
      <c r="C87" s="2197" t="s">
        <v>6721</v>
      </c>
      <c r="D87" s="2198" t="s">
        <v>6774</v>
      </c>
      <c r="E87" s="2455">
        <v>45375</v>
      </c>
      <c r="F87" s="2199">
        <f t="shared" si="49"/>
        <v>45400</v>
      </c>
      <c r="G87" s="2199">
        <f t="shared" si="50"/>
        <v>45402</v>
      </c>
      <c r="H87" s="2199">
        <f t="shared" si="51"/>
        <v>45404</v>
      </c>
      <c r="I87" s="2199">
        <f t="shared" si="52"/>
        <v>45407</v>
      </c>
      <c r="J87" s="2199">
        <f t="shared" si="53"/>
        <v>45408</v>
      </c>
      <c r="K87" s="2199">
        <f t="shared" si="54"/>
        <v>45412</v>
      </c>
      <c r="L87" s="36"/>
      <c r="M87" s="2212">
        <v>45372</v>
      </c>
      <c r="N87" s="2208">
        <f>M87+2</f>
        <v>45374</v>
      </c>
      <c r="O87" s="218"/>
    </row>
    <row r="88" spans="1:16" s="209" customFormat="1" ht="20.100000000000001" hidden="1" customHeight="1">
      <c r="A88" s="1730"/>
      <c r="B88" s="2192" t="s">
        <v>4226</v>
      </c>
      <c r="C88" s="2492" t="s">
        <v>6630</v>
      </c>
      <c r="D88" s="2202" t="s">
        <v>6775</v>
      </c>
      <c r="E88" s="2203">
        <v>45381</v>
      </c>
      <c r="F88" s="2199">
        <f t="shared" si="49"/>
        <v>45406</v>
      </c>
      <c r="G88" s="2199">
        <f t="shared" si="50"/>
        <v>45408</v>
      </c>
      <c r="H88" s="2199">
        <f t="shared" si="51"/>
        <v>45410</v>
      </c>
      <c r="I88" s="2199">
        <f t="shared" si="52"/>
        <v>45413</v>
      </c>
      <c r="J88" s="2199">
        <f t="shared" si="53"/>
        <v>45414</v>
      </c>
      <c r="K88" s="2199">
        <f t="shared" si="54"/>
        <v>45418</v>
      </c>
      <c r="L88" s="36"/>
      <c r="M88" s="2212">
        <v>45379</v>
      </c>
      <c r="N88" s="2208">
        <f>M88+2</f>
        <v>45381</v>
      </c>
      <c r="O88" s="218"/>
    </row>
    <row r="89" spans="1:16" s="209" customFormat="1" ht="20.100000000000001" hidden="1" customHeight="1">
      <c r="A89" s="1730"/>
      <c r="B89" s="2192" t="s">
        <v>4227</v>
      </c>
      <c r="C89" s="2204" t="s">
        <v>4453</v>
      </c>
      <c r="D89" s="2205" t="s">
        <v>6776</v>
      </c>
      <c r="E89" s="2206">
        <v>45398</v>
      </c>
      <c r="F89" s="2206">
        <f t="shared" si="49"/>
        <v>45423</v>
      </c>
      <c r="G89" s="2206">
        <f t="shared" si="50"/>
        <v>45425</v>
      </c>
      <c r="H89" s="2206">
        <f t="shared" si="51"/>
        <v>45427</v>
      </c>
      <c r="I89" s="2206">
        <f t="shared" si="52"/>
        <v>45430</v>
      </c>
      <c r="J89" s="2206">
        <f t="shared" si="53"/>
        <v>45431</v>
      </c>
      <c r="K89" s="2206">
        <f t="shared" si="54"/>
        <v>45435</v>
      </c>
      <c r="L89" s="36"/>
      <c r="M89" s="2212">
        <v>45386</v>
      </c>
      <c r="N89" s="2208">
        <f t="shared" ref="N89:N91" si="55">M89+2</f>
        <v>45388</v>
      </c>
      <c r="O89" s="218"/>
    </row>
    <row r="90" spans="1:16" s="209" customFormat="1" ht="20.100000000000001" hidden="1" customHeight="1">
      <c r="A90" s="1730"/>
      <c r="B90" s="2192" t="s">
        <v>4228</v>
      </c>
      <c r="C90" s="2204" t="s">
        <v>6777</v>
      </c>
      <c r="D90" s="2205" t="s">
        <v>6778</v>
      </c>
      <c r="E90" s="2206">
        <v>45403</v>
      </c>
      <c r="F90" s="2206">
        <f t="shared" si="49"/>
        <v>45428</v>
      </c>
      <c r="G90" s="2206">
        <f t="shared" si="50"/>
        <v>45430</v>
      </c>
      <c r="H90" s="2206">
        <f t="shared" si="51"/>
        <v>45432</v>
      </c>
      <c r="I90" s="2206">
        <f t="shared" si="52"/>
        <v>45435</v>
      </c>
      <c r="J90" s="2206">
        <f t="shared" si="53"/>
        <v>45436</v>
      </c>
      <c r="K90" s="2206">
        <f t="shared" si="54"/>
        <v>45440</v>
      </c>
      <c r="L90" s="36"/>
      <c r="M90" s="2212">
        <v>45393</v>
      </c>
      <c r="N90" s="2208">
        <f t="shared" si="55"/>
        <v>45395</v>
      </c>
      <c r="O90" s="218"/>
    </row>
    <row r="91" spans="1:16" s="209" customFormat="1" ht="20.100000000000001" hidden="1" customHeight="1">
      <c r="A91" s="1730"/>
      <c r="B91" s="2192" t="s">
        <v>6779</v>
      </c>
      <c r="C91" s="2204" t="s">
        <v>5243</v>
      </c>
      <c r="D91" s="2205" t="s">
        <v>6780</v>
      </c>
      <c r="E91" s="2206">
        <v>45410</v>
      </c>
      <c r="F91" s="2206">
        <f t="shared" si="49"/>
        <v>45435</v>
      </c>
      <c r="G91" s="2206">
        <f t="shared" si="50"/>
        <v>45437</v>
      </c>
      <c r="H91" s="2206">
        <f t="shared" si="51"/>
        <v>45439</v>
      </c>
      <c r="I91" s="2206">
        <f t="shared" si="52"/>
        <v>45442</v>
      </c>
      <c r="J91" s="2206">
        <f t="shared" si="53"/>
        <v>45443</v>
      </c>
      <c r="K91" s="2206">
        <f t="shared" si="54"/>
        <v>45447</v>
      </c>
      <c r="L91" s="36"/>
      <c r="M91" s="2212">
        <v>45400</v>
      </c>
      <c r="N91" s="2208">
        <f t="shared" si="55"/>
        <v>45402</v>
      </c>
      <c r="O91" s="218"/>
    </row>
    <row r="92" spans="1:16" s="209" customFormat="1" ht="20.100000000000001" hidden="1" customHeight="1">
      <c r="A92" s="1730"/>
      <c r="B92" s="2192" t="s">
        <v>6781</v>
      </c>
      <c r="C92" s="2204" t="s">
        <v>6705</v>
      </c>
      <c r="D92" s="2205" t="s">
        <v>6782</v>
      </c>
      <c r="E92" s="2206">
        <v>45414</v>
      </c>
      <c r="F92" s="2206">
        <f t="shared" si="49"/>
        <v>45439</v>
      </c>
      <c r="G92" s="2206">
        <f t="shared" si="50"/>
        <v>45441</v>
      </c>
      <c r="H92" s="2206">
        <f t="shared" si="51"/>
        <v>45443</v>
      </c>
      <c r="I92" s="2206">
        <f t="shared" si="52"/>
        <v>45446</v>
      </c>
      <c r="J92" s="2206">
        <f t="shared" si="53"/>
        <v>45447</v>
      </c>
      <c r="K92" s="2206">
        <f t="shared" si="54"/>
        <v>45451</v>
      </c>
      <c r="L92" s="36"/>
      <c r="M92" s="2212">
        <v>45407</v>
      </c>
      <c r="N92" s="2208">
        <f>M92+2</f>
        <v>45409</v>
      </c>
      <c r="O92" s="218"/>
    </row>
    <row r="93" spans="1:16" s="209" customFormat="1" ht="20.100000000000001" hidden="1" customHeight="1">
      <c r="A93" s="1730"/>
      <c r="B93" s="2192" t="s">
        <v>6783</v>
      </c>
      <c r="C93" s="2580" t="s">
        <v>6690</v>
      </c>
      <c r="D93" s="2581" t="s">
        <v>6784</v>
      </c>
      <c r="E93" s="2582">
        <v>45433</v>
      </c>
      <c r="F93" s="2582">
        <f>E93+25</f>
        <v>45458</v>
      </c>
      <c r="G93" s="2582">
        <f t="shared" si="50"/>
        <v>45460</v>
      </c>
      <c r="H93" s="2582">
        <f t="shared" si="51"/>
        <v>45462</v>
      </c>
      <c r="I93" s="2582">
        <f t="shared" si="52"/>
        <v>45465</v>
      </c>
      <c r="J93" s="2582">
        <f t="shared" si="53"/>
        <v>45466</v>
      </c>
      <c r="K93" s="2582">
        <f t="shared" si="54"/>
        <v>45470</v>
      </c>
      <c r="L93" s="36"/>
      <c r="M93" s="2616">
        <v>45414</v>
      </c>
      <c r="N93" s="2617">
        <f t="shared" ref="N93:N128" si="56">M93+2</f>
        <v>45416</v>
      </c>
      <c r="O93" s="2009">
        <f t="shared" ref="O93:O128" si="57">N93-7</f>
        <v>45409</v>
      </c>
      <c r="P93" s="2009">
        <f t="shared" ref="P93:P128" si="58">O93</f>
        <v>45409</v>
      </c>
    </row>
    <row r="94" spans="1:16" s="209" customFormat="1" ht="20.100000000000001" hidden="1" customHeight="1">
      <c r="A94" s="1730"/>
      <c r="B94" s="2192" t="s">
        <v>6785</v>
      </c>
      <c r="C94" s="2580" t="s">
        <v>6638</v>
      </c>
      <c r="D94" s="2581" t="s">
        <v>6786</v>
      </c>
      <c r="E94" s="2582">
        <v>45436</v>
      </c>
      <c r="F94" s="2582">
        <f>E94+25</f>
        <v>45461</v>
      </c>
      <c r="G94" s="2582">
        <f t="shared" si="50"/>
        <v>45463</v>
      </c>
      <c r="H94" s="2582">
        <f t="shared" si="51"/>
        <v>45465</v>
      </c>
      <c r="I94" s="2582">
        <f t="shared" si="52"/>
        <v>45468</v>
      </c>
      <c r="J94" s="2582">
        <f t="shared" si="53"/>
        <v>45469</v>
      </c>
      <c r="K94" s="2582">
        <f t="shared" si="54"/>
        <v>45473</v>
      </c>
      <c r="L94" s="36"/>
      <c r="M94" s="2616">
        <v>45421</v>
      </c>
      <c r="N94" s="2617">
        <f t="shared" si="56"/>
        <v>45423</v>
      </c>
      <c r="O94" s="2009">
        <f t="shared" si="57"/>
        <v>45416</v>
      </c>
      <c r="P94" s="2009">
        <f t="shared" si="58"/>
        <v>45416</v>
      </c>
    </row>
    <row r="95" spans="1:16" s="209" customFormat="1" ht="20.100000000000001" hidden="1" customHeight="1">
      <c r="A95" s="1730"/>
      <c r="B95" s="2192" t="s">
        <v>6787</v>
      </c>
      <c r="C95" s="2580" t="s">
        <v>6681</v>
      </c>
      <c r="D95" s="2581" t="s">
        <v>6788</v>
      </c>
      <c r="E95" s="2582">
        <v>45439</v>
      </c>
      <c r="F95" s="2582">
        <f t="shared" si="49"/>
        <v>45464</v>
      </c>
      <c r="G95" s="2582">
        <f t="shared" si="50"/>
        <v>45466</v>
      </c>
      <c r="H95" s="2582">
        <f t="shared" si="51"/>
        <v>45468</v>
      </c>
      <c r="I95" s="2582">
        <f t="shared" si="52"/>
        <v>45471</v>
      </c>
      <c r="J95" s="2582">
        <f t="shared" si="53"/>
        <v>45472</v>
      </c>
      <c r="K95" s="2582">
        <f t="shared" si="54"/>
        <v>45476</v>
      </c>
      <c r="L95" s="36"/>
      <c r="M95" s="2616">
        <v>45428</v>
      </c>
      <c r="N95" s="2617">
        <f>M95+2</f>
        <v>45430</v>
      </c>
      <c r="O95" s="2009">
        <f t="shared" si="57"/>
        <v>45423</v>
      </c>
      <c r="P95" s="2009">
        <f t="shared" si="58"/>
        <v>45423</v>
      </c>
    </row>
    <row r="96" spans="1:16" s="209" customFormat="1" ht="20.100000000000001" hidden="1" customHeight="1">
      <c r="A96" s="1730"/>
      <c r="B96" s="2192" t="s">
        <v>6789</v>
      </c>
      <c r="C96" s="2580" t="s">
        <v>5266</v>
      </c>
      <c r="D96" s="2581" t="s">
        <v>6790</v>
      </c>
      <c r="E96" s="2582">
        <v>45446</v>
      </c>
      <c r="F96" s="2582">
        <f>E96+25</f>
        <v>45471</v>
      </c>
      <c r="G96" s="2582">
        <f t="shared" si="50"/>
        <v>45473</v>
      </c>
      <c r="H96" s="2582">
        <f t="shared" si="51"/>
        <v>45475</v>
      </c>
      <c r="I96" s="2582">
        <f>E96+32</f>
        <v>45478</v>
      </c>
      <c r="J96" s="2582">
        <f t="shared" si="53"/>
        <v>45479</v>
      </c>
      <c r="K96" s="2582">
        <f t="shared" si="54"/>
        <v>45483</v>
      </c>
      <c r="L96" s="36"/>
      <c r="M96" s="2616">
        <v>45435</v>
      </c>
      <c r="N96" s="2617">
        <f t="shared" si="56"/>
        <v>45437</v>
      </c>
      <c r="O96" s="2009">
        <f t="shared" si="57"/>
        <v>45430</v>
      </c>
      <c r="P96" s="2009">
        <f t="shared" si="58"/>
        <v>45430</v>
      </c>
    </row>
    <row r="97" spans="1:16" s="209" customFormat="1" ht="20.100000000000001" hidden="1" customHeight="1">
      <c r="A97" s="1730"/>
      <c r="B97" s="2192" t="s">
        <v>6791</v>
      </c>
      <c r="C97" s="2583" t="s">
        <v>3873</v>
      </c>
      <c r="D97" s="2584" t="s">
        <v>6792</v>
      </c>
      <c r="E97" s="2585">
        <v>45455</v>
      </c>
      <c r="F97" s="2585">
        <f t="shared" si="49"/>
        <v>45480</v>
      </c>
      <c r="G97" s="2582">
        <f t="shared" si="50"/>
        <v>45482</v>
      </c>
      <c r="H97" s="2582">
        <f t="shared" si="51"/>
        <v>45484</v>
      </c>
      <c r="I97" s="2582">
        <f t="shared" si="52"/>
        <v>45487</v>
      </c>
      <c r="J97" s="2582">
        <f t="shared" si="53"/>
        <v>45488</v>
      </c>
      <c r="K97" s="2582">
        <f t="shared" si="54"/>
        <v>45492</v>
      </c>
      <c r="L97" s="36"/>
      <c r="M97" s="2616">
        <v>45442</v>
      </c>
      <c r="N97" s="2617">
        <f>M97+2</f>
        <v>45444</v>
      </c>
      <c r="O97" s="2009">
        <f t="shared" si="57"/>
        <v>45437</v>
      </c>
      <c r="P97" s="2009">
        <f t="shared" si="58"/>
        <v>45437</v>
      </c>
    </row>
    <row r="98" spans="1:16" s="209" customFormat="1" ht="20.100000000000001" hidden="1" customHeight="1">
      <c r="A98" s="1730"/>
      <c r="B98" s="2192" t="s">
        <v>6793</v>
      </c>
      <c r="C98" s="2204" t="s">
        <v>4387</v>
      </c>
      <c r="D98" s="2205" t="s">
        <v>6794</v>
      </c>
      <c r="E98" s="2206">
        <v>45461</v>
      </c>
      <c r="F98" s="2206">
        <f t="shared" si="49"/>
        <v>45486</v>
      </c>
      <c r="G98" s="2491">
        <f t="shared" si="50"/>
        <v>45488</v>
      </c>
      <c r="H98" s="2206">
        <f t="shared" si="51"/>
        <v>45490</v>
      </c>
      <c r="I98" s="2206">
        <f t="shared" si="52"/>
        <v>45493</v>
      </c>
      <c r="J98" s="2206">
        <f t="shared" si="53"/>
        <v>45494</v>
      </c>
      <c r="K98" s="2206">
        <f t="shared" si="54"/>
        <v>45498</v>
      </c>
      <c r="L98" s="36"/>
      <c r="M98" s="2616">
        <v>45449</v>
      </c>
      <c r="N98" s="2617">
        <f t="shared" si="56"/>
        <v>45451</v>
      </c>
      <c r="O98" s="2009">
        <f t="shared" si="57"/>
        <v>45444</v>
      </c>
      <c r="P98" s="2009">
        <f t="shared" si="58"/>
        <v>45444</v>
      </c>
    </row>
    <row r="99" spans="1:16" s="209" customFormat="1" ht="20.100000000000001" hidden="1" customHeight="1">
      <c r="A99" s="1730"/>
      <c r="B99" s="2192" t="s">
        <v>6795</v>
      </c>
      <c r="C99" s="2204" t="s">
        <v>6772</v>
      </c>
      <c r="D99" s="2205" t="s">
        <v>6796</v>
      </c>
      <c r="E99" s="2206">
        <v>45471</v>
      </c>
      <c r="F99" s="2206">
        <f t="shared" si="49"/>
        <v>45496</v>
      </c>
      <c r="G99" s="2491">
        <f t="shared" si="50"/>
        <v>45498</v>
      </c>
      <c r="H99" s="2206">
        <f t="shared" si="51"/>
        <v>45500</v>
      </c>
      <c r="I99" s="2206">
        <f t="shared" si="52"/>
        <v>45503</v>
      </c>
      <c r="J99" s="2206">
        <f t="shared" si="53"/>
        <v>45504</v>
      </c>
      <c r="K99" s="2206">
        <f t="shared" si="54"/>
        <v>45508</v>
      </c>
      <c r="L99" s="36"/>
      <c r="M99" s="2616">
        <v>45456</v>
      </c>
      <c r="N99" s="2617">
        <f t="shared" si="56"/>
        <v>45458</v>
      </c>
      <c r="O99" s="2009">
        <f t="shared" si="57"/>
        <v>45451</v>
      </c>
      <c r="P99" s="2009">
        <f t="shared" si="58"/>
        <v>45451</v>
      </c>
    </row>
    <row r="100" spans="1:16" s="209" customFormat="1" ht="20.100000000000001" hidden="1" customHeight="1">
      <c r="A100" s="1730"/>
      <c r="B100" s="2192" t="s">
        <v>6797</v>
      </c>
      <c r="C100" s="2204" t="s">
        <v>6721</v>
      </c>
      <c r="D100" s="2205" t="s">
        <v>6798</v>
      </c>
      <c r="E100" s="2206">
        <v>45474</v>
      </c>
      <c r="F100" s="2206">
        <f t="shared" si="49"/>
        <v>45499</v>
      </c>
      <c r="G100" s="2491">
        <f t="shared" si="50"/>
        <v>45501</v>
      </c>
      <c r="H100" s="2206">
        <f t="shared" si="51"/>
        <v>45503</v>
      </c>
      <c r="I100" s="2206">
        <f t="shared" si="52"/>
        <v>45506</v>
      </c>
      <c r="J100" s="2206">
        <f t="shared" si="53"/>
        <v>45507</v>
      </c>
      <c r="K100" s="2206">
        <f t="shared" si="54"/>
        <v>45511</v>
      </c>
      <c r="L100" s="36"/>
      <c r="M100" s="2616">
        <v>45463</v>
      </c>
      <c r="N100" s="2617">
        <f t="shared" si="56"/>
        <v>45465</v>
      </c>
      <c r="O100" s="2009">
        <f t="shared" si="57"/>
        <v>45458</v>
      </c>
      <c r="P100" s="2009">
        <f t="shared" si="58"/>
        <v>45458</v>
      </c>
    </row>
    <row r="101" spans="1:16" s="209" customFormat="1" ht="20.100000000000001" hidden="1" customHeight="1">
      <c r="A101" s="1730"/>
      <c r="B101" s="2192" t="s">
        <v>6799</v>
      </c>
      <c r="C101" s="2204" t="s">
        <v>6800</v>
      </c>
      <c r="D101" s="2205" t="s">
        <v>6801</v>
      </c>
      <c r="E101" s="2206">
        <v>45479</v>
      </c>
      <c r="F101" s="2206">
        <f t="shared" ref="F101:F109" si="59">E101+25</f>
        <v>45504</v>
      </c>
      <c r="G101" s="2491">
        <f t="shared" ref="G101:G109" si="60">E101+27</f>
        <v>45506</v>
      </c>
      <c r="H101" s="2206">
        <f t="shared" ref="H101:H109" si="61">E101+29</f>
        <v>45508</v>
      </c>
      <c r="I101" s="2206">
        <f t="shared" ref="I101:I109" si="62">E101+32</f>
        <v>45511</v>
      </c>
      <c r="J101" s="2206">
        <f t="shared" ref="J101:J109" si="63">E101+33</f>
        <v>45512</v>
      </c>
      <c r="K101" s="2206">
        <f t="shared" ref="K101:K109" si="64">E101+37</f>
        <v>45516</v>
      </c>
      <c r="L101" s="36"/>
      <c r="M101" s="2616">
        <v>45470</v>
      </c>
      <c r="N101" s="2617">
        <f t="shared" ref="N101:N109" si="65">M101+2</f>
        <v>45472</v>
      </c>
      <c r="O101" s="2009">
        <f t="shared" si="57"/>
        <v>45465</v>
      </c>
      <c r="P101" s="2009">
        <f t="shared" si="58"/>
        <v>45465</v>
      </c>
    </row>
    <row r="102" spans="1:16" s="209" customFormat="1" ht="20.100000000000001" hidden="1" customHeight="1">
      <c r="A102" s="2588" t="s">
        <v>6802</v>
      </c>
      <c r="B102" s="2192" t="s">
        <v>6803</v>
      </c>
      <c r="C102" s="2654" t="s">
        <v>4507</v>
      </c>
      <c r="D102" s="2655" t="s">
        <v>6804</v>
      </c>
      <c r="E102" s="2658">
        <v>45477</v>
      </c>
      <c r="F102" s="2656">
        <f t="shared" si="59"/>
        <v>45502</v>
      </c>
      <c r="G102" s="2657">
        <f t="shared" si="60"/>
        <v>45504</v>
      </c>
      <c r="H102" s="2656">
        <f t="shared" si="61"/>
        <v>45506</v>
      </c>
      <c r="I102" s="2656">
        <f t="shared" si="62"/>
        <v>45509</v>
      </c>
      <c r="J102" s="2656">
        <f t="shared" si="63"/>
        <v>45510</v>
      </c>
      <c r="K102" s="2656">
        <f t="shared" si="64"/>
        <v>45514</v>
      </c>
      <c r="L102" s="36"/>
      <c r="M102" s="2616">
        <v>45477</v>
      </c>
      <c r="N102" s="2617">
        <f t="shared" si="65"/>
        <v>45479</v>
      </c>
      <c r="O102" s="2009">
        <f t="shared" si="57"/>
        <v>45472</v>
      </c>
      <c r="P102" s="2009">
        <f t="shared" si="58"/>
        <v>45472</v>
      </c>
    </row>
    <row r="103" spans="1:16" s="209" customFormat="1" ht="20.100000000000001" hidden="1" customHeight="1">
      <c r="A103" s="2588" t="s">
        <v>6805</v>
      </c>
      <c r="B103" s="2192" t="s">
        <v>6806</v>
      </c>
      <c r="C103" s="2580" t="s">
        <v>6807</v>
      </c>
      <c r="D103" s="2581" t="s">
        <v>6808</v>
      </c>
      <c r="E103" s="2582">
        <v>45493</v>
      </c>
      <c r="F103" s="2582">
        <f t="shared" si="59"/>
        <v>45518</v>
      </c>
      <c r="G103" s="2586">
        <f t="shared" si="60"/>
        <v>45520</v>
      </c>
      <c r="H103" s="2582">
        <f t="shared" si="61"/>
        <v>45522</v>
      </c>
      <c r="I103" s="2582">
        <f t="shared" si="62"/>
        <v>45525</v>
      </c>
      <c r="J103" s="2582">
        <f t="shared" si="63"/>
        <v>45526</v>
      </c>
      <c r="K103" s="2582">
        <f t="shared" si="64"/>
        <v>45530</v>
      </c>
      <c r="L103" s="36"/>
      <c r="M103" s="2616">
        <v>45484</v>
      </c>
      <c r="N103" s="2617">
        <f t="shared" si="65"/>
        <v>45486</v>
      </c>
      <c r="O103" s="2009">
        <f t="shared" si="57"/>
        <v>45479</v>
      </c>
      <c r="P103" s="2009">
        <f t="shared" si="58"/>
        <v>45479</v>
      </c>
    </row>
    <row r="104" spans="1:16" s="209" customFormat="1" ht="20.100000000000001" hidden="1" customHeight="1">
      <c r="A104" s="2588"/>
      <c r="B104" s="2192" t="s">
        <v>6809</v>
      </c>
      <c r="C104" s="2580" t="s">
        <v>6777</v>
      </c>
      <c r="D104" s="2581" t="s">
        <v>6810</v>
      </c>
      <c r="E104" s="2582">
        <v>45495</v>
      </c>
      <c r="F104" s="2582">
        <f t="shared" si="59"/>
        <v>45520</v>
      </c>
      <c r="G104" s="2586">
        <f t="shared" si="60"/>
        <v>45522</v>
      </c>
      <c r="H104" s="2582">
        <f t="shared" si="61"/>
        <v>45524</v>
      </c>
      <c r="I104" s="2582">
        <f t="shared" si="62"/>
        <v>45527</v>
      </c>
      <c r="J104" s="2582">
        <f t="shared" si="63"/>
        <v>45528</v>
      </c>
      <c r="K104" s="2582">
        <f t="shared" si="64"/>
        <v>45532</v>
      </c>
      <c r="L104" s="36"/>
      <c r="M104" s="2616">
        <v>45491</v>
      </c>
      <c r="N104" s="2617">
        <f t="shared" si="65"/>
        <v>45493</v>
      </c>
      <c r="O104" s="2009">
        <f t="shared" si="57"/>
        <v>45486</v>
      </c>
      <c r="P104" s="2009">
        <f t="shared" si="58"/>
        <v>45486</v>
      </c>
    </row>
    <row r="105" spans="1:16" s="209" customFormat="1" ht="20.100000000000001" hidden="1" customHeight="1" thickTop="1">
      <c r="A105" s="2588"/>
      <c r="B105" s="2192" t="s">
        <v>6811</v>
      </c>
      <c r="C105" s="2580" t="s">
        <v>6705</v>
      </c>
      <c r="D105" s="2581" t="s">
        <v>6812</v>
      </c>
      <c r="E105" s="2582">
        <v>45502</v>
      </c>
      <c r="F105" s="2582">
        <f t="shared" si="59"/>
        <v>45527</v>
      </c>
      <c r="G105" s="2586">
        <f t="shared" si="60"/>
        <v>45529</v>
      </c>
      <c r="H105" s="2582">
        <f t="shared" si="61"/>
        <v>45531</v>
      </c>
      <c r="I105" s="2582">
        <f t="shared" si="62"/>
        <v>45534</v>
      </c>
      <c r="J105" s="2582">
        <f t="shared" si="63"/>
        <v>45535</v>
      </c>
      <c r="K105" s="2582">
        <f t="shared" si="64"/>
        <v>45539</v>
      </c>
      <c r="L105" s="36"/>
      <c r="M105" s="2616">
        <v>45498</v>
      </c>
      <c r="N105" s="2617">
        <f t="shared" si="65"/>
        <v>45500</v>
      </c>
      <c r="O105" s="2009">
        <f t="shared" ref="O105:O114" si="66">N105-7</f>
        <v>45493</v>
      </c>
      <c r="P105" s="2009">
        <f t="shared" ref="P105:P114" si="67">O105</f>
        <v>45493</v>
      </c>
    </row>
    <row r="106" spans="1:16" s="209" customFormat="1" ht="20.100000000000001" hidden="1" customHeight="1" thickTop="1">
      <c r="A106" s="2588"/>
      <c r="B106" s="2192" t="s">
        <v>6813</v>
      </c>
      <c r="C106" s="2204" t="s">
        <v>5243</v>
      </c>
      <c r="D106" s="2205" t="s">
        <v>6814</v>
      </c>
      <c r="E106" s="2206">
        <v>45515</v>
      </c>
      <c r="F106" s="2206">
        <f t="shared" si="59"/>
        <v>45540</v>
      </c>
      <c r="G106" s="2491">
        <f t="shared" si="60"/>
        <v>45542</v>
      </c>
      <c r="H106" s="2206">
        <f t="shared" si="61"/>
        <v>45544</v>
      </c>
      <c r="I106" s="2206">
        <f t="shared" si="62"/>
        <v>45547</v>
      </c>
      <c r="J106" s="2206">
        <f t="shared" si="63"/>
        <v>45548</v>
      </c>
      <c r="K106" s="2206">
        <f t="shared" si="64"/>
        <v>45552</v>
      </c>
      <c r="L106" s="36"/>
      <c r="M106" s="2616">
        <v>45505</v>
      </c>
      <c r="N106" s="2617">
        <f t="shared" si="65"/>
        <v>45507</v>
      </c>
      <c r="O106" s="2009">
        <f t="shared" si="66"/>
        <v>45500</v>
      </c>
      <c r="P106" s="2009">
        <f t="shared" si="67"/>
        <v>45500</v>
      </c>
    </row>
    <row r="107" spans="1:16" s="209" customFormat="1" ht="20.100000000000001" hidden="1" customHeight="1">
      <c r="A107" s="2588" t="s">
        <v>6815</v>
      </c>
      <c r="B107" s="2192" t="s">
        <v>6816</v>
      </c>
      <c r="C107" s="3179" t="s">
        <v>6817</v>
      </c>
      <c r="D107" s="3164" t="s">
        <v>6818</v>
      </c>
      <c r="E107" s="2658">
        <v>45512</v>
      </c>
      <c r="F107" s="2656">
        <f t="shared" si="59"/>
        <v>45537</v>
      </c>
      <c r="G107" s="2657">
        <f t="shared" si="60"/>
        <v>45539</v>
      </c>
      <c r="H107" s="2656">
        <f t="shared" si="61"/>
        <v>45541</v>
      </c>
      <c r="I107" s="2656">
        <f t="shared" si="62"/>
        <v>45544</v>
      </c>
      <c r="J107" s="2656">
        <f t="shared" si="63"/>
        <v>45545</v>
      </c>
      <c r="K107" s="2656">
        <f t="shared" si="64"/>
        <v>45549</v>
      </c>
      <c r="L107" s="36"/>
      <c r="M107" s="2616">
        <v>45512</v>
      </c>
      <c r="N107" s="2617">
        <f t="shared" si="65"/>
        <v>45514</v>
      </c>
      <c r="O107" s="2009">
        <f t="shared" si="66"/>
        <v>45507</v>
      </c>
      <c r="P107" s="2009">
        <f t="shared" si="67"/>
        <v>45507</v>
      </c>
    </row>
    <row r="108" spans="1:16" s="209" customFormat="1" ht="20.100000000000001" hidden="1" customHeight="1" thickTop="1">
      <c r="A108" s="2588" t="s">
        <v>6755</v>
      </c>
      <c r="B108" s="2192" t="s">
        <v>6819</v>
      </c>
      <c r="C108" s="3177" t="s">
        <v>6820</v>
      </c>
      <c r="D108" s="2205" t="s">
        <v>6821</v>
      </c>
      <c r="E108" s="2206">
        <v>45530</v>
      </c>
      <c r="F108" s="2206">
        <f t="shared" si="59"/>
        <v>45555</v>
      </c>
      <c r="G108" s="2491">
        <f t="shared" si="60"/>
        <v>45557</v>
      </c>
      <c r="H108" s="2206">
        <f t="shared" si="61"/>
        <v>45559</v>
      </c>
      <c r="I108" s="2206">
        <f t="shared" si="62"/>
        <v>45562</v>
      </c>
      <c r="J108" s="2206">
        <f t="shared" si="63"/>
        <v>45563</v>
      </c>
      <c r="K108" s="2206">
        <f t="shared" si="64"/>
        <v>45567</v>
      </c>
      <c r="L108" s="36"/>
      <c r="M108" s="2616">
        <v>45519</v>
      </c>
      <c r="N108" s="2617">
        <f t="shared" si="65"/>
        <v>45521</v>
      </c>
      <c r="O108" s="2009">
        <f t="shared" si="66"/>
        <v>45514</v>
      </c>
      <c r="P108" s="2009">
        <f t="shared" si="67"/>
        <v>45514</v>
      </c>
    </row>
    <row r="109" spans="1:16" s="209" customFormat="1" ht="20.100000000000001" hidden="1" customHeight="1" thickTop="1">
      <c r="A109" s="2588" t="s">
        <v>6822</v>
      </c>
      <c r="B109" s="2192" t="s">
        <v>6823</v>
      </c>
      <c r="C109" s="2204" t="s">
        <v>6824</v>
      </c>
      <c r="D109" s="2205" t="s">
        <v>6825</v>
      </c>
      <c r="E109" s="2206">
        <v>45532</v>
      </c>
      <c r="F109" s="2206">
        <f t="shared" si="59"/>
        <v>45557</v>
      </c>
      <c r="G109" s="2491">
        <f t="shared" si="60"/>
        <v>45559</v>
      </c>
      <c r="H109" s="2206">
        <f t="shared" si="61"/>
        <v>45561</v>
      </c>
      <c r="I109" s="2206">
        <f t="shared" si="62"/>
        <v>45564</v>
      </c>
      <c r="J109" s="2206">
        <f t="shared" si="63"/>
        <v>45565</v>
      </c>
      <c r="K109" s="2206">
        <f t="shared" si="64"/>
        <v>45569</v>
      </c>
      <c r="L109" s="36"/>
      <c r="M109" s="2616">
        <v>45526</v>
      </c>
      <c r="N109" s="2617">
        <f t="shared" si="65"/>
        <v>45528</v>
      </c>
      <c r="O109" s="2009">
        <f t="shared" si="66"/>
        <v>45521</v>
      </c>
      <c r="P109" s="2009">
        <f t="shared" si="67"/>
        <v>45521</v>
      </c>
    </row>
    <row r="110" spans="1:16" s="209" customFormat="1" ht="20.100000000000001" hidden="1" customHeight="1">
      <c r="A110" s="2588"/>
      <c r="B110" s="2192" t="s">
        <v>6826</v>
      </c>
      <c r="C110" s="2746" t="s">
        <v>5259</v>
      </c>
      <c r="D110" s="2205" t="s">
        <v>6827</v>
      </c>
      <c r="E110" s="2206">
        <v>45538</v>
      </c>
      <c r="F110" s="2206">
        <f t="shared" ref="F110:F119" si="68">E110+25</f>
        <v>45563</v>
      </c>
      <c r="G110" s="2491">
        <f t="shared" ref="G110:G119" si="69">E110+27</f>
        <v>45565</v>
      </c>
      <c r="H110" s="2206">
        <f t="shared" ref="H110:H119" si="70">E110+29</f>
        <v>45567</v>
      </c>
      <c r="I110" s="2206">
        <f t="shared" ref="I110:I119" si="71">E110+32</f>
        <v>45570</v>
      </c>
      <c r="J110" s="2206">
        <f t="shared" ref="J110:J119" si="72">E110+33</f>
        <v>45571</v>
      </c>
      <c r="K110" s="2206">
        <f t="shared" ref="K110:K119" si="73">E110+37</f>
        <v>45575</v>
      </c>
      <c r="L110" s="36"/>
      <c r="M110" s="2616">
        <v>45533</v>
      </c>
      <c r="N110" s="2617">
        <f t="shared" ref="N110:N119" si="74">M110+2</f>
        <v>45535</v>
      </c>
      <c r="O110" s="2009">
        <f t="shared" si="66"/>
        <v>45528</v>
      </c>
      <c r="P110" s="2009">
        <f t="shared" si="67"/>
        <v>45528</v>
      </c>
    </row>
    <row r="111" spans="1:16" s="209" customFormat="1" ht="21.75" thickBot="1">
      <c r="A111" s="958"/>
      <c r="B111" s="958"/>
      <c r="C111" s="961" t="s">
        <v>5802</v>
      </c>
      <c r="D111" s="1881" t="s">
        <v>6828</v>
      </c>
      <c r="E111" s="962"/>
      <c r="F111" s="963" t="s">
        <v>3303</v>
      </c>
      <c r="G111" s="963" t="s">
        <v>3650</v>
      </c>
      <c r="H111" s="963" t="s">
        <v>3525</v>
      </c>
      <c r="I111" s="963" t="s">
        <v>3651</v>
      </c>
      <c r="J111" s="963" t="s">
        <v>4840</v>
      </c>
      <c r="K111" s="963" t="s">
        <v>4779</v>
      </c>
      <c r="M111" s="2009" t="s">
        <v>4311</v>
      </c>
      <c r="N111" s="1837" t="s">
        <v>2031</v>
      </c>
      <c r="O111" s="2610" t="s">
        <v>3837</v>
      </c>
      <c r="P111" s="2610" t="s">
        <v>3838</v>
      </c>
    </row>
    <row r="112" spans="1:16" s="209" customFormat="1" ht="20.100000000000001" hidden="1" customHeight="1" thickTop="1">
      <c r="A112" s="2588"/>
      <c r="B112" s="2192" t="s">
        <v>6829</v>
      </c>
      <c r="C112" s="3487" t="s">
        <v>6830</v>
      </c>
      <c r="D112" s="3486" t="s">
        <v>6831</v>
      </c>
      <c r="E112" s="2582">
        <v>45547</v>
      </c>
      <c r="F112" s="2582">
        <f t="shared" si="68"/>
        <v>45572</v>
      </c>
      <c r="G112" s="2586">
        <f t="shared" si="69"/>
        <v>45574</v>
      </c>
      <c r="H112" s="2582">
        <f t="shared" si="70"/>
        <v>45576</v>
      </c>
      <c r="I112" s="2582">
        <f t="shared" si="71"/>
        <v>45579</v>
      </c>
      <c r="J112" s="2582">
        <f t="shared" si="72"/>
        <v>45580</v>
      </c>
      <c r="K112" s="2582">
        <f t="shared" si="73"/>
        <v>45584</v>
      </c>
      <c r="L112" s="36"/>
      <c r="M112" s="2616">
        <v>45540</v>
      </c>
      <c r="N112" s="2617">
        <f t="shared" si="74"/>
        <v>45542</v>
      </c>
      <c r="O112" s="2009">
        <f t="shared" si="66"/>
        <v>45535</v>
      </c>
      <c r="P112" s="2009">
        <f t="shared" si="67"/>
        <v>45535</v>
      </c>
    </row>
    <row r="113" spans="1:16" s="209" customFormat="1" ht="20.100000000000001" hidden="1" customHeight="1">
      <c r="A113" s="2588"/>
      <c r="B113" s="2192" t="s">
        <v>6832</v>
      </c>
      <c r="C113" s="3487" t="s">
        <v>6833</v>
      </c>
      <c r="D113" s="3486" t="s">
        <v>6834</v>
      </c>
      <c r="E113" s="2582">
        <v>45557</v>
      </c>
      <c r="F113" s="2582">
        <f t="shared" si="68"/>
        <v>45582</v>
      </c>
      <c r="G113" s="2586">
        <f t="shared" si="69"/>
        <v>45584</v>
      </c>
      <c r="H113" s="2582">
        <f t="shared" si="70"/>
        <v>45586</v>
      </c>
      <c r="I113" s="2582">
        <f t="shared" si="71"/>
        <v>45589</v>
      </c>
      <c r="J113" s="2582">
        <f t="shared" si="72"/>
        <v>45590</v>
      </c>
      <c r="K113" s="2582">
        <f t="shared" si="73"/>
        <v>45594</v>
      </c>
      <c r="L113" s="36"/>
      <c r="M113" s="2616">
        <v>45547</v>
      </c>
      <c r="N113" s="2617">
        <f t="shared" si="74"/>
        <v>45549</v>
      </c>
      <c r="O113" s="2009">
        <f t="shared" si="66"/>
        <v>45542</v>
      </c>
      <c r="P113" s="2009">
        <f t="shared" si="67"/>
        <v>45542</v>
      </c>
    </row>
    <row r="114" spans="1:16" s="209" customFormat="1" ht="20.100000000000001" hidden="1" customHeight="1" thickTop="1">
      <c r="A114" s="2588"/>
      <c r="B114" s="2192" t="s">
        <v>6835</v>
      </c>
      <c r="C114" s="3487" t="s">
        <v>4387</v>
      </c>
      <c r="D114" s="3486" t="s">
        <v>6836</v>
      </c>
      <c r="E114" s="2582">
        <v>45563</v>
      </c>
      <c r="F114" s="2582">
        <f t="shared" si="68"/>
        <v>45588</v>
      </c>
      <c r="G114" s="2586">
        <f t="shared" si="69"/>
        <v>45590</v>
      </c>
      <c r="H114" s="2582">
        <f t="shared" si="70"/>
        <v>45592</v>
      </c>
      <c r="I114" s="2582">
        <f t="shared" si="71"/>
        <v>45595</v>
      </c>
      <c r="J114" s="2582">
        <f t="shared" si="72"/>
        <v>45596</v>
      </c>
      <c r="K114" s="2582">
        <f t="shared" si="73"/>
        <v>45600</v>
      </c>
      <c r="L114" s="36"/>
      <c r="M114" s="2616">
        <f t="shared" ref="M114:M119" si="75">M113+7</f>
        <v>45554</v>
      </c>
      <c r="N114" s="2617">
        <f t="shared" si="74"/>
        <v>45556</v>
      </c>
      <c r="O114" s="2009">
        <f t="shared" si="66"/>
        <v>45549</v>
      </c>
      <c r="P114" s="2009">
        <f t="shared" si="67"/>
        <v>45549</v>
      </c>
    </row>
    <row r="115" spans="1:16" s="209" customFormat="1" ht="20.100000000000001" hidden="1" customHeight="1">
      <c r="A115" s="2588"/>
      <c r="B115" s="2192" t="s">
        <v>6837</v>
      </c>
      <c r="C115" s="3487" t="s">
        <v>6772</v>
      </c>
      <c r="D115" s="3486" t="s">
        <v>6838</v>
      </c>
      <c r="E115" s="2582">
        <v>45572</v>
      </c>
      <c r="F115" s="2582">
        <f t="shared" si="68"/>
        <v>45597</v>
      </c>
      <c r="G115" s="2586">
        <f t="shared" si="69"/>
        <v>45599</v>
      </c>
      <c r="H115" s="2582">
        <f t="shared" si="70"/>
        <v>45601</v>
      </c>
      <c r="I115" s="2582">
        <f t="shared" si="71"/>
        <v>45604</v>
      </c>
      <c r="J115" s="2582">
        <f t="shared" si="72"/>
        <v>45605</v>
      </c>
      <c r="K115" s="2582">
        <f t="shared" si="73"/>
        <v>45609</v>
      </c>
      <c r="L115" s="36"/>
      <c r="M115" s="2616">
        <f t="shared" si="75"/>
        <v>45561</v>
      </c>
      <c r="N115" s="2617">
        <f t="shared" si="74"/>
        <v>45563</v>
      </c>
      <c r="O115" s="2009">
        <f t="shared" ref="O115:O127" si="76">N115-7</f>
        <v>45556</v>
      </c>
      <c r="P115" s="2009">
        <f t="shared" ref="P115:P127" si="77">O115</f>
        <v>45556</v>
      </c>
    </row>
    <row r="116" spans="1:16" s="209" customFormat="1" ht="20.100000000000001" customHeight="1" thickTop="1">
      <c r="A116" s="2588"/>
      <c r="B116" s="2192" t="s">
        <v>6839</v>
      </c>
      <c r="C116" s="1708" t="s">
        <v>6721</v>
      </c>
      <c r="D116" s="3525" t="s">
        <v>6840</v>
      </c>
      <c r="E116" s="2206">
        <v>45579</v>
      </c>
      <c r="F116" s="2206">
        <f t="shared" si="68"/>
        <v>45604</v>
      </c>
      <c r="G116" s="2491">
        <f t="shared" si="69"/>
        <v>45606</v>
      </c>
      <c r="H116" s="2206">
        <f t="shared" si="70"/>
        <v>45608</v>
      </c>
      <c r="I116" s="2206">
        <f t="shared" si="71"/>
        <v>45611</v>
      </c>
      <c r="J116" s="2206">
        <f t="shared" si="72"/>
        <v>45612</v>
      </c>
      <c r="K116" s="2206">
        <f t="shared" si="73"/>
        <v>45616</v>
      </c>
      <c r="L116" s="36"/>
      <c r="M116" s="2616">
        <f t="shared" si="75"/>
        <v>45568</v>
      </c>
      <c r="N116" s="2617">
        <f t="shared" si="74"/>
        <v>45570</v>
      </c>
      <c r="O116" s="2009">
        <f t="shared" si="76"/>
        <v>45563</v>
      </c>
      <c r="P116" s="2009">
        <f t="shared" si="77"/>
        <v>45563</v>
      </c>
    </row>
    <row r="117" spans="1:16" s="209" customFormat="1" ht="20.100000000000001" customHeight="1">
      <c r="A117" s="2588"/>
      <c r="B117" s="2192" t="s">
        <v>6841</v>
      </c>
      <c r="C117" s="1708" t="s">
        <v>6630</v>
      </c>
      <c r="D117" s="3525" t="s">
        <v>6842</v>
      </c>
      <c r="E117" s="2206">
        <v>45581</v>
      </c>
      <c r="F117" s="2206">
        <f t="shared" si="68"/>
        <v>45606</v>
      </c>
      <c r="G117" s="2491">
        <f t="shared" si="69"/>
        <v>45608</v>
      </c>
      <c r="H117" s="2206">
        <f t="shared" si="70"/>
        <v>45610</v>
      </c>
      <c r="I117" s="2206">
        <f t="shared" si="71"/>
        <v>45613</v>
      </c>
      <c r="J117" s="2206">
        <f t="shared" si="72"/>
        <v>45614</v>
      </c>
      <c r="K117" s="2206">
        <f t="shared" si="73"/>
        <v>45618</v>
      </c>
      <c r="L117" s="36"/>
      <c r="M117" s="2616">
        <f t="shared" si="75"/>
        <v>45575</v>
      </c>
      <c r="N117" s="2617">
        <f t="shared" si="74"/>
        <v>45577</v>
      </c>
      <c r="O117" s="2009">
        <f t="shared" si="76"/>
        <v>45570</v>
      </c>
      <c r="P117" s="2009">
        <f t="shared" si="77"/>
        <v>45570</v>
      </c>
    </row>
    <row r="118" spans="1:16" s="209" customFormat="1" ht="20.100000000000001" customHeight="1">
      <c r="A118" s="2588"/>
      <c r="B118" s="2192" t="s">
        <v>6843</v>
      </c>
      <c r="C118" s="1708" t="s">
        <v>4453</v>
      </c>
      <c r="D118" s="3525" t="s">
        <v>6844</v>
      </c>
      <c r="E118" s="2206">
        <v>45587</v>
      </c>
      <c r="F118" s="2206">
        <f t="shared" si="68"/>
        <v>45612</v>
      </c>
      <c r="G118" s="2491">
        <f t="shared" si="69"/>
        <v>45614</v>
      </c>
      <c r="H118" s="2206">
        <f t="shared" si="70"/>
        <v>45616</v>
      </c>
      <c r="I118" s="2206">
        <f t="shared" si="71"/>
        <v>45619</v>
      </c>
      <c r="J118" s="2206">
        <f t="shared" si="72"/>
        <v>45620</v>
      </c>
      <c r="K118" s="2206">
        <f t="shared" si="73"/>
        <v>45624</v>
      </c>
      <c r="L118" s="36"/>
      <c r="M118" s="2616">
        <f t="shared" si="75"/>
        <v>45582</v>
      </c>
      <c r="N118" s="2617">
        <f t="shared" si="74"/>
        <v>45584</v>
      </c>
      <c r="O118" s="2009">
        <f t="shared" si="76"/>
        <v>45577</v>
      </c>
      <c r="P118" s="2009">
        <f t="shared" si="77"/>
        <v>45577</v>
      </c>
    </row>
    <row r="119" spans="1:16" s="209" customFormat="1" ht="20.100000000000001" customHeight="1">
      <c r="A119" s="2588"/>
      <c r="B119" s="2192" t="s">
        <v>6845</v>
      </c>
      <c r="C119" s="1708" t="s">
        <v>6777</v>
      </c>
      <c r="D119" s="3525" t="s">
        <v>6846</v>
      </c>
      <c r="E119" s="2206">
        <v>45589</v>
      </c>
      <c r="F119" s="2206">
        <f t="shared" si="68"/>
        <v>45614</v>
      </c>
      <c r="G119" s="2491">
        <f t="shared" si="69"/>
        <v>45616</v>
      </c>
      <c r="H119" s="2206">
        <f t="shared" si="70"/>
        <v>45618</v>
      </c>
      <c r="I119" s="2206">
        <f t="shared" si="71"/>
        <v>45621</v>
      </c>
      <c r="J119" s="2206">
        <f t="shared" si="72"/>
        <v>45622</v>
      </c>
      <c r="K119" s="2206">
        <f t="shared" si="73"/>
        <v>45626</v>
      </c>
      <c r="L119" s="36"/>
      <c r="M119" s="2616">
        <f t="shared" si="75"/>
        <v>45589</v>
      </c>
      <c r="N119" s="2617">
        <f t="shared" si="74"/>
        <v>45591</v>
      </c>
      <c r="O119" s="2009">
        <f t="shared" si="76"/>
        <v>45584</v>
      </c>
      <c r="P119" s="2009">
        <f t="shared" si="77"/>
        <v>45584</v>
      </c>
    </row>
    <row r="120" spans="1:16" s="209" customFormat="1" ht="20.100000000000001" customHeight="1">
      <c r="A120" s="2588"/>
      <c r="B120" s="2192" t="s">
        <v>4262</v>
      </c>
      <c r="C120" s="3487" t="s">
        <v>6705</v>
      </c>
      <c r="D120" s="3486" t="s">
        <v>6847</v>
      </c>
      <c r="E120" s="2582">
        <v>45596</v>
      </c>
      <c r="F120" s="2582">
        <f t="shared" ref="F120:F127" si="78">E120+25</f>
        <v>45621</v>
      </c>
      <c r="G120" s="2586">
        <f t="shared" ref="G120:G127" si="79">E120+27</f>
        <v>45623</v>
      </c>
      <c r="H120" s="2582">
        <f t="shared" ref="H120:H127" si="80">E120+29</f>
        <v>45625</v>
      </c>
      <c r="I120" s="2582">
        <f t="shared" ref="I120:I127" si="81">E120+32</f>
        <v>45628</v>
      </c>
      <c r="J120" s="2582">
        <f t="shared" ref="J120:J127" si="82">E120+33</f>
        <v>45629</v>
      </c>
      <c r="K120" s="2582">
        <f t="shared" ref="K120:K127" si="83">E120+37</f>
        <v>45633</v>
      </c>
      <c r="L120" s="36"/>
      <c r="M120" s="2616">
        <f t="shared" ref="M120:M128" si="84">M119+7</f>
        <v>45596</v>
      </c>
      <c r="N120" s="2617">
        <f t="shared" ref="N120:N127" si="85">M120+2</f>
        <v>45598</v>
      </c>
      <c r="O120" s="2009">
        <f t="shared" si="76"/>
        <v>45591</v>
      </c>
      <c r="P120" s="2009">
        <f t="shared" si="77"/>
        <v>45591</v>
      </c>
    </row>
    <row r="121" spans="1:16" s="209" customFormat="1" ht="20.100000000000001" customHeight="1">
      <c r="A121" s="2588"/>
      <c r="B121" s="2192" t="s">
        <v>4263</v>
      </c>
      <c r="C121" s="3487" t="s">
        <v>5243</v>
      </c>
      <c r="D121" s="3486" t="s">
        <v>6848</v>
      </c>
      <c r="E121" s="2582">
        <v>45603</v>
      </c>
      <c r="F121" s="2582">
        <f>E121+25</f>
        <v>45628</v>
      </c>
      <c r="G121" s="2586">
        <f t="shared" si="79"/>
        <v>45630</v>
      </c>
      <c r="H121" s="2582">
        <f t="shared" si="80"/>
        <v>45632</v>
      </c>
      <c r="I121" s="2582">
        <f t="shared" si="81"/>
        <v>45635</v>
      </c>
      <c r="J121" s="2582">
        <f t="shared" si="82"/>
        <v>45636</v>
      </c>
      <c r="K121" s="2582">
        <f t="shared" si="83"/>
        <v>45640</v>
      </c>
      <c r="L121" s="36"/>
      <c r="M121" s="2616">
        <f t="shared" si="84"/>
        <v>45603</v>
      </c>
      <c r="N121" s="2617">
        <f t="shared" si="85"/>
        <v>45605</v>
      </c>
      <c r="O121" s="2009">
        <f t="shared" si="76"/>
        <v>45598</v>
      </c>
      <c r="P121" s="2009">
        <f t="shared" si="77"/>
        <v>45598</v>
      </c>
    </row>
    <row r="122" spans="1:16" s="209" customFormat="1" ht="20.100000000000001" customHeight="1">
      <c r="A122" s="2588"/>
      <c r="B122" s="2192" t="s">
        <v>4264</v>
      </c>
      <c r="C122" s="3487" t="s">
        <v>6347</v>
      </c>
      <c r="D122" s="3486" t="s">
        <v>6849</v>
      </c>
      <c r="E122" s="2582">
        <v>45610</v>
      </c>
      <c r="F122" s="2582">
        <f t="shared" si="78"/>
        <v>45635</v>
      </c>
      <c r="G122" s="2586">
        <f t="shared" si="79"/>
        <v>45637</v>
      </c>
      <c r="H122" s="2582">
        <f t="shared" si="80"/>
        <v>45639</v>
      </c>
      <c r="I122" s="2582">
        <f t="shared" si="81"/>
        <v>45642</v>
      </c>
      <c r="J122" s="2582">
        <f t="shared" si="82"/>
        <v>45643</v>
      </c>
      <c r="K122" s="2582">
        <f t="shared" si="83"/>
        <v>45647</v>
      </c>
      <c r="L122" s="36"/>
      <c r="M122" s="2616">
        <f t="shared" si="84"/>
        <v>45610</v>
      </c>
      <c r="N122" s="2617">
        <f t="shared" si="85"/>
        <v>45612</v>
      </c>
      <c r="O122" s="2009">
        <f t="shared" si="76"/>
        <v>45605</v>
      </c>
      <c r="P122" s="2009">
        <f t="shared" si="77"/>
        <v>45605</v>
      </c>
    </row>
    <row r="123" spans="1:16" s="209" customFormat="1" ht="20.100000000000001" customHeight="1">
      <c r="A123" s="2588"/>
      <c r="B123" s="2192" t="s">
        <v>4266</v>
      </c>
      <c r="C123" s="3487" t="s">
        <v>6638</v>
      </c>
      <c r="D123" s="3486" t="s">
        <v>6850</v>
      </c>
      <c r="E123" s="2582">
        <v>45617</v>
      </c>
      <c r="F123" s="2582">
        <f t="shared" si="78"/>
        <v>45642</v>
      </c>
      <c r="G123" s="2586">
        <f>E123+27</f>
        <v>45644</v>
      </c>
      <c r="H123" s="2582">
        <f t="shared" si="80"/>
        <v>45646</v>
      </c>
      <c r="I123" s="2582">
        <f t="shared" si="81"/>
        <v>45649</v>
      </c>
      <c r="J123" s="2582">
        <f t="shared" si="82"/>
        <v>45650</v>
      </c>
      <c r="K123" s="2582">
        <f t="shared" si="83"/>
        <v>45654</v>
      </c>
      <c r="L123" s="36"/>
      <c r="M123" s="2616">
        <f t="shared" si="84"/>
        <v>45617</v>
      </c>
      <c r="N123" s="2617">
        <f t="shared" si="85"/>
        <v>45619</v>
      </c>
      <c r="O123" s="2009">
        <f t="shared" si="76"/>
        <v>45612</v>
      </c>
      <c r="P123" s="2009">
        <f t="shared" si="77"/>
        <v>45612</v>
      </c>
    </row>
    <row r="124" spans="1:16" s="209" customFormat="1" ht="20.100000000000001" customHeight="1">
      <c r="A124" s="2588"/>
      <c r="B124" s="2192" t="s">
        <v>4267</v>
      </c>
      <c r="C124" s="3487" t="s">
        <v>6681</v>
      </c>
      <c r="D124" s="3486" t="s">
        <v>6851</v>
      </c>
      <c r="E124" s="2582">
        <v>45624</v>
      </c>
      <c r="F124" s="2582">
        <f t="shared" si="78"/>
        <v>45649</v>
      </c>
      <c r="G124" s="2586">
        <f t="shared" si="79"/>
        <v>45651</v>
      </c>
      <c r="H124" s="2582">
        <f t="shared" si="80"/>
        <v>45653</v>
      </c>
      <c r="I124" s="2582">
        <f t="shared" si="81"/>
        <v>45656</v>
      </c>
      <c r="J124" s="2582">
        <f t="shared" si="82"/>
        <v>45657</v>
      </c>
      <c r="K124" s="2582">
        <f t="shared" si="83"/>
        <v>45661</v>
      </c>
      <c r="L124" s="36"/>
      <c r="M124" s="2616">
        <f t="shared" si="84"/>
        <v>45624</v>
      </c>
      <c r="N124" s="2617">
        <f t="shared" si="85"/>
        <v>45626</v>
      </c>
      <c r="O124" s="2009">
        <f t="shared" si="76"/>
        <v>45619</v>
      </c>
      <c r="P124" s="2009">
        <f t="shared" si="77"/>
        <v>45619</v>
      </c>
    </row>
    <row r="125" spans="1:16" s="209" customFormat="1" ht="20.100000000000001" customHeight="1">
      <c r="A125" s="2588"/>
      <c r="B125" s="2192" t="s">
        <v>4281</v>
      </c>
      <c r="C125" s="1708" t="s">
        <v>5266</v>
      </c>
      <c r="D125" s="3525" t="s">
        <v>6852</v>
      </c>
      <c r="E125" s="2206">
        <v>45631</v>
      </c>
      <c r="F125" s="2206">
        <f t="shared" si="78"/>
        <v>45656</v>
      </c>
      <c r="G125" s="2491">
        <f t="shared" si="79"/>
        <v>45658</v>
      </c>
      <c r="H125" s="2206">
        <f t="shared" si="80"/>
        <v>45660</v>
      </c>
      <c r="I125" s="2206">
        <f t="shared" si="81"/>
        <v>45663</v>
      </c>
      <c r="J125" s="2206">
        <f t="shared" si="82"/>
        <v>45664</v>
      </c>
      <c r="K125" s="2206">
        <f t="shared" si="83"/>
        <v>45668</v>
      </c>
      <c r="L125" s="36"/>
      <c r="M125" s="2616">
        <f t="shared" si="84"/>
        <v>45631</v>
      </c>
      <c r="N125" s="2617">
        <f t="shared" si="85"/>
        <v>45633</v>
      </c>
      <c r="O125" s="2009">
        <f t="shared" si="76"/>
        <v>45626</v>
      </c>
      <c r="P125" s="2009">
        <f t="shared" si="77"/>
        <v>45626</v>
      </c>
    </row>
    <row r="126" spans="1:16" s="209" customFormat="1" ht="20.100000000000001" customHeight="1">
      <c r="A126" s="2588"/>
      <c r="B126" s="2192" t="s">
        <v>4282</v>
      </c>
      <c r="C126" s="1708" t="s">
        <v>3873</v>
      </c>
      <c r="D126" s="3525" t="s">
        <v>6853</v>
      </c>
      <c r="E126" s="2206">
        <v>45638</v>
      </c>
      <c r="F126" s="2206">
        <f t="shared" si="78"/>
        <v>45663</v>
      </c>
      <c r="G126" s="2491">
        <f t="shared" si="79"/>
        <v>45665</v>
      </c>
      <c r="H126" s="2206">
        <f t="shared" si="80"/>
        <v>45667</v>
      </c>
      <c r="I126" s="2206">
        <f t="shared" si="81"/>
        <v>45670</v>
      </c>
      <c r="J126" s="2206">
        <f t="shared" si="82"/>
        <v>45671</v>
      </c>
      <c r="K126" s="2206">
        <f t="shared" si="83"/>
        <v>45675</v>
      </c>
      <c r="L126" s="36"/>
      <c r="M126" s="2616">
        <f t="shared" si="84"/>
        <v>45638</v>
      </c>
      <c r="N126" s="2617">
        <f t="shared" si="85"/>
        <v>45640</v>
      </c>
      <c r="O126" s="2009">
        <f t="shared" si="76"/>
        <v>45633</v>
      </c>
      <c r="P126" s="2009">
        <f t="shared" si="77"/>
        <v>45633</v>
      </c>
    </row>
    <row r="127" spans="1:16" s="209" customFormat="1" ht="20.100000000000001" customHeight="1">
      <c r="A127" s="2588"/>
      <c r="B127" s="2192" t="s">
        <v>4270</v>
      </c>
      <c r="C127" s="1708" t="s">
        <v>4387</v>
      </c>
      <c r="D127" s="3525" t="s">
        <v>6854</v>
      </c>
      <c r="E127" s="2206">
        <v>45645</v>
      </c>
      <c r="F127" s="2206">
        <f t="shared" si="78"/>
        <v>45670</v>
      </c>
      <c r="G127" s="2491">
        <f t="shared" si="79"/>
        <v>45672</v>
      </c>
      <c r="H127" s="2206">
        <f t="shared" si="80"/>
        <v>45674</v>
      </c>
      <c r="I127" s="2206">
        <f t="shared" si="81"/>
        <v>45677</v>
      </c>
      <c r="J127" s="2206">
        <f t="shared" si="82"/>
        <v>45678</v>
      </c>
      <c r="K127" s="2206">
        <f t="shared" si="83"/>
        <v>45682</v>
      </c>
      <c r="L127" s="36"/>
      <c r="M127" s="2616">
        <f t="shared" si="84"/>
        <v>45645</v>
      </c>
      <c r="N127" s="2617">
        <f t="shared" si="85"/>
        <v>45647</v>
      </c>
      <c r="O127" s="2009">
        <f t="shared" si="76"/>
        <v>45640</v>
      </c>
      <c r="P127" s="2009">
        <f t="shared" si="77"/>
        <v>45640</v>
      </c>
    </row>
    <row r="128" spans="1:16" s="209" customFormat="1" ht="20.100000000000001" customHeight="1">
      <c r="A128" s="2588"/>
      <c r="B128" s="2192" t="s">
        <v>4283</v>
      </c>
      <c r="C128" s="1708" t="s">
        <v>6772</v>
      </c>
      <c r="D128" s="3525" t="s">
        <v>6855</v>
      </c>
      <c r="E128" s="2206">
        <v>45652</v>
      </c>
      <c r="F128" s="2206">
        <f t="shared" si="49"/>
        <v>45677</v>
      </c>
      <c r="G128" s="2491">
        <f t="shared" si="50"/>
        <v>45679</v>
      </c>
      <c r="H128" s="2206">
        <f t="shared" si="51"/>
        <v>45681</v>
      </c>
      <c r="I128" s="2206">
        <f t="shared" si="52"/>
        <v>45684</v>
      </c>
      <c r="J128" s="2206">
        <f t="shared" si="53"/>
        <v>45685</v>
      </c>
      <c r="K128" s="2206">
        <f t="shared" si="54"/>
        <v>45689</v>
      </c>
      <c r="L128" s="36"/>
      <c r="M128" s="2616">
        <f t="shared" si="84"/>
        <v>45652</v>
      </c>
      <c r="N128" s="2617">
        <f t="shared" si="56"/>
        <v>45654</v>
      </c>
      <c r="O128" s="2009">
        <f t="shared" si="57"/>
        <v>45647</v>
      </c>
      <c r="P128" s="2009">
        <f t="shared" si="58"/>
        <v>45647</v>
      </c>
    </row>
    <row r="129" spans="1:15" s="209" customFormat="1" ht="20.100000000000001" customHeight="1">
      <c r="A129" s="1730"/>
      <c r="B129" s="2422"/>
      <c r="C129" s="2290" t="s">
        <v>2303</v>
      </c>
      <c r="D129" s="1735"/>
      <c r="E129" s="1736"/>
      <c r="F129" s="1736"/>
      <c r="G129" s="1736"/>
      <c r="H129" s="1736"/>
      <c r="I129" s="1736"/>
      <c r="J129" s="1736"/>
      <c r="K129" s="1736"/>
      <c r="L129" s="36"/>
      <c r="M129" s="2212"/>
      <c r="N129" s="2208"/>
      <c r="O129" s="218"/>
    </row>
    <row r="130" spans="1:15" s="209" customFormat="1" ht="20.100000000000001" customHeight="1">
      <c r="A130" s="1730"/>
      <c r="B130" s="1730"/>
      <c r="C130" s="1734"/>
      <c r="D130" s="1735"/>
      <c r="E130" s="964" t="s">
        <v>1394</v>
      </c>
      <c r="F130" s="218"/>
      <c r="G130" s="1736"/>
      <c r="H130" s="1736"/>
      <c r="I130" s="1736"/>
      <c r="J130" s="1736"/>
      <c r="K130" s="1736"/>
      <c r="L130" s="36"/>
      <c r="M130" s="218"/>
      <c r="N130" s="2159"/>
      <c r="O130" s="218"/>
    </row>
    <row r="131" spans="1:15" s="209" customFormat="1" ht="20.100000000000001" customHeight="1">
      <c r="A131" s="951"/>
      <c r="B131" s="951"/>
      <c r="C131" s="957"/>
      <c r="D131" s="218"/>
      <c r="E131" s="964" t="s">
        <v>1394</v>
      </c>
      <c r="F131" s="218"/>
      <c r="G131" s="218"/>
      <c r="H131" s="218"/>
      <c r="I131" s="218"/>
      <c r="J131" s="218"/>
      <c r="K131" s="218"/>
      <c r="L131" s="218"/>
      <c r="M131" s="139"/>
      <c r="N131" s="1992"/>
      <c r="O131" s="218"/>
    </row>
    <row r="132" spans="1:15" s="209" customFormat="1" ht="20.100000000000001" customHeight="1">
      <c r="A132" s="951"/>
      <c r="B132" s="951"/>
      <c r="C132" s="957"/>
      <c r="D132" s="218"/>
      <c r="E132" s="218"/>
      <c r="F132" s="218"/>
      <c r="G132" s="218"/>
      <c r="H132" s="218"/>
      <c r="I132" s="218"/>
      <c r="J132" s="218"/>
      <c r="K132" s="218"/>
      <c r="L132" s="218"/>
      <c r="M132" s="139"/>
      <c r="N132" s="1992"/>
      <c r="O132" s="218"/>
    </row>
    <row r="133" spans="1:15" s="209" customFormat="1" ht="20.100000000000001" customHeight="1">
      <c r="A133" s="951"/>
      <c r="B133" s="951"/>
      <c r="C133" s="219" t="s">
        <v>1920</v>
      </c>
      <c r="D133" s="139"/>
      <c r="E133" s="139"/>
      <c r="F133" s="220"/>
      <c r="G133" s="209" t="s">
        <v>1958</v>
      </c>
      <c r="I133" s="139"/>
      <c r="J133" s="139"/>
      <c r="K133" s="54" t="s">
        <v>1982</v>
      </c>
      <c r="M133" s="218"/>
      <c r="N133" s="1992"/>
      <c r="O133" s="218"/>
    </row>
    <row r="134" spans="1:15" s="209" customFormat="1" ht="20.100000000000001" customHeight="1">
      <c r="A134" s="455"/>
      <c r="B134" s="455"/>
      <c r="C134" s="137" t="s">
        <v>1921</v>
      </c>
      <c r="D134" s="139"/>
      <c r="E134" s="221" t="s">
        <v>2305</v>
      </c>
      <c r="G134" s="139" t="s">
        <v>2306</v>
      </c>
      <c r="H134" s="139"/>
      <c r="I134" s="221" t="s">
        <v>1960</v>
      </c>
      <c r="J134" s="139"/>
      <c r="K134" s="139" t="s">
        <v>1984</v>
      </c>
      <c r="L134" s="319"/>
      <c r="M134" s="323" t="s">
        <v>1985</v>
      </c>
      <c r="N134" s="224"/>
      <c r="O134" s="218"/>
    </row>
    <row r="135" spans="1:15" s="209" customFormat="1" ht="20.100000000000001" customHeight="1">
      <c r="A135" s="455"/>
      <c r="B135" s="455"/>
      <c r="C135" s="137"/>
      <c r="D135" s="139"/>
      <c r="E135" s="221"/>
      <c r="G135" s="139"/>
      <c r="H135" s="139"/>
      <c r="I135" s="221"/>
      <c r="J135" s="139"/>
      <c r="K135" s="139"/>
      <c r="L135" s="222"/>
      <c r="M135" s="218"/>
      <c r="N135" s="224"/>
      <c r="O135" s="218"/>
    </row>
    <row r="136" spans="1:15" s="209" customFormat="1" ht="16.899999999999999" customHeight="1">
      <c r="A136" s="527"/>
      <c r="B136" s="527"/>
      <c r="C136" s="80" t="str">
        <f>HOME!A$600</f>
        <v>ZANT CHONG</v>
      </c>
      <c r="D136" s="80" t="str">
        <f>HOME!B$600</f>
        <v>6011 2429</v>
      </c>
      <c r="E136" s="65" t="str">
        <f>HOME!C$600</f>
        <v>zant.chong@msc.com</v>
      </c>
      <c r="F136" s="61"/>
      <c r="G136" s="80" t="str">
        <f>HOME!A$617</f>
        <v>ROBERT CHIA</v>
      </c>
      <c r="H136" s="80" t="str">
        <f>HOME!B$617</f>
        <v>6011 0564</v>
      </c>
      <c r="I136" s="65" t="str">
        <f>HOME!C$617</f>
        <v>robert.chia@msc.com</v>
      </c>
      <c r="J136" s="61"/>
      <c r="K136" s="80" t="str">
        <f>HOME!A$632</f>
        <v>RAYNAR ANG</v>
      </c>
      <c r="L136" s="80" t="str">
        <f>HOME!B$632</f>
        <v>6011 2358</v>
      </c>
      <c r="M136" s="65" t="str">
        <f>HOME!C$632</f>
        <v>raynar.ang@msc.com</v>
      </c>
      <c r="N136" s="84"/>
      <c r="O136" s="139"/>
    </row>
    <row r="137" spans="1:15" s="209" customFormat="1" ht="16.899999999999999" customHeight="1">
      <c r="C137" s="80" t="str">
        <f>HOME!A$601</f>
        <v>PHOEBE HUANG</v>
      </c>
      <c r="D137" s="80" t="str">
        <f>HOME!B$601</f>
        <v>6011 0562</v>
      </c>
      <c r="E137" s="65" t="str">
        <f>HOME!C$601</f>
        <v>phoebe.huang@msc.com</v>
      </c>
      <c r="F137" s="61"/>
      <c r="G137" s="80" t="str">
        <f>HOME!A$618</f>
        <v>S. Y. LIEW</v>
      </c>
      <c r="H137" s="80" t="str">
        <f>HOME!B$618</f>
        <v>6011 2348</v>
      </c>
      <c r="I137" s="65" t="str">
        <f>HOME!C$618</f>
        <v>seoyi.liew@msc.com</v>
      </c>
      <c r="J137" s="61"/>
      <c r="K137" s="80" t="str">
        <f>HOME!A$633</f>
        <v>KAI SIANG</v>
      </c>
      <c r="L137" s="80" t="str">
        <f>HOME!B$633</f>
        <v>6011 2356</v>
      </c>
      <c r="M137" s="65" t="str">
        <f>HOME!C$633</f>
        <v>kaisiang.lim@msc.com</v>
      </c>
    </row>
    <row r="138" spans="1:15" s="209" customFormat="1" ht="16.899999999999999" customHeight="1">
      <c r="C138" s="80" t="str">
        <f>HOME!A$602</f>
        <v>SHERWIN LIM</v>
      </c>
      <c r="D138" s="80" t="str">
        <f>HOME!B$602</f>
        <v>6011 2395</v>
      </c>
      <c r="E138" s="65" t="str">
        <f>HOME!C$602</f>
        <v>sherwin.lim@msc.com</v>
      </c>
      <c r="F138" s="61"/>
      <c r="G138" s="80" t="str">
        <f>HOME!A$619</f>
        <v>SHARON KOH</v>
      </c>
      <c r="H138" s="80" t="str">
        <f>HOME!B$619</f>
        <v>6011 2349</v>
      </c>
      <c r="I138" s="65" t="str">
        <f>HOME!C$619</f>
        <v>sharon.koh@msc.com</v>
      </c>
      <c r="J138" s="61"/>
      <c r="K138" s="80" t="str">
        <f>HOME!A$634</f>
        <v>DEWI</v>
      </c>
      <c r="L138" s="80" t="str">
        <f>HOME!B$634</f>
        <v>6011 2354</v>
      </c>
      <c r="M138" s="65" t="str">
        <f>HOME!C$634</f>
        <v>dewi.ratnah@msc.com</v>
      </c>
    </row>
    <row r="139" spans="1:15" s="139" customFormat="1" ht="16.899999999999999" customHeight="1">
      <c r="C139" s="80" t="str">
        <f>HOME!A$603</f>
        <v>NATALIE LEW</v>
      </c>
      <c r="D139" s="80" t="str">
        <f>HOME!B$603</f>
        <v>6011 2399</v>
      </c>
      <c r="E139" s="65" t="str">
        <f>HOME!C$603</f>
        <v>natalie.lew@msc.com</v>
      </c>
      <c r="F139" s="61"/>
      <c r="G139" s="80" t="str">
        <f>HOME!A$620</f>
        <v>ANGELIA LAU</v>
      </c>
      <c r="H139" s="80" t="str">
        <f>HOME!B$620</f>
        <v>6011 2346</v>
      </c>
      <c r="I139" s="65" t="str">
        <f>HOME!C$620</f>
        <v>angelia.lau@msc.com</v>
      </c>
      <c r="J139" s="61"/>
      <c r="K139" s="80" t="str">
        <f>HOME!A$635</f>
        <v>YU TING</v>
      </c>
      <c r="L139" s="80" t="str">
        <f>HOME!B$635</f>
        <v>6011 2359</v>
      </c>
      <c r="M139" s="65" t="str">
        <f>HOME!C$635</f>
        <v>yuting.luo@msc.com</v>
      </c>
    </row>
    <row r="140" spans="1:15" s="139" customFormat="1" ht="16.899999999999999" customHeight="1">
      <c r="C140" s="80" t="str">
        <f>HOME!A$604</f>
        <v xml:space="preserve">LIM LEE HLI </v>
      </c>
      <c r="D140" s="80" t="str">
        <f>HOME!B$604</f>
        <v>6011 2352</v>
      </c>
      <c r="E140" s="65" t="str">
        <f>HOME!C$604</f>
        <v>leehli.lim@msc.com</v>
      </c>
      <c r="F140" s="61"/>
      <c r="G140" s="80" t="str">
        <f>HOME!A$621</f>
        <v>NOOR AFNINDAH</v>
      </c>
      <c r="H140" s="80" t="str">
        <f>HOME!B$621</f>
        <v>6011 2347</v>
      </c>
      <c r="I140" s="65" t="str">
        <f>HOME!C$621</f>
        <v>noor.afnindah@msc.com</v>
      </c>
      <c r="J140" s="61"/>
      <c r="K140" s="80" t="str">
        <f>HOME!A$636</f>
        <v>-</v>
      </c>
      <c r="L140" s="80" t="str">
        <f>HOME!B$636</f>
        <v>6011 0567</v>
      </c>
      <c r="M140" s="65" t="str">
        <f>HOME!C$636</f>
        <v>-</v>
      </c>
    </row>
    <row r="141" spans="1:15" s="70" customFormat="1" ht="16.899999999999999" customHeight="1">
      <c r="C141" s="80" t="str">
        <f>HOME!A$605</f>
        <v>LIM AI PHEN</v>
      </c>
      <c r="D141" s="80" t="str">
        <f>HOME!B$605</f>
        <v>6011 9646</v>
      </c>
      <c r="E141" s="65" t="str">
        <f>HOME!C$605</f>
        <v>aiphen.lim@msc.com</v>
      </c>
      <c r="F141" s="61"/>
      <c r="G141" s="80" t="str">
        <f>HOME!A$622</f>
        <v>NG CHING WEI</v>
      </c>
      <c r="H141" s="80" t="str">
        <f>HOME!B$622</f>
        <v>6011 2404</v>
      </c>
      <c r="I141" s="65" t="str">
        <f>HOME!C$622</f>
        <v>chingwei.ng@msc.com</v>
      </c>
      <c r="J141" s="61"/>
      <c r="K141" s="80" t="str">
        <f>HOME!A$637</f>
        <v>SHAN SHAN</v>
      </c>
      <c r="L141" s="80" t="str">
        <f>HOME!B$637</f>
        <v>6011 2353</v>
      </c>
      <c r="M141" s="65" t="str">
        <f>HOME!C$637</f>
        <v>shanshan.chin@msc.com</v>
      </c>
    </row>
    <row r="142" spans="1:15" s="61" customFormat="1" ht="16.899999999999999" customHeight="1">
      <c r="C142" s="80" t="str">
        <f>HOME!A$606</f>
        <v>DARIUS ONG</v>
      </c>
      <c r="D142" s="80" t="str">
        <f>HOME!B$606</f>
        <v>6011 2396</v>
      </c>
      <c r="E142" s="65" t="str">
        <f>HOME!C$606</f>
        <v>darius.ong@msc.com</v>
      </c>
      <c r="G142" s="80">
        <f>HOME!A$623</f>
        <v>0</v>
      </c>
      <c r="H142" s="80">
        <f>HOME!B$623</f>
        <v>0</v>
      </c>
      <c r="I142" s="65">
        <f>HOME!C$623</f>
        <v>0</v>
      </c>
      <c r="K142" s="80" t="str">
        <f>HOME!A$638</f>
        <v>EUNICE</v>
      </c>
      <c r="L142" s="80" t="str">
        <f>HOME!B$638</f>
        <v>6011 2355</v>
      </c>
      <c r="M142" s="65" t="str">
        <f>HOME!C$638</f>
        <v>eunice.chan@msc.com</v>
      </c>
    </row>
    <row r="143" spans="1:15" s="61" customFormat="1" ht="16.899999999999999" customHeight="1">
      <c r="C143" s="80" t="str">
        <f>HOME!A$607</f>
        <v>LAWRENCE ANG (CROSS-TRADE)</v>
      </c>
      <c r="D143" s="80" t="str">
        <f>HOME!B$607</f>
        <v>6011 2400</v>
      </c>
      <c r="E143" s="65" t="str">
        <f>HOME!C$607</f>
        <v>lawrence.ang@msc.com</v>
      </c>
      <c r="G143" s="80">
        <f>HOME!A$623</f>
        <v>0</v>
      </c>
      <c r="H143" s="80">
        <f>HOME!B$623</f>
        <v>0</v>
      </c>
      <c r="I143" s="65">
        <f>HOME!C$623</f>
        <v>0</v>
      </c>
      <c r="K143" s="80" t="str">
        <f>HOME!A$639</f>
        <v>HAZEL</v>
      </c>
      <c r="L143" s="80" t="str">
        <f>HOME!B$639</f>
        <v>6011 2435</v>
      </c>
      <c r="M143" s="65" t="str">
        <f>HOME!C$639</f>
        <v>hazel.toh@msc.com</v>
      </c>
    </row>
    <row r="144" spans="1:15" s="61" customFormat="1" ht="16.899999999999999" customHeight="1">
      <c r="C144" s="80" t="str">
        <f>HOME!A608</f>
        <v>ASHTON YAN</v>
      </c>
      <c r="D144" s="80" t="str">
        <f>HOME!B608</f>
        <v>6011 2398</v>
      </c>
      <c r="E144" s="65" t="str">
        <f>HOME!C608</f>
        <v>ashton.yan@msc.com</v>
      </c>
      <c r="F144" s="218"/>
      <c r="G144" s="218"/>
      <c r="H144" s="224"/>
      <c r="I144" s="222"/>
      <c r="J144" s="218"/>
      <c r="K144" s="218"/>
      <c r="L144" s="218"/>
      <c r="M144" s="218"/>
    </row>
    <row r="145" spans="3:13" s="61" customFormat="1" ht="12">
      <c r="C145" s="80" t="str">
        <f>HOME!A609</f>
        <v>JUN YUAN (IMP)</v>
      </c>
      <c r="D145" s="80" t="str">
        <f>HOME!B609</f>
        <v>6011 2402</v>
      </c>
      <c r="E145" s="65" t="str">
        <f>HOME!C609</f>
        <v>junyuan.kwa@msc.com</v>
      </c>
      <c r="F145" s="218"/>
      <c r="G145" s="218"/>
      <c r="H145" s="224"/>
      <c r="I145" s="222"/>
      <c r="J145" s="218"/>
      <c r="K145" s="218"/>
      <c r="L145" s="218"/>
      <c r="M145" s="218"/>
    </row>
    <row r="146" spans="3:13" s="61" customFormat="1" ht="12">
      <c r="C146" s="80" t="str">
        <f>HOME!A610</f>
        <v>KARTHI</v>
      </c>
      <c r="D146" s="80" t="str">
        <f>HOME!B610</f>
        <v>6011 2397</v>
      </c>
      <c r="E146" s="65" t="str">
        <f>HOME!C610</f>
        <v>karthigayan.velu@msc.com</v>
      </c>
      <c r="F146" s="218"/>
      <c r="G146" s="218"/>
      <c r="H146" s="224"/>
      <c r="I146" s="224"/>
      <c r="J146" s="222"/>
      <c r="K146" s="218"/>
      <c r="L146" s="218"/>
      <c r="M146" s="218"/>
    </row>
    <row r="147" spans="3:13" s="61" customFormat="1" ht="12">
      <c r="C147" s="80">
        <f>HOME!A611</f>
        <v>0</v>
      </c>
      <c r="D147" s="80">
        <f>HOME!B611</f>
        <v>0</v>
      </c>
      <c r="E147" s="65">
        <f>HOME!C611</f>
        <v>0</v>
      </c>
      <c r="F147" s="218"/>
      <c r="G147" s="223"/>
      <c r="H147" s="224"/>
      <c r="I147" s="224"/>
      <c r="J147" s="224"/>
      <c r="K147" s="218"/>
      <c r="L147" s="218"/>
      <c r="M147" s="218"/>
    </row>
    <row r="148" spans="3:13" s="61" customFormat="1" ht="14.25">
      <c r="C148" s="80" t="str">
        <f>HOME!A612</f>
        <v xml:space="preserve">MAIN LINE  </v>
      </c>
      <c r="D148" s="80" t="str">
        <f>HOME!B612</f>
        <v>6011 2424</v>
      </c>
      <c r="E148" s="65">
        <f>HOME!C612</f>
        <v>0</v>
      </c>
      <c r="F148" s="218"/>
      <c r="G148" s="29"/>
      <c r="H148" s="29"/>
      <c r="I148" s="29"/>
      <c r="J148" s="29"/>
      <c r="K148" s="29"/>
      <c r="L148" s="29"/>
      <c r="M148" s="29"/>
    </row>
    <row r="149" spans="3:13" s="218" customFormat="1">
      <c r="C149" s="80">
        <f>HOME!A613</f>
        <v>0</v>
      </c>
      <c r="D149" s="80">
        <f>HOME!B613</f>
        <v>0</v>
      </c>
      <c r="E149" s="65">
        <f>HOME!C613</f>
        <v>0</v>
      </c>
      <c r="G149" s="5"/>
      <c r="H149" s="5"/>
      <c r="I149" s="5"/>
      <c r="J149" s="5"/>
      <c r="K149" s="5"/>
      <c r="L149" s="5"/>
      <c r="M149" s="5"/>
    </row>
  </sheetData>
  <customSheetViews>
    <customSheetView guid="{25211047-2AA7-431D-8637-AA6183637E8E}"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2"/>
      <headerFooter>
        <oddFooter>&amp;RLast update : &amp;D  &amp;T&amp;L&amp;1#&amp;"Calibri"&amp;10&amp;K000000Sensitivity: Internal</oddFooter>
      </headerFooter>
    </customSheetView>
    <customSheetView guid="{82E65AA3-5988-4ED4-A56D-19D1BA591355}" scale="70" fitToPage="1" hiddenRows="1">
      <pageMargins left="0" right="0" top="0" bottom="0" header="0" footer="0"/>
      <pageSetup paperSize="9" scale="66" orientation="landscape" r:id="rId3"/>
      <headerFooter>
        <oddFooter>&amp;RLast update : &amp;D  &amp;T&amp;L&amp;1#&amp;"Calibri"&amp;10 Sensitivity: Internal</oddFooter>
      </headerFooter>
    </customSheetView>
    <customSheetView guid="{999D0099-E3FC-46FC-839A-D58F693EE82E}" fitToPage="1" hiddenRows="1">
      <selection activeCell="A44" sqref="A44:XFD44"/>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A29" sqref="A29:XFD29"/>
      <pageMargins left="0" right="0" top="0" bottom="0" header="0" footer="0"/>
      <pageSetup paperSize="9" scale="68" orientation="landscape" r:id="rId5"/>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6"/>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7"/>
      <headerFooter>
        <oddFooter>&amp;RLast update : &amp;D  &amp;T</oddFooter>
      </headerFooter>
    </customSheetView>
    <customSheetView guid="{160FD25C-1E8A-49AB-8AA3-887F1FFDB82C}" fitToPage="1" hiddenRows="1">
      <pageMargins left="0" right="0" top="0" bottom="0" header="0" footer="0"/>
      <pageSetup paperSize="9" scale="68"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9"/>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0"/>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13"/>
      <headerFooter>
        <oddFooter>&amp;RLast update : &amp;D  &amp;T</oddFooter>
      </headerFooter>
    </customSheetView>
    <customSheetView guid="{DF664468-2591-4537-A401-E39E9401FA18}" scale="85" fitToPage="1">
      <selection activeCell="B3" sqref="B3:H14"/>
      <pageMargins left="0" right="0" top="0" bottom="0" header="0" footer="0"/>
      <pageSetup paperSize="9" scale="74" orientation="landscape" r:id="rId14"/>
      <headerFooter>
        <oddFooter>&amp;RLast update : &amp;D  &amp;T</oddFooter>
      </headerFooter>
    </customSheetView>
    <customSheetView guid="{16EA4947-C328-4911-A966-8572790A84A9}" fitToPage="1" hiddenRows="1">
      <selection activeCell="B31" sqref="B3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18"/>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19"/>
      <headerFooter>
        <oddFooter>&amp;RLast update : &amp;D  &amp;T&amp;L&amp;1#&amp;"Calibri"&amp;10&amp;K000000Sensitivity: Internal</oddFooter>
      </headerFooter>
    </customSheetView>
    <customSheetView guid="{D8AE3607-C68D-4DD7-8BE1-F63EA4A613B4}"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hyperlinks>
    <hyperlink ref="E134" display="mktg-dept@msca.com.sg" xr:uid="{00000000-0004-0000-1F00-000002000000}"/>
    <hyperlink ref="L134" display="sinexp@msca.com.sg" xr:uid="{00000000-0004-0000-1F00-000001000000}"/>
    <hyperlink ref="I134" display="custsvc@msca.com.sg" xr:uid="{00000000-0004-0000-1F00-000000000000}"/>
  </hyperlinks>
  <pageMargins left="0.19685039370078741" right="0.51181102362204722" top="0.74803149606299213" bottom="0.74803149606299213" header="0.31496062992125984" footer="0.31496062992125984"/>
  <pageSetup paperSize="9" scale="60" orientation="landscape" r:id="rId21"/>
  <headerFooter>
    <oddFooter>&amp;L_x000D_&amp;1#&amp;"Calibri"&amp;10&amp;K000000 Sensitivity: Internal&amp;RLast update : &amp;D  &amp;T&amp;</oddFooter>
  </headerFooter>
  <drawing r:id="rId2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tabColor rgb="FFFFFF00"/>
    <pageSetUpPr fitToPage="1"/>
  </sheetPr>
  <dimension ref="A1:Q50"/>
  <sheetViews>
    <sheetView zoomScale="114" zoomScaleNormal="115" workbookViewId="0">
      <selection activeCell="C19" sqref="C19"/>
    </sheetView>
  </sheetViews>
  <sheetFormatPr defaultColWidth="9.42578125" defaultRowHeight="12.75"/>
  <cols>
    <col min="1" max="1" width="16.28515625" style="538" customWidth="1"/>
    <col min="2" max="2" width="8.28515625" style="538" customWidth="1"/>
    <col min="3" max="3" width="31.28515625" style="5" customWidth="1"/>
    <col min="4" max="4" width="12.42578125" style="5" customWidth="1"/>
    <col min="5" max="7" width="15.5703125" style="5" customWidth="1"/>
    <col min="8" max="8" width="15.5703125" hidden="1" customWidth="1"/>
    <col min="9" max="9" width="15.5703125" style="5" customWidth="1"/>
    <col min="10" max="10" width="15.5703125" customWidth="1"/>
    <col min="11" max="12" width="15.5703125" style="5" customWidth="1"/>
    <col min="13" max="13" width="10.42578125" style="5" customWidth="1"/>
    <col min="14" max="14" width="12" style="5" customWidth="1"/>
    <col min="15" max="15" width="11.5703125" style="639" customWidth="1"/>
    <col min="16" max="16" width="13" style="5" customWidth="1"/>
    <col min="17" max="17" width="14.85546875" style="5" customWidth="1"/>
    <col min="18" max="16384" width="9.42578125" style="5"/>
  </cols>
  <sheetData>
    <row r="1" spans="1:17" ht="8.25" customHeight="1">
      <c r="A1" s="3231"/>
      <c r="B1" s="3232"/>
      <c r="C1" s="3232"/>
      <c r="D1" s="3232"/>
      <c r="E1" s="3045"/>
      <c r="F1" s="3045"/>
      <c r="G1" s="3045"/>
      <c r="H1" s="3045"/>
      <c r="I1" s="3233"/>
      <c r="J1" s="3232"/>
      <c r="K1" s="3232"/>
      <c r="L1" s="3234"/>
    </row>
    <row r="2" spans="1:17" s="6" customFormat="1" ht="33">
      <c r="A2" s="950"/>
      <c r="B2" s="950"/>
      <c r="C2" s="44" t="s">
        <v>2307</v>
      </c>
      <c r="D2" s="45"/>
    </row>
    <row r="3" spans="1:17" ht="18">
      <c r="C3" s="119"/>
      <c r="D3" s="119"/>
      <c r="E3" s="119" t="s">
        <v>6856</v>
      </c>
      <c r="F3" s="119"/>
      <c r="G3" s="119"/>
      <c r="H3" s="119"/>
      <c r="I3" s="119"/>
      <c r="J3" s="119"/>
      <c r="K3" s="119"/>
      <c r="L3" s="37"/>
    </row>
    <row r="4" spans="1:17" ht="15.75">
      <c r="C4" s="47"/>
      <c r="D4" s="47"/>
      <c r="E4" s="47"/>
      <c r="F4" s="47"/>
      <c r="G4" s="47"/>
      <c r="H4" s="47"/>
      <c r="I4" s="47"/>
      <c r="J4" s="133"/>
      <c r="K4" s="133"/>
      <c r="L4" s="37"/>
    </row>
    <row r="5" spans="1:17" s="209" customFormat="1" ht="32.25" customHeight="1">
      <c r="A5" s="958"/>
      <c r="B5" s="958"/>
      <c r="C5" s="959" t="s">
        <v>6857</v>
      </c>
      <c r="D5" s="1776"/>
      <c r="E5" s="1877" t="s">
        <v>2015</v>
      </c>
      <c r="F5" s="452" t="s">
        <v>1901</v>
      </c>
      <c r="G5" s="452" t="s">
        <v>1127</v>
      </c>
      <c r="H5" s="452" t="s">
        <v>930</v>
      </c>
      <c r="I5" s="452" t="s">
        <v>1903</v>
      </c>
      <c r="J5" s="452" t="s">
        <v>1906</v>
      </c>
      <c r="K5" s="452" t="s">
        <v>538</v>
      </c>
      <c r="L5" s="5"/>
      <c r="N5" s="2009"/>
      <c r="O5" s="2009"/>
      <c r="P5" s="2610"/>
      <c r="Q5" s="2610"/>
    </row>
    <row r="6" spans="1:17" s="209" customFormat="1" ht="30" customHeight="1" thickBot="1">
      <c r="A6" s="958"/>
      <c r="B6" s="958"/>
      <c r="C6" s="961" t="s">
        <v>5802</v>
      </c>
      <c r="D6" s="1881" t="s">
        <v>3578</v>
      </c>
      <c r="E6" s="2748"/>
      <c r="F6" s="963" t="s">
        <v>3650</v>
      </c>
      <c r="G6" s="963" t="s">
        <v>3587</v>
      </c>
      <c r="H6" s="963" t="s">
        <v>4840</v>
      </c>
      <c r="I6" s="963" t="s">
        <v>3727</v>
      </c>
      <c r="J6" s="963" t="s">
        <v>4779</v>
      </c>
      <c r="K6" s="963" t="s">
        <v>3792</v>
      </c>
      <c r="L6" s="5"/>
      <c r="M6" s="2009" t="s">
        <v>4311</v>
      </c>
      <c r="N6" s="1292" t="s">
        <v>2031</v>
      </c>
      <c r="O6" s="2610" t="s">
        <v>3837</v>
      </c>
      <c r="P6" s="2610" t="s">
        <v>3838</v>
      </c>
      <c r="Q6" s="2610"/>
    </row>
    <row r="7" spans="1:17" s="209" customFormat="1" ht="20.100000000000001" hidden="1" customHeight="1" thickTop="1">
      <c r="A7" s="1730"/>
      <c r="B7" s="3216" t="s">
        <v>6858</v>
      </c>
      <c r="C7" s="2746" t="s">
        <v>6859</v>
      </c>
      <c r="D7" s="2205" t="s">
        <v>6860</v>
      </c>
      <c r="E7" s="2747">
        <v>45511</v>
      </c>
      <c r="F7" s="2206">
        <f t="shared" ref="F7:F14" si="0">E7+27</f>
        <v>45538</v>
      </c>
      <c r="G7" s="2206">
        <f t="shared" ref="G7:G29" si="1">E7+30</f>
        <v>45541</v>
      </c>
      <c r="H7" s="2491">
        <f t="shared" ref="H7:H29" si="2">E7+33</f>
        <v>45544</v>
      </c>
      <c r="I7" s="2206">
        <f t="shared" ref="I7:I29" si="3">E7+35</f>
        <v>45546</v>
      </c>
      <c r="J7" s="2206">
        <f t="shared" ref="J7:J29" si="4">E7+37</f>
        <v>45548</v>
      </c>
      <c r="K7" s="2206">
        <f t="shared" ref="K7:K29" si="5">E7+40</f>
        <v>45551</v>
      </c>
      <c r="L7" s="5"/>
      <c r="M7" s="2744">
        <v>45504</v>
      </c>
      <c r="N7" s="2745">
        <f>M7+1</f>
        <v>45505</v>
      </c>
      <c r="O7" s="2009">
        <f t="shared" ref="O7" si="6">N7-7</f>
        <v>45498</v>
      </c>
      <c r="P7" s="2009">
        <f t="shared" ref="P7" si="7">O7</f>
        <v>45498</v>
      </c>
    </row>
    <row r="8" spans="1:17" s="209" customFormat="1" ht="20.100000000000001" hidden="1" customHeight="1">
      <c r="A8" s="1730"/>
      <c r="B8" s="3216" t="s">
        <v>6861</v>
      </c>
      <c r="C8" s="2204" t="s">
        <v>6862</v>
      </c>
      <c r="D8" s="2205" t="s">
        <v>6863</v>
      </c>
      <c r="E8" s="3209">
        <v>45524</v>
      </c>
      <c r="F8" s="2206">
        <f t="shared" si="0"/>
        <v>45551</v>
      </c>
      <c r="G8" s="2206">
        <f t="shared" si="1"/>
        <v>45554</v>
      </c>
      <c r="H8" s="2491">
        <f t="shared" si="2"/>
        <v>45557</v>
      </c>
      <c r="I8" s="2206">
        <f t="shared" si="3"/>
        <v>45559</v>
      </c>
      <c r="J8" s="2206">
        <f t="shared" si="4"/>
        <v>45561</v>
      </c>
      <c r="K8" s="2206">
        <f t="shared" si="5"/>
        <v>45564</v>
      </c>
      <c r="L8" s="5"/>
      <c r="M8" s="2744">
        <f>M7+7</f>
        <v>45511</v>
      </c>
      <c r="N8" s="2745">
        <f>M8+1</f>
        <v>45512</v>
      </c>
      <c r="O8" s="2009">
        <f>N8-7</f>
        <v>45505</v>
      </c>
      <c r="P8" s="2009">
        <f>O8</f>
        <v>45505</v>
      </c>
    </row>
    <row r="9" spans="1:17" s="209" customFormat="1" ht="20.100000000000001" hidden="1" customHeight="1">
      <c r="A9" s="1730"/>
      <c r="B9" s="3216" t="s">
        <v>6864</v>
      </c>
      <c r="C9" s="2204" t="s">
        <v>6318</v>
      </c>
      <c r="D9" s="2205" t="s">
        <v>6865</v>
      </c>
      <c r="E9" s="3209">
        <v>45526</v>
      </c>
      <c r="F9" s="2206">
        <f t="shared" si="0"/>
        <v>45553</v>
      </c>
      <c r="G9" s="2206">
        <f t="shared" si="1"/>
        <v>45556</v>
      </c>
      <c r="H9" s="2491">
        <f t="shared" si="2"/>
        <v>45559</v>
      </c>
      <c r="I9" s="2206">
        <f t="shared" si="3"/>
        <v>45561</v>
      </c>
      <c r="J9" s="2206">
        <f t="shared" si="4"/>
        <v>45563</v>
      </c>
      <c r="K9" s="2206">
        <f t="shared" si="5"/>
        <v>45566</v>
      </c>
      <c r="L9" s="5"/>
      <c r="M9" s="2744">
        <f t="shared" ref="M9:M11" si="8">M8+7</f>
        <v>45518</v>
      </c>
      <c r="N9" s="2745">
        <f t="shared" ref="N9:N13" si="9">M9+1</f>
        <v>45519</v>
      </c>
      <c r="O9" s="2009">
        <f t="shared" ref="O9:O29" si="10">N9-7</f>
        <v>45512</v>
      </c>
      <c r="P9" s="2009">
        <f t="shared" ref="P9:P29" si="11">O9</f>
        <v>45512</v>
      </c>
    </row>
    <row r="10" spans="1:17" s="209" customFormat="1" ht="20.100000000000001" hidden="1" customHeight="1">
      <c r="A10" s="1730"/>
      <c r="B10" s="3216" t="s">
        <v>6866</v>
      </c>
      <c r="C10" s="2204" t="s">
        <v>6867</v>
      </c>
      <c r="D10" s="2205" t="s">
        <v>6868</v>
      </c>
      <c r="E10" s="3209">
        <v>45534</v>
      </c>
      <c r="F10" s="2206">
        <f t="shared" si="0"/>
        <v>45561</v>
      </c>
      <c r="G10" s="2206">
        <f t="shared" si="1"/>
        <v>45564</v>
      </c>
      <c r="H10" s="2491">
        <f t="shared" si="2"/>
        <v>45567</v>
      </c>
      <c r="I10" s="2206">
        <f t="shared" si="3"/>
        <v>45569</v>
      </c>
      <c r="J10" s="2206">
        <f t="shared" si="4"/>
        <v>45571</v>
      </c>
      <c r="K10" s="2206">
        <f t="shared" si="5"/>
        <v>45574</v>
      </c>
      <c r="L10" s="5"/>
      <c r="M10" s="2744">
        <f t="shared" si="8"/>
        <v>45525</v>
      </c>
      <c r="N10" s="2745">
        <f t="shared" si="9"/>
        <v>45526</v>
      </c>
      <c r="O10" s="2009">
        <f t="shared" si="10"/>
        <v>45519</v>
      </c>
      <c r="P10" s="2009">
        <f t="shared" si="11"/>
        <v>45519</v>
      </c>
    </row>
    <row r="11" spans="1:17" s="209" customFormat="1" ht="20.100000000000001" hidden="1" customHeight="1">
      <c r="A11" s="1730"/>
      <c r="B11" s="3216" t="s">
        <v>6869</v>
      </c>
      <c r="C11" s="2204" t="s">
        <v>6870</v>
      </c>
      <c r="D11" s="2205" t="s">
        <v>6871</v>
      </c>
      <c r="E11" s="2206">
        <v>45539</v>
      </c>
      <c r="F11" s="2206">
        <f t="shared" si="0"/>
        <v>45566</v>
      </c>
      <c r="G11" s="2206">
        <f t="shared" si="1"/>
        <v>45569</v>
      </c>
      <c r="H11" s="2491">
        <f t="shared" si="2"/>
        <v>45572</v>
      </c>
      <c r="I11" s="2206">
        <f t="shared" si="3"/>
        <v>45574</v>
      </c>
      <c r="J11" s="2206">
        <f t="shared" si="4"/>
        <v>45576</v>
      </c>
      <c r="K11" s="2206">
        <f t="shared" si="5"/>
        <v>45579</v>
      </c>
      <c r="L11" s="5"/>
      <c r="M11" s="2744">
        <f t="shared" si="8"/>
        <v>45532</v>
      </c>
      <c r="N11" s="2745">
        <f t="shared" si="9"/>
        <v>45533</v>
      </c>
      <c r="O11" s="2009">
        <f t="shared" si="10"/>
        <v>45526</v>
      </c>
      <c r="P11" s="2009">
        <f t="shared" si="11"/>
        <v>45526</v>
      </c>
    </row>
    <row r="12" spans="1:17" s="209" customFormat="1" ht="20.100000000000001" hidden="1" customHeight="1">
      <c r="A12" s="2588"/>
      <c r="B12" s="3216" t="s">
        <v>6872</v>
      </c>
      <c r="C12" s="2580" t="s">
        <v>4428</v>
      </c>
      <c r="D12" s="2581" t="s">
        <v>6873</v>
      </c>
      <c r="E12" s="2582">
        <v>45550</v>
      </c>
      <c r="F12" s="2582">
        <f t="shared" si="0"/>
        <v>45577</v>
      </c>
      <c r="G12" s="2582">
        <f t="shared" si="1"/>
        <v>45580</v>
      </c>
      <c r="H12" s="2586">
        <f t="shared" si="2"/>
        <v>45583</v>
      </c>
      <c r="I12" s="2582">
        <f t="shared" si="3"/>
        <v>45585</v>
      </c>
      <c r="J12" s="2582">
        <f t="shared" si="4"/>
        <v>45587</v>
      </c>
      <c r="K12" s="2582">
        <f t="shared" si="5"/>
        <v>45590</v>
      </c>
      <c r="L12" s="5"/>
      <c r="M12" s="2744">
        <v>45540</v>
      </c>
      <c r="N12" s="2745">
        <f t="shared" si="9"/>
        <v>45541</v>
      </c>
      <c r="O12" s="2009">
        <f t="shared" si="10"/>
        <v>45534</v>
      </c>
      <c r="P12" s="2009">
        <f t="shared" si="11"/>
        <v>45534</v>
      </c>
    </row>
    <row r="13" spans="1:17" s="209" customFormat="1" ht="20.100000000000001" hidden="1" customHeight="1">
      <c r="A13" s="2588" t="s">
        <v>6874</v>
      </c>
      <c r="B13" s="3216" t="s">
        <v>6875</v>
      </c>
      <c r="C13" s="2580" t="s">
        <v>6876</v>
      </c>
      <c r="D13" s="2581" t="s">
        <v>6877</v>
      </c>
      <c r="E13" s="2582">
        <v>45553</v>
      </c>
      <c r="F13" s="2582">
        <f t="shared" si="0"/>
        <v>45580</v>
      </c>
      <c r="G13" s="2582">
        <f t="shared" si="1"/>
        <v>45583</v>
      </c>
      <c r="H13" s="2586">
        <f t="shared" si="2"/>
        <v>45586</v>
      </c>
      <c r="I13" s="2582">
        <f t="shared" si="3"/>
        <v>45588</v>
      </c>
      <c r="J13" s="2582">
        <f t="shared" si="4"/>
        <v>45590</v>
      </c>
      <c r="K13" s="2582">
        <f t="shared" si="5"/>
        <v>45593</v>
      </c>
      <c r="L13" s="5"/>
      <c r="M13" s="2744">
        <f t="shared" ref="M13:M19" si="12">M12+7</f>
        <v>45547</v>
      </c>
      <c r="N13" s="2745">
        <f t="shared" si="9"/>
        <v>45548</v>
      </c>
      <c r="O13" s="2009">
        <f t="shared" si="10"/>
        <v>45541</v>
      </c>
      <c r="P13" s="2009">
        <f t="shared" si="11"/>
        <v>45541</v>
      </c>
    </row>
    <row r="14" spans="1:17" s="209" customFormat="1" ht="20.100000000000001" hidden="1" customHeight="1" thickTop="1">
      <c r="A14" s="2588" t="s">
        <v>6878</v>
      </c>
      <c r="B14" s="3216" t="s">
        <v>6879</v>
      </c>
      <c r="C14" s="2580" t="s">
        <v>6880</v>
      </c>
      <c r="D14" s="2581" t="s">
        <v>6881</v>
      </c>
      <c r="E14" s="2582">
        <v>45570</v>
      </c>
      <c r="F14" s="2582">
        <f t="shared" si="0"/>
        <v>45597</v>
      </c>
      <c r="G14" s="2582">
        <f t="shared" si="1"/>
        <v>45600</v>
      </c>
      <c r="H14" s="2586">
        <f t="shared" si="2"/>
        <v>45603</v>
      </c>
      <c r="I14" s="2582">
        <f t="shared" si="3"/>
        <v>45605</v>
      </c>
      <c r="J14" s="2582">
        <f t="shared" si="4"/>
        <v>45607</v>
      </c>
      <c r="K14" s="2582">
        <f t="shared" si="5"/>
        <v>45610</v>
      </c>
      <c r="L14"/>
      <c r="M14" s="2744">
        <f t="shared" si="12"/>
        <v>45554</v>
      </c>
      <c r="N14" s="2745">
        <f t="shared" ref="N14:N19" si="13">M14+1</f>
        <v>45555</v>
      </c>
      <c r="O14" s="2009">
        <f t="shared" ref="O14:O19" si="14">N14-7</f>
        <v>45548</v>
      </c>
      <c r="P14" s="2009">
        <f t="shared" ref="P14:P19" si="15">O14</f>
        <v>45548</v>
      </c>
    </row>
    <row r="15" spans="1:17" s="209" customFormat="1" ht="20.100000000000001" hidden="1" customHeight="1">
      <c r="A15" s="2588"/>
      <c r="B15" s="3216" t="s">
        <v>6882</v>
      </c>
      <c r="C15" s="2580" t="s">
        <v>4335</v>
      </c>
      <c r="D15" s="2581" t="s">
        <v>6883</v>
      </c>
      <c r="E15" s="2582">
        <v>45574</v>
      </c>
      <c r="F15" s="2582">
        <f t="shared" ref="F15:F28" si="16">E15+27</f>
        <v>45601</v>
      </c>
      <c r="G15" s="2582">
        <f t="shared" si="1"/>
        <v>45604</v>
      </c>
      <c r="H15" s="2586">
        <f t="shared" si="2"/>
        <v>45607</v>
      </c>
      <c r="I15" s="2582">
        <f t="shared" si="3"/>
        <v>45609</v>
      </c>
      <c r="J15" s="2582">
        <f t="shared" si="4"/>
        <v>45611</v>
      </c>
      <c r="K15" s="2582">
        <f t="shared" si="5"/>
        <v>45614</v>
      </c>
      <c r="L15"/>
      <c r="M15" s="2744">
        <f t="shared" si="12"/>
        <v>45561</v>
      </c>
      <c r="N15" s="2745">
        <f t="shared" si="13"/>
        <v>45562</v>
      </c>
      <c r="O15" s="2009">
        <f t="shared" si="14"/>
        <v>45555</v>
      </c>
      <c r="P15" s="2009">
        <f t="shared" si="15"/>
        <v>45555</v>
      </c>
    </row>
    <row r="16" spans="1:17" s="209" customFormat="1" ht="20.100000000000001" customHeight="1" thickTop="1">
      <c r="A16" s="2588"/>
      <c r="B16" s="3216" t="s">
        <v>6884</v>
      </c>
      <c r="C16" s="2204" t="s">
        <v>6885</v>
      </c>
      <c r="D16" s="2205" t="s">
        <v>6886</v>
      </c>
      <c r="E16" s="2206">
        <v>45577</v>
      </c>
      <c r="F16" s="2206">
        <f t="shared" si="16"/>
        <v>45604</v>
      </c>
      <c r="G16" s="2206">
        <f t="shared" si="1"/>
        <v>45607</v>
      </c>
      <c r="H16" s="2491">
        <f t="shared" si="2"/>
        <v>45610</v>
      </c>
      <c r="I16" s="2206">
        <f t="shared" si="3"/>
        <v>45612</v>
      </c>
      <c r="J16" s="2206">
        <f t="shared" si="4"/>
        <v>45614</v>
      </c>
      <c r="K16" s="2206">
        <f t="shared" si="5"/>
        <v>45617</v>
      </c>
      <c r="L16"/>
      <c r="M16" s="2744">
        <f t="shared" si="12"/>
        <v>45568</v>
      </c>
      <c r="N16" s="2745">
        <f t="shared" si="13"/>
        <v>45569</v>
      </c>
      <c r="O16" s="2009">
        <f t="shared" si="14"/>
        <v>45562</v>
      </c>
      <c r="P16" s="2009">
        <f t="shared" si="15"/>
        <v>45562</v>
      </c>
    </row>
    <row r="17" spans="1:16" s="209" customFormat="1" ht="20.100000000000001" customHeight="1">
      <c r="A17" s="2588"/>
      <c r="B17" s="3216" t="s">
        <v>6887</v>
      </c>
      <c r="C17" s="2204" t="s">
        <v>6888</v>
      </c>
      <c r="D17" s="2205" t="s">
        <v>6889</v>
      </c>
      <c r="E17" s="2206">
        <v>45582</v>
      </c>
      <c r="F17" s="2206">
        <f t="shared" si="16"/>
        <v>45609</v>
      </c>
      <c r="G17" s="2206">
        <f t="shared" si="1"/>
        <v>45612</v>
      </c>
      <c r="H17" s="2491">
        <f t="shared" si="2"/>
        <v>45615</v>
      </c>
      <c r="I17" s="2206">
        <f t="shared" si="3"/>
        <v>45617</v>
      </c>
      <c r="J17" s="2206">
        <f t="shared" si="4"/>
        <v>45619</v>
      </c>
      <c r="K17" s="2206">
        <f t="shared" si="5"/>
        <v>45622</v>
      </c>
      <c r="L17"/>
      <c r="M17" s="2744">
        <f t="shared" si="12"/>
        <v>45575</v>
      </c>
      <c r="N17" s="2745">
        <f t="shared" si="13"/>
        <v>45576</v>
      </c>
      <c r="O17" s="2009">
        <f t="shared" si="14"/>
        <v>45569</v>
      </c>
      <c r="P17" s="2009">
        <f t="shared" si="15"/>
        <v>45569</v>
      </c>
    </row>
    <row r="18" spans="1:16" s="209" customFormat="1" ht="20.100000000000001" customHeight="1">
      <c r="A18" s="2588"/>
      <c r="B18" s="3216" t="s">
        <v>6890</v>
      </c>
      <c r="C18" s="2204" t="s">
        <v>6891</v>
      </c>
      <c r="D18" s="2205" t="s">
        <v>6892</v>
      </c>
      <c r="E18" s="2206">
        <v>45585</v>
      </c>
      <c r="F18" s="2206">
        <f t="shared" si="16"/>
        <v>45612</v>
      </c>
      <c r="G18" s="2206">
        <f t="shared" si="1"/>
        <v>45615</v>
      </c>
      <c r="H18" s="2491">
        <f t="shared" si="2"/>
        <v>45618</v>
      </c>
      <c r="I18" s="2206">
        <f t="shared" si="3"/>
        <v>45620</v>
      </c>
      <c r="J18" s="2206">
        <f t="shared" si="4"/>
        <v>45622</v>
      </c>
      <c r="K18" s="2206">
        <f t="shared" si="5"/>
        <v>45625</v>
      </c>
      <c r="L18"/>
      <c r="M18" s="2744">
        <f t="shared" si="12"/>
        <v>45582</v>
      </c>
      <c r="N18" s="2745">
        <f t="shared" si="13"/>
        <v>45583</v>
      </c>
      <c r="O18" s="2009">
        <f t="shared" si="14"/>
        <v>45576</v>
      </c>
      <c r="P18" s="2009">
        <f t="shared" si="15"/>
        <v>45576</v>
      </c>
    </row>
    <row r="19" spans="1:16" s="209" customFormat="1" ht="20.100000000000001" customHeight="1">
      <c r="A19" s="2588" t="s">
        <v>6893</v>
      </c>
      <c r="B19" s="3216" t="s">
        <v>6894</v>
      </c>
      <c r="C19" s="2204" t="s">
        <v>6895</v>
      </c>
      <c r="D19" s="2205" t="s">
        <v>6896</v>
      </c>
      <c r="E19" s="2206">
        <v>45590</v>
      </c>
      <c r="F19" s="2206">
        <f t="shared" si="16"/>
        <v>45617</v>
      </c>
      <c r="G19" s="2206">
        <f t="shared" si="1"/>
        <v>45620</v>
      </c>
      <c r="H19" s="2491">
        <f t="shared" si="2"/>
        <v>45623</v>
      </c>
      <c r="I19" s="2206">
        <f t="shared" si="3"/>
        <v>45625</v>
      </c>
      <c r="J19" s="2206">
        <f t="shared" si="4"/>
        <v>45627</v>
      </c>
      <c r="K19" s="2206">
        <f t="shared" si="5"/>
        <v>45630</v>
      </c>
      <c r="M19" s="2744">
        <f t="shared" si="12"/>
        <v>45589</v>
      </c>
      <c r="N19" s="2745">
        <f t="shared" si="13"/>
        <v>45590</v>
      </c>
      <c r="O19" s="2009">
        <f t="shared" si="14"/>
        <v>45583</v>
      </c>
      <c r="P19" s="2009">
        <f t="shared" si="15"/>
        <v>45583</v>
      </c>
    </row>
    <row r="20" spans="1:16" s="209" customFormat="1" ht="20.100000000000001" customHeight="1">
      <c r="A20" s="2588" t="s">
        <v>6897</v>
      </c>
      <c r="B20" s="3216" t="s">
        <v>6898</v>
      </c>
      <c r="C20" s="2580" t="s">
        <v>6899</v>
      </c>
      <c r="D20" s="2581" t="s">
        <v>6900</v>
      </c>
      <c r="E20" s="2582">
        <v>45596</v>
      </c>
      <c r="F20" s="2582">
        <f t="shared" si="16"/>
        <v>45623</v>
      </c>
      <c r="G20" s="2582">
        <f t="shared" si="1"/>
        <v>45626</v>
      </c>
      <c r="H20" s="2586">
        <f t="shared" si="2"/>
        <v>45629</v>
      </c>
      <c r="I20" s="2582">
        <f t="shared" si="3"/>
        <v>45631</v>
      </c>
      <c r="J20" s="2582">
        <f t="shared" si="4"/>
        <v>45633</v>
      </c>
      <c r="K20" s="2582">
        <f t="shared" si="5"/>
        <v>45636</v>
      </c>
      <c r="L20"/>
      <c r="M20" s="2744">
        <f t="shared" ref="M20:M24" si="17">M19+7</f>
        <v>45596</v>
      </c>
      <c r="N20" s="2745">
        <f t="shared" ref="N20:N29" si="18">M20+1</f>
        <v>45597</v>
      </c>
      <c r="O20" s="2009">
        <f t="shared" ref="O20:O28" si="19">N20-7</f>
        <v>45590</v>
      </c>
      <c r="P20" s="2009">
        <f t="shared" ref="P20:P28" si="20">O20</f>
        <v>45590</v>
      </c>
    </row>
    <row r="21" spans="1:16" s="209" customFormat="1" ht="20.100000000000001" customHeight="1">
      <c r="A21" s="2588"/>
      <c r="B21" s="3216" t="s">
        <v>6901</v>
      </c>
      <c r="C21" s="2580" t="s">
        <v>6902</v>
      </c>
      <c r="D21" s="2581" t="s">
        <v>6903</v>
      </c>
      <c r="E21" s="2582">
        <v>45603</v>
      </c>
      <c r="F21" s="2582">
        <f t="shared" si="16"/>
        <v>45630</v>
      </c>
      <c r="G21" s="2582">
        <f t="shared" si="1"/>
        <v>45633</v>
      </c>
      <c r="H21" s="2586">
        <f t="shared" si="2"/>
        <v>45636</v>
      </c>
      <c r="I21" s="2582">
        <f t="shared" si="3"/>
        <v>45638</v>
      </c>
      <c r="J21" s="2582">
        <f t="shared" si="4"/>
        <v>45640</v>
      </c>
      <c r="K21" s="2582">
        <f t="shared" si="5"/>
        <v>45643</v>
      </c>
      <c r="L21"/>
      <c r="M21" s="2744">
        <f t="shared" si="17"/>
        <v>45603</v>
      </c>
      <c r="N21" s="2745">
        <f t="shared" si="18"/>
        <v>45604</v>
      </c>
      <c r="O21" s="2009">
        <f t="shared" si="19"/>
        <v>45597</v>
      </c>
      <c r="P21" s="2009">
        <f t="shared" si="20"/>
        <v>45597</v>
      </c>
    </row>
    <row r="22" spans="1:16" s="209" customFormat="1" ht="20.100000000000001" customHeight="1">
      <c r="A22" s="2588"/>
      <c r="B22" s="3216" t="s">
        <v>6904</v>
      </c>
      <c r="C22" s="2580" t="s">
        <v>6905</v>
      </c>
      <c r="D22" s="2581" t="s">
        <v>6906</v>
      </c>
      <c r="E22" s="2582">
        <v>45610</v>
      </c>
      <c r="F22" s="2582">
        <f t="shared" si="16"/>
        <v>45637</v>
      </c>
      <c r="G22" s="2582">
        <f t="shared" si="1"/>
        <v>45640</v>
      </c>
      <c r="H22" s="2586">
        <f t="shared" si="2"/>
        <v>45643</v>
      </c>
      <c r="I22" s="2582">
        <f t="shared" si="3"/>
        <v>45645</v>
      </c>
      <c r="J22" s="2582">
        <f t="shared" si="4"/>
        <v>45647</v>
      </c>
      <c r="K22" s="2582">
        <f t="shared" si="5"/>
        <v>45650</v>
      </c>
      <c r="L22"/>
      <c r="M22" s="2744">
        <f t="shared" si="17"/>
        <v>45610</v>
      </c>
      <c r="N22" s="2745">
        <f t="shared" si="18"/>
        <v>45611</v>
      </c>
      <c r="O22" s="2009">
        <f t="shared" si="19"/>
        <v>45604</v>
      </c>
      <c r="P22" s="2009">
        <f t="shared" si="20"/>
        <v>45604</v>
      </c>
    </row>
    <row r="23" spans="1:16" s="209" customFormat="1" ht="20.100000000000001" customHeight="1">
      <c r="A23" s="2588"/>
      <c r="B23" s="3216" t="s">
        <v>6907</v>
      </c>
      <c r="C23" s="2580" t="s">
        <v>6908</v>
      </c>
      <c r="D23" s="2581" t="s">
        <v>6909</v>
      </c>
      <c r="E23" s="2582">
        <v>45617</v>
      </c>
      <c r="F23" s="2582">
        <f t="shared" si="16"/>
        <v>45644</v>
      </c>
      <c r="G23" s="2582">
        <f t="shared" si="1"/>
        <v>45647</v>
      </c>
      <c r="H23" s="2586">
        <f t="shared" si="2"/>
        <v>45650</v>
      </c>
      <c r="I23" s="2582">
        <f t="shared" si="3"/>
        <v>45652</v>
      </c>
      <c r="J23" s="2582">
        <f t="shared" si="4"/>
        <v>45654</v>
      </c>
      <c r="K23" s="2582">
        <f t="shared" si="5"/>
        <v>45657</v>
      </c>
      <c r="L23"/>
      <c r="M23" s="2744">
        <f t="shared" si="17"/>
        <v>45617</v>
      </c>
      <c r="N23" s="2745">
        <f t="shared" si="18"/>
        <v>45618</v>
      </c>
      <c r="O23" s="2009">
        <f t="shared" si="19"/>
        <v>45611</v>
      </c>
      <c r="P23" s="2009">
        <f t="shared" si="20"/>
        <v>45611</v>
      </c>
    </row>
    <row r="24" spans="1:16" s="209" customFormat="1" ht="20.100000000000001" customHeight="1">
      <c r="A24" s="2588"/>
      <c r="B24" s="3216" t="s">
        <v>6910</v>
      </c>
      <c r="C24" s="2580" t="s">
        <v>6911</v>
      </c>
      <c r="D24" s="2581" t="s">
        <v>6912</v>
      </c>
      <c r="E24" s="2582">
        <v>45624</v>
      </c>
      <c r="F24" s="2582">
        <f t="shared" si="16"/>
        <v>45651</v>
      </c>
      <c r="G24" s="2582">
        <f t="shared" si="1"/>
        <v>45654</v>
      </c>
      <c r="H24" s="2586">
        <f t="shared" si="2"/>
        <v>45657</v>
      </c>
      <c r="I24" s="2582">
        <f t="shared" si="3"/>
        <v>45659</v>
      </c>
      <c r="J24" s="2582">
        <f t="shared" si="4"/>
        <v>45661</v>
      </c>
      <c r="K24" s="2582">
        <f t="shared" si="5"/>
        <v>45664</v>
      </c>
      <c r="L24"/>
      <c r="M24" s="2744">
        <f t="shared" si="17"/>
        <v>45624</v>
      </c>
      <c r="N24" s="2745">
        <f t="shared" si="18"/>
        <v>45625</v>
      </c>
      <c r="O24" s="2009">
        <f t="shared" si="19"/>
        <v>45618</v>
      </c>
      <c r="P24" s="2009">
        <f t="shared" si="20"/>
        <v>45618</v>
      </c>
    </row>
    <row r="25" spans="1:16" s="209" customFormat="1" ht="20.100000000000001" customHeight="1">
      <c r="A25" s="2588"/>
      <c r="B25" s="3216" t="s">
        <v>6913</v>
      </c>
      <c r="C25" s="2204" t="s">
        <v>6914</v>
      </c>
      <c r="D25" s="2205" t="s">
        <v>6915</v>
      </c>
      <c r="E25" s="2206">
        <v>45631</v>
      </c>
      <c r="F25" s="2206">
        <f t="shared" si="16"/>
        <v>45658</v>
      </c>
      <c r="G25" s="2206">
        <f t="shared" si="1"/>
        <v>45661</v>
      </c>
      <c r="H25" s="2491">
        <f t="shared" si="2"/>
        <v>45664</v>
      </c>
      <c r="I25" s="2206">
        <f t="shared" si="3"/>
        <v>45666</v>
      </c>
      <c r="J25" s="2206">
        <f t="shared" si="4"/>
        <v>45668</v>
      </c>
      <c r="K25" s="2206">
        <f t="shared" si="5"/>
        <v>45671</v>
      </c>
      <c r="L25"/>
      <c r="M25" s="2744">
        <f>M24+7</f>
        <v>45631</v>
      </c>
      <c r="N25" s="2745">
        <f>M25+1</f>
        <v>45632</v>
      </c>
      <c r="O25" s="2009">
        <f t="shared" si="19"/>
        <v>45625</v>
      </c>
      <c r="P25" s="2009">
        <f t="shared" si="20"/>
        <v>45625</v>
      </c>
    </row>
    <row r="26" spans="1:16" s="209" customFormat="1" ht="20.100000000000001" customHeight="1">
      <c r="A26" s="2588"/>
      <c r="B26" s="3216" t="s">
        <v>6916</v>
      </c>
      <c r="C26" s="2204" t="s">
        <v>3295</v>
      </c>
      <c r="D26" s="2205" t="s">
        <v>6917</v>
      </c>
      <c r="E26" s="2206">
        <v>45638</v>
      </c>
      <c r="F26" s="2206">
        <f t="shared" si="16"/>
        <v>45665</v>
      </c>
      <c r="G26" s="2206">
        <f t="shared" si="1"/>
        <v>45668</v>
      </c>
      <c r="H26" s="2491">
        <f t="shared" si="2"/>
        <v>45671</v>
      </c>
      <c r="I26" s="2206">
        <f t="shared" si="3"/>
        <v>45673</v>
      </c>
      <c r="J26" s="2206">
        <f t="shared" si="4"/>
        <v>45675</v>
      </c>
      <c r="K26" s="2206">
        <f t="shared" si="5"/>
        <v>45678</v>
      </c>
      <c r="L26"/>
      <c r="M26" s="2744">
        <f>M25+7</f>
        <v>45638</v>
      </c>
      <c r="N26" s="2745">
        <f>M26+1</f>
        <v>45639</v>
      </c>
      <c r="O26" s="2009">
        <f t="shared" si="19"/>
        <v>45632</v>
      </c>
      <c r="P26" s="2009">
        <f t="shared" si="20"/>
        <v>45632</v>
      </c>
    </row>
    <row r="27" spans="1:16" s="209" customFormat="1" ht="20.100000000000001" customHeight="1">
      <c r="A27" s="2588"/>
      <c r="B27" s="3216" t="s">
        <v>6918</v>
      </c>
      <c r="C27" s="2204" t="s">
        <v>3295</v>
      </c>
      <c r="D27" s="2205" t="s">
        <v>6919</v>
      </c>
      <c r="E27" s="2206">
        <v>45645</v>
      </c>
      <c r="F27" s="2206">
        <f t="shared" si="16"/>
        <v>45672</v>
      </c>
      <c r="G27" s="2206">
        <f t="shared" si="1"/>
        <v>45675</v>
      </c>
      <c r="H27" s="2491">
        <f t="shared" si="2"/>
        <v>45678</v>
      </c>
      <c r="I27" s="2206">
        <f t="shared" si="3"/>
        <v>45680</v>
      </c>
      <c r="J27" s="2206">
        <f t="shared" si="4"/>
        <v>45682</v>
      </c>
      <c r="K27" s="2206">
        <f t="shared" si="5"/>
        <v>45685</v>
      </c>
      <c r="L27"/>
      <c r="M27" s="2744">
        <f>M26+7</f>
        <v>45645</v>
      </c>
      <c r="N27" s="2745">
        <f>M27+1</f>
        <v>45646</v>
      </c>
      <c r="O27" s="2009">
        <f t="shared" si="19"/>
        <v>45639</v>
      </c>
      <c r="P27" s="2009">
        <f t="shared" si="20"/>
        <v>45639</v>
      </c>
    </row>
    <row r="28" spans="1:16" s="209" customFormat="1" ht="20.100000000000001" customHeight="1">
      <c r="A28" s="2588"/>
      <c r="B28" s="3216" t="s">
        <v>6920</v>
      </c>
      <c r="C28" s="2204" t="s">
        <v>6921</v>
      </c>
      <c r="D28" s="2205" t="s">
        <v>6922</v>
      </c>
      <c r="E28" s="2206">
        <v>45652</v>
      </c>
      <c r="F28" s="2206">
        <f t="shared" si="16"/>
        <v>45679</v>
      </c>
      <c r="G28" s="2206">
        <f t="shared" si="1"/>
        <v>45682</v>
      </c>
      <c r="H28" s="2491">
        <f t="shared" si="2"/>
        <v>45685</v>
      </c>
      <c r="I28" s="2206">
        <f t="shared" si="3"/>
        <v>45687</v>
      </c>
      <c r="J28" s="2206">
        <f t="shared" si="4"/>
        <v>45689</v>
      </c>
      <c r="K28" s="2206">
        <f t="shared" si="5"/>
        <v>45692</v>
      </c>
      <c r="L28"/>
      <c r="M28" s="2744">
        <f>M27+7</f>
        <v>45652</v>
      </c>
      <c r="N28" s="2745">
        <f>M28+1</f>
        <v>45653</v>
      </c>
      <c r="O28" s="2009">
        <f t="shared" si="19"/>
        <v>45646</v>
      </c>
      <c r="P28" s="2009">
        <f t="shared" si="20"/>
        <v>45646</v>
      </c>
    </row>
    <row r="29" spans="1:16" s="209" customFormat="1" ht="20.100000000000001" customHeight="1">
      <c r="A29" s="2588"/>
      <c r="B29" s="3216" t="s">
        <v>6923</v>
      </c>
      <c r="C29" s="2580" t="s">
        <v>6924</v>
      </c>
      <c r="D29" s="2581" t="s">
        <v>6925</v>
      </c>
      <c r="E29" s="2582">
        <v>45293</v>
      </c>
      <c r="F29" s="2582">
        <f>E29+27</f>
        <v>45320</v>
      </c>
      <c r="G29" s="2582">
        <f t="shared" si="1"/>
        <v>45323</v>
      </c>
      <c r="H29" s="2586">
        <f t="shared" si="2"/>
        <v>45326</v>
      </c>
      <c r="I29" s="2582">
        <f t="shared" si="3"/>
        <v>45328</v>
      </c>
      <c r="J29" s="2582">
        <f t="shared" si="4"/>
        <v>45330</v>
      </c>
      <c r="K29" s="2582">
        <f t="shared" si="5"/>
        <v>45333</v>
      </c>
      <c r="L29" s="5"/>
      <c r="M29" s="2744">
        <f>M28+7</f>
        <v>45659</v>
      </c>
      <c r="N29" s="2745">
        <f t="shared" si="18"/>
        <v>45660</v>
      </c>
      <c r="O29" s="2009">
        <f t="shared" si="10"/>
        <v>45653</v>
      </c>
      <c r="P29" s="2009">
        <f t="shared" si="11"/>
        <v>45653</v>
      </c>
    </row>
    <row r="30" spans="1:16" s="209" customFormat="1" ht="20.100000000000001" customHeight="1">
      <c r="A30" s="1730"/>
      <c r="B30" s="2422"/>
      <c r="C30" s="2290" t="s">
        <v>2303</v>
      </c>
      <c r="D30" s="1735"/>
      <c r="E30" s="1736"/>
      <c r="F30" s="1736"/>
      <c r="G30" s="1736"/>
      <c r="H30" s="1736"/>
      <c r="I30" s="1736"/>
      <c r="J30" s="1736"/>
      <c r="K30" s="1736"/>
      <c r="L30" s="5"/>
      <c r="M30" s="36"/>
      <c r="N30" s="2212"/>
      <c r="O30" s="2208"/>
      <c r="P30" s="218"/>
    </row>
    <row r="31" spans="1:16" s="209" customFormat="1" ht="20.100000000000001" customHeight="1">
      <c r="A31" s="1730"/>
      <c r="B31" s="1730"/>
      <c r="C31" s="1734"/>
      <c r="D31" s="1735"/>
      <c r="E31" s="964" t="s">
        <v>1394</v>
      </c>
      <c r="F31" s="964"/>
      <c r="G31" s="218"/>
      <c r="H31" s="1736"/>
      <c r="I31" s="1736"/>
      <c r="J31" s="1736"/>
      <c r="K31" s="1736"/>
      <c r="L31" s="5"/>
      <c r="M31" s="36"/>
      <c r="N31" s="218"/>
      <c r="O31" s="2159"/>
      <c r="P31" s="218"/>
    </row>
    <row r="32" spans="1:16" s="209" customFormat="1" ht="20.100000000000001" customHeight="1">
      <c r="A32" s="951"/>
      <c r="B32" s="951"/>
      <c r="C32" s="957"/>
      <c r="D32" s="218"/>
      <c r="E32" s="964" t="s">
        <v>1394</v>
      </c>
      <c r="F32" s="964"/>
      <c r="G32" s="218"/>
      <c r="H32" s="218"/>
      <c r="I32" s="218"/>
      <c r="J32" s="218"/>
      <c r="K32" s="218"/>
      <c r="L32" s="218"/>
      <c r="M32" s="218"/>
      <c r="N32" s="139"/>
      <c r="O32" s="1992"/>
      <c r="P32" s="218"/>
    </row>
    <row r="33" spans="1:16" s="209" customFormat="1" ht="20.100000000000001" customHeight="1">
      <c r="A33" s="951"/>
      <c r="B33" s="951"/>
      <c r="C33" s="957"/>
      <c r="D33" s="218"/>
      <c r="E33" s="218"/>
      <c r="F33" s="218"/>
      <c r="G33" s="218"/>
      <c r="H33" s="218"/>
      <c r="I33" s="218"/>
      <c r="J33" s="218"/>
      <c r="K33" s="218"/>
      <c r="L33" s="218"/>
      <c r="M33" s="218"/>
      <c r="N33" s="139"/>
      <c r="O33" s="1992"/>
      <c r="P33" s="218"/>
    </row>
    <row r="34" spans="1:16" s="209" customFormat="1" ht="20.100000000000001" customHeight="1">
      <c r="A34" s="951"/>
      <c r="B34" s="951"/>
      <c r="C34" s="219" t="s">
        <v>1920</v>
      </c>
      <c r="D34" s="139"/>
      <c r="E34" s="139"/>
      <c r="F34" s="139"/>
      <c r="G34" s="220"/>
      <c r="I34" s="209" t="s">
        <v>1958</v>
      </c>
      <c r="K34" s="139"/>
      <c r="L34" s="139"/>
      <c r="M34" s="54" t="s">
        <v>1982</v>
      </c>
    </row>
    <row r="35" spans="1:16" s="209" customFormat="1" ht="20.100000000000001" customHeight="1">
      <c r="A35" s="455"/>
      <c r="B35" s="455"/>
      <c r="C35" s="137" t="s">
        <v>1921</v>
      </c>
      <c r="D35" s="139"/>
      <c r="E35" s="221" t="s">
        <v>2305</v>
      </c>
      <c r="F35" s="221"/>
      <c r="I35" s="139" t="s">
        <v>2306</v>
      </c>
      <c r="J35" s="139"/>
      <c r="K35" s="221" t="s">
        <v>1960</v>
      </c>
      <c r="L35" s="139"/>
      <c r="M35" s="139" t="s">
        <v>1984</v>
      </c>
      <c r="N35" s="319"/>
    </row>
    <row r="36" spans="1:16" s="209" customFormat="1" ht="20.100000000000001" customHeight="1">
      <c r="A36" s="455"/>
      <c r="B36" s="455"/>
      <c r="C36" s="137"/>
      <c r="D36" s="139"/>
      <c r="E36" s="221"/>
      <c r="F36" s="221"/>
      <c r="I36" s="139"/>
      <c r="J36" s="139"/>
      <c r="K36" s="221"/>
      <c r="L36" s="139"/>
      <c r="M36" s="139"/>
      <c r="N36" s="222"/>
    </row>
    <row r="37" spans="1:16" s="209" customFormat="1" ht="16.899999999999999" customHeight="1">
      <c r="A37" s="527"/>
      <c r="B37" s="527"/>
      <c r="C37" s="80" t="str">
        <f>HOME!A$600</f>
        <v>ZANT CHONG</v>
      </c>
      <c r="D37" s="80" t="str">
        <f>HOME!B$600</f>
        <v>6011 2429</v>
      </c>
      <c r="E37" s="65" t="str">
        <f>HOME!C$600</f>
        <v>zant.chong@msc.com</v>
      </c>
      <c r="F37" s="65"/>
      <c r="G37" s="61"/>
      <c r="I37" s="80" t="str">
        <f>HOME!A$617</f>
        <v>ROBERT CHIA</v>
      </c>
      <c r="J37" s="80" t="str">
        <f>HOME!B$617</f>
        <v>6011 0564</v>
      </c>
      <c r="K37" s="65" t="str">
        <f>HOME!C$617</f>
        <v>robert.chia@msc.com</v>
      </c>
      <c r="L37" s="61"/>
      <c r="M37" s="80" t="str">
        <f>HOME!A$632</f>
        <v>RAYNAR ANG</v>
      </c>
      <c r="N37" s="80" t="str">
        <f>HOME!B$632</f>
        <v>6011 2358</v>
      </c>
    </row>
    <row r="38" spans="1:16" s="209" customFormat="1" ht="16.899999999999999" customHeight="1">
      <c r="C38" s="80" t="str">
        <f>HOME!A$601</f>
        <v>PHOEBE HUANG</v>
      </c>
      <c r="D38" s="80" t="str">
        <f>HOME!B$601</f>
        <v>6011 0562</v>
      </c>
      <c r="E38" s="65" t="str">
        <f>HOME!C$601</f>
        <v>phoebe.huang@msc.com</v>
      </c>
      <c r="F38" s="65"/>
      <c r="G38" s="61"/>
      <c r="I38" s="80" t="str">
        <f>HOME!A$618</f>
        <v>S. Y. LIEW</v>
      </c>
      <c r="J38" s="80" t="str">
        <f>HOME!B$618</f>
        <v>6011 2348</v>
      </c>
      <c r="K38" s="65" t="str">
        <f>HOME!C$618</f>
        <v>seoyi.liew@msc.com</v>
      </c>
      <c r="L38" s="61"/>
      <c r="M38" s="80" t="str">
        <f>HOME!A$633</f>
        <v>KAI SIANG</v>
      </c>
      <c r="N38" s="80" t="str">
        <f>HOME!B$633</f>
        <v>6011 2356</v>
      </c>
    </row>
    <row r="39" spans="1:16" s="209" customFormat="1" ht="16.899999999999999" customHeight="1">
      <c r="C39" s="80" t="str">
        <f>HOME!A$602</f>
        <v>SHERWIN LIM</v>
      </c>
      <c r="D39" s="80" t="str">
        <f>HOME!B$602</f>
        <v>6011 2395</v>
      </c>
      <c r="E39" s="65" t="str">
        <f>HOME!C$602</f>
        <v>sherwin.lim@msc.com</v>
      </c>
      <c r="F39" s="65"/>
      <c r="G39" s="61"/>
      <c r="I39" s="80" t="str">
        <f>HOME!A$619</f>
        <v>SHARON KOH</v>
      </c>
      <c r="J39" s="80" t="str">
        <f>HOME!B$619</f>
        <v>6011 2349</v>
      </c>
      <c r="K39" s="65" t="str">
        <f>HOME!C$619</f>
        <v>sharon.koh@msc.com</v>
      </c>
      <c r="L39" s="61"/>
      <c r="M39" s="80" t="str">
        <f>HOME!A$634</f>
        <v>DEWI</v>
      </c>
      <c r="N39" s="80" t="str">
        <f>HOME!B$634</f>
        <v>6011 2354</v>
      </c>
    </row>
    <row r="40" spans="1:16" s="139" customFormat="1" ht="16.899999999999999" customHeight="1">
      <c r="C40" s="80" t="str">
        <f>HOME!A$603</f>
        <v>NATALIE LEW</v>
      </c>
      <c r="D40" s="80" t="str">
        <f>HOME!B$603</f>
        <v>6011 2399</v>
      </c>
      <c r="E40" s="65" t="str">
        <f>HOME!C$603</f>
        <v>natalie.lew@msc.com</v>
      </c>
      <c r="F40" s="65"/>
      <c r="G40" s="61"/>
      <c r="I40" s="80" t="str">
        <f>HOME!A$620</f>
        <v>ANGELIA LAU</v>
      </c>
      <c r="J40" s="80" t="str">
        <f>HOME!B$620</f>
        <v>6011 2346</v>
      </c>
      <c r="K40" s="65" t="str">
        <f>HOME!C$620</f>
        <v>angelia.lau@msc.com</v>
      </c>
      <c r="L40" s="61"/>
      <c r="M40" s="80" t="str">
        <f>HOME!A$635</f>
        <v>YU TING</v>
      </c>
      <c r="N40" s="80" t="str">
        <f>HOME!B$635</f>
        <v>6011 2359</v>
      </c>
    </row>
    <row r="41" spans="1:16" s="139" customFormat="1" ht="16.899999999999999" customHeight="1">
      <c r="C41" s="80" t="str">
        <f>HOME!A$604</f>
        <v xml:space="preserve">LIM LEE HLI </v>
      </c>
      <c r="D41" s="80" t="str">
        <f>HOME!B$604</f>
        <v>6011 2352</v>
      </c>
      <c r="E41" s="65" t="str">
        <f>HOME!C$604</f>
        <v>leehli.lim@msc.com</v>
      </c>
      <c r="F41" s="65"/>
      <c r="G41" s="61"/>
      <c r="I41" s="80" t="str">
        <f>HOME!A$621</f>
        <v>NOOR AFNINDAH</v>
      </c>
      <c r="J41" s="80" t="str">
        <f>HOME!B$621</f>
        <v>6011 2347</v>
      </c>
      <c r="K41" s="65" t="str">
        <f>HOME!C$621</f>
        <v>noor.afnindah@msc.com</v>
      </c>
      <c r="L41" s="61"/>
      <c r="M41" s="80" t="str">
        <f>HOME!A$636</f>
        <v>-</v>
      </c>
      <c r="N41" s="80" t="str">
        <f>HOME!B$636</f>
        <v>6011 0567</v>
      </c>
    </row>
    <row r="42" spans="1:16" s="70" customFormat="1" ht="16.899999999999999" customHeight="1">
      <c r="C42" s="80" t="str">
        <f>HOME!A$605</f>
        <v>LIM AI PHEN</v>
      </c>
      <c r="D42" s="80" t="str">
        <f>HOME!B$605</f>
        <v>6011 9646</v>
      </c>
      <c r="E42" s="65" t="str">
        <f>HOME!C$605</f>
        <v>aiphen.lim@msc.com</v>
      </c>
      <c r="F42" s="65"/>
      <c r="G42" s="61"/>
      <c r="I42" s="80" t="str">
        <f>HOME!A$622</f>
        <v>NG CHING WEI</v>
      </c>
      <c r="J42" s="80" t="str">
        <f>HOME!B$622</f>
        <v>6011 2404</v>
      </c>
      <c r="K42" s="65" t="str">
        <f>HOME!C$622</f>
        <v>chingwei.ng@msc.com</v>
      </c>
      <c r="L42" s="61"/>
      <c r="M42" s="80" t="str">
        <f>HOME!A$637</f>
        <v>SHAN SHAN</v>
      </c>
      <c r="N42" s="80" t="str">
        <f>HOME!B$637</f>
        <v>6011 2353</v>
      </c>
    </row>
    <row r="43" spans="1:16" s="61" customFormat="1" ht="16.899999999999999" customHeight="1">
      <c r="C43" s="80" t="str">
        <f>HOME!A$606</f>
        <v>DARIUS ONG</v>
      </c>
      <c r="D43" s="80" t="str">
        <f>HOME!B$606</f>
        <v>6011 2396</v>
      </c>
      <c r="E43" s="65" t="str">
        <f>HOME!C$606</f>
        <v>darius.ong@msc.com</v>
      </c>
      <c r="F43" s="65"/>
      <c r="I43" s="80">
        <f>HOME!A$623</f>
        <v>0</v>
      </c>
      <c r="J43" s="80">
        <f>HOME!B$623</f>
        <v>0</v>
      </c>
      <c r="K43" s="65">
        <f>HOME!C$623</f>
        <v>0</v>
      </c>
      <c r="M43" s="80" t="str">
        <f>HOME!A$638</f>
        <v>EUNICE</v>
      </c>
      <c r="N43" s="80" t="str">
        <f>HOME!B$638</f>
        <v>6011 2355</v>
      </c>
    </row>
    <row r="44" spans="1:16" s="61" customFormat="1" ht="16.899999999999999" customHeight="1">
      <c r="C44" s="80" t="str">
        <f>HOME!A$607</f>
        <v>LAWRENCE ANG (CROSS-TRADE)</v>
      </c>
      <c r="D44" s="80" t="str">
        <f>HOME!B$607</f>
        <v>6011 2400</v>
      </c>
      <c r="E44" s="65" t="str">
        <f>HOME!C$607</f>
        <v>lawrence.ang@msc.com</v>
      </c>
      <c r="F44" s="65"/>
      <c r="I44" s="80">
        <f>HOME!A$623</f>
        <v>0</v>
      </c>
      <c r="J44" s="80">
        <f>HOME!B$623</f>
        <v>0</v>
      </c>
      <c r="K44" s="65">
        <f>HOME!C$623</f>
        <v>0</v>
      </c>
      <c r="M44" s="80" t="str">
        <f>HOME!A$639</f>
        <v>HAZEL</v>
      </c>
      <c r="N44" s="80" t="str">
        <f>HOME!B$639</f>
        <v>6011 2435</v>
      </c>
    </row>
    <row r="45" spans="1:16" s="61" customFormat="1" ht="16.899999999999999" customHeight="1">
      <c r="C45" s="80" t="str">
        <f>HOME!A608</f>
        <v>ASHTON YAN</v>
      </c>
      <c r="D45" s="80" t="str">
        <f>HOME!B608</f>
        <v>6011 2398</v>
      </c>
      <c r="E45" s="65" t="str">
        <f>HOME!C608</f>
        <v>ashton.yan@msc.com</v>
      </c>
      <c r="F45" s="65"/>
      <c r="G45" s="218"/>
      <c r="I45" s="218"/>
      <c r="J45" s="224"/>
      <c r="K45" s="222"/>
      <c r="L45" s="218"/>
      <c r="M45" s="218"/>
      <c r="N45" s="218"/>
      <c r="O45" s="218"/>
    </row>
    <row r="46" spans="1:16" s="61" customFormat="1" ht="12">
      <c r="C46" s="80" t="str">
        <f>HOME!A609</f>
        <v>JUN YUAN (IMP)</v>
      </c>
      <c r="D46" s="80" t="str">
        <f>HOME!B609</f>
        <v>6011 2402</v>
      </c>
      <c r="E46" s="65" t="str">
        <f>HOME!C609</f>
        <v>junyuan.kwa@msc.com</v>
      </c>
      <c r="F46" s="65"/>
      <c r="G46" s="218"/>
      <c r="H46" s="218"/>
      <c r="I46" s="224"/>
      <c r="J46" s="3208"/>
      <c r="K46" s="218"/>
      <c r="L46" s="218"/>
      <c r="M46" s="218"/>
      <c r="N46" s="218"/>
    </row>
    <row r="47" spans="1:16" s="61" customFormat="1" ht="12">
      <c r="C47" s="80" t="str">
        <f>HOME!A610</f>
        <v>KARTHI</v>
      </c>
      <c r="D47" s="80" t="str">
        <f>HOME!B610</f>
        <v>6011 2397</v>
      </c>
      <c r="E47" s="65" t="str">
        <f>HOME!C610</f>
        <v>karthigayan.velu@msc.com</v>
      </c>
      <c r="F47" s="65"/>
      <c r="G47" s="218"/>
      <c r="H47" s="218"/>
      <c r="I47" s="224"/>
      <c r="J47" s="224"/>
      <c r="K47" s="222"/>
      <c r="L47" s="218"/>
      <c r="M47" s="218"/>
      <c r="N47" s="218"/>
    </row>
    <row r="48" spans="1:16" s="61" customFormat="1" ht="12">
      <c r="C48" s="80">
        <f>HOME!A611</f>
        <v>0</v>
      </c>
      <c r="D48" s="80">
        <f>HOME!B611</f>
        <v>0</v>
      </c>
      <c r="E48" s="65">
        <f>HOME!C611</f>
        <v>0</v>
      </c>
      <c r="F48" s="65"/>
      <c r="G48" s="218"/>
      <c r="H48" s="223"/>
      <c r="I48" s="224"/>
      <c r="J48" s="224"/>
      <c r="K48" s="224"/>
      <c r="L48" s="218"/>
      <c r="M48" s="218"/>
      <c r="N48" s="218"/>
    </row>
    <row r="49" spans="3:14" s="61" customFormat="1" ht="14.25">
      <c r="C49" s="80" t="str">
        <f>HOME!A612</f>
        <v xml:space="preserve">MAIN LINE  </v>
      </c>
      <c r="D49" s="80" t="str">
        <f>HOME!B612</f>
        <v>6011 2424</v>
      </c>
      <c r="E49" s="65">
        <f>HOME!C612</f>
        <v>0</v>
      </c>
      <c r="F49" s="65"/>
      <c r="G49" s="218"/>
      <c r="H49" s="29"/>
      <c r="I49" s="29"/>
      <c r="J49" s="29"/>
      <c r="K49" s="29"/>
      <c r="L49" s="29"/>
      <c r="M49" s="29"/>
      <c r="N49" s="29"/>
    </row>
    <row r="50" spans="3:14" s="218" customFormat="1">
      <c r="C50" s="80">
        <f>HOME!A613</f>
        <v>0</v>
      </c>
      <c r="D50" s="80">
        <f>HOME!B613</f>
        <v>0</v>
      </c>
      <c r="E50" s="65">
        <f>HOME!C613</f>
        <v>0</v>
      </c>
      <c r="F50" s="65"/>
      <c r="H50"/>
      <c r="I50" s="5"/>
      <c r="J50"/>
      <c r="K50" s="5"/>
      <c r="L50" s="5"/>
      <c r="M50" s="5"/>
      <c r="N50" s="5"/>
    </row>
  </sheetData>
  <hyperlinks>
    <hyperlink ref="E35" display="mktg-dept@msca.com.sg" xr:uid="{AE3A62EE-B31F-46F2-A2EF-F0EBDBD0FE85}"/>
    <hyperlink ref="N35" display="sinexp@msca.com.sg" xr:uid="{78DD3699-2F30-4983-8F28-AB7B11A4E243}"/>
    <hyperlink ref="K35" display="custsvc@msca.com.sg" xr:uid="{E6CD0C10-C7F3-48E4-917C-461D70F327EE}"/>
  </hyperlinks>
  <pageMargins left="0.19685039370078741" right="0.51181102362204722" top="0.74803149606299213" bottom="0.74803149606299213" header="0.31496062992125984" footer="0.31496062992125984"/>
  <pageSetup paperSize="9" scale="70" orientation="landscape" r:id="rId1"/>
  <headerFooter>
    <oddFooter>&amp;L_x000D_&amp;1#&amp;"Calibri"&amp;10&amp;K000000 Sensitivity: Internal&amp;RLast update : &amp;D  &amp;T&amp;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FF00"/>
    <pageSetUpPr fitToPage="1"/>
  </sheetPr>
  <dimension ref="A1:N109"/>
  <sheetViews>
    <sheetView topLeftCell="A72" zoomScale="90" zoomScaleNormal="90" workbookViewId="0">
      <selection activeCell="C81" sqref="C81"/>
    </sheetView>
  </sheetViews>
  <sheetFormatPr defaultColWidth="9.42578125" defaultRowHeight="12.75"/>
  <cols>
    <col min="1" max="1" width="10.42578125" style="2006" customWidth="1"/>
    <col min="2" max="2" width="7.7109375" style="371" customWidth="1"/>
    <col min="3" max="3" width="32.7109375" style="5" customWidth="1"/>
    <col min="4" max="4" width="11.42578125" style="5" customWidth="1"/>
    <col min="5" max="6" width="11.5703125" style="5" customWidth="1"/>
    <col min="7" max="7" width="17.42578125" style="5" customWidth="1"/>
    <col min="8" max="8" width="17.7109375" style="5" customWidth="1"/>
    <col min="9" max="9" width="16.28515625" style="5" customWidth="1"/>
    <col min="10" max="10" width="15.5703125" style="5" customWidth="1"/>
    <col min="11" max="11" width="14.42578125" style="5" customWidth="1"/>
    <col min="12" max="12" width="16.42578125" style="5" customWidth="1"/>
    <col min="13" max="13" width="13.5703125" style="5" customWidth="1"/>
    <col min="14" max="14" width="2.5703125" style="5" customWidth="1"/>
    <col min="15" max="16384" width="9.42578125" style="5"/>
  </cols>
  <sheetData>
    <row r="1" spans="1:12" ht="6" customHeight="1">
      <c r="A1" s="34"/>
      <c r="B1"/>
    </row>
    <row r="2" spans="1:12" s="6" customFormat="1" ht="33">
      <c r="A2" s="2006"/>
      <c r="B2" s="372"/>
      <c r="C2" s="44" t="s">
        <v>2307</v>
      </c>
      <c r="D2" s="45"/>
    </row>
    <row r="3" spans="1:12" s="218" customFormat="1" ht="12">
      <c r="A3" s="2007"/>
      <c r="B3" s="373"/>
      <c r="E3" s="321"/>
      <c r="F3" s="321"/>
      <c r="G3" s="322"/>
      <c r="L3" s="323"/>
    </row>
    <row r="4" spans="1:12" s="218" customFormat="1" ht="12">
      <c r="A4" s="2007"/>
      <c r="B4" s="373"/>
      <c r="E4" s="321"/>
      <c r="F4" s="321"/>
      <c r="G4" s="322"/>
      <c r="L4" s="323"/>
    </row>
    <row r="5" spans="1:12" ht="12.6" hidden="1" customHeight="1">
      <c r="C5" s="46"/>
      <c r="D5" s="46"/>
      <c r="E5" s="9" t="s">
        <v>6926</v>
      </c>
      <c r="F5" s="9"/>
      <c r="G5" s="46"/>
      <c r="H5" s="46"/>
      <c r="I5" s="46"/>
      <c r="J5" s="37"/>
      <c r="K5" s="37"/>
      <c r="L5" s="37"/>
    </row>
    <row r="6" spans="1:12" ht="13.5" hidden="1" customHeight="1">
      <c r="C6" s="1417"/>
      <c r="D6" s="47"/>
      <c r="E6" s="47"/>
      <c r="F6" s="47"/>
      <c r="G6" s="47"/>
      <c r="H6" s="47"/>
      <c r="I6" s="47"/>
      <c r="J6" s="37"/>
      <c r="K6" s="37"/>
      <c r="L6" s="37"/>
    </row>
    <row r="7" spans="1:12" s="218" customFormat="1" ht="24" hidden="1">
      <c r="A7" s="673"/>
      <c r="B7" s="673"/>
      <c r="C7" s="924" t="s">
        <v>6391</v>
      </c>
      <c r="D7" s="212"/>
      <c r="E7" s="1386" t="s">
        <v>2015</v>
      </c>
      <c r="F7" s="1386"/>
      <c r="G7" s="213" t="s">
        <v>287</v>
      </c>
      <c r="H7" s="213" t="s">
        <v>853</v>
      </c>
      <c r="I7" s="213" t="s">
        <v>804</v>
      </c>
      <c r="L7" s="730"/>
    </row>
    <row r="8" spans="1:12" s="218" customFormat="1" ht="22.5" hidden="1">
      <c r="A8" s="673"/>
      <c r="B8" s="673"/>
      <c r="C8" s="215"/>
      <c r="D8" s="216" t="s">
        <v>3586</v>
      </c>
      <c r="E8" s="919"/>
      <c r="F8" s="919"/>
      <c r="G8" s="314" t="s">
        <v>6043</v>
      </c>
      <c r="H8" s="314" t="s">
        <v>6927</v>
      </c>
      <c r="I8" s="314" t="s">
        <v>4752</v>
      </c>
      <c r="J8" s="1272" t="s">
        <v>2030</v>
      </c>
      <c r="K8" s="1270" t="s">
        <v>5337</v>
      </c>
      <c r="L8" s="1886"/>
    </row>
    <row r="9" spans="1:12" s="218" customFormat="1" ht="12.75" hidden="1" customHeight="1">
      <c r="A9" s="673"/>
      <c r="B9" s="673" t="s">
        <v>4978</v>
      </c>
      <c r="C9" s="1909" t="s">
        <v>6928</v>
      </c>
      <c r="D9" s="543" t="s">
        <v>6929</v>
      </c>
      <c r="E9" s="543">
        <v>45034</v>
      </c>
      <c r="F9" s="543"/>
      <c r="G9" s="543">
        <f t="shared" ref="G9:G14" si="0">E9+5</f>
        <v>45039</v>
      </c>
      <c r="H9" s="543">
        <f t="shared" ref="H9:H15" si="1">E9+8</f>
        <v>45042</v>
      </c>
      <c r="I9" s="543">
        <f t="shared" ref="I9:I15" si="2">E9+10</f>
        <v>45044</v>
      </c>
      <c r="J9" s="1271">
        <v>45025</v>
      </c>
      <c r="K9" s="1273">
        <f>J9+1</f>
        <v>45026</v>
      </c>
    </row>
    <row r="10" spans="1:12" s="218" customFormat="1" ht="12.75" hidden="1" customHeight="1">
      <c r="A10" s="673"/>
      <c r="B10" s="673" t="s">
        <v>4980</v>
      </c>
      <c r="C10" s="1079" t="s">
        <v>3042</v>
      </c>
      <c r="D10" s="543" t="s">
        <v>6930</v>
      </c>
      <c r="E10" s="543">
        <v>45046</v>
      </c>
      <c r="F10" s="543"/>
      <c r="G10" s="543">
        <f t="shared" si="0"/>
        <v>45051</v>
      </c>
      <c r="H10" s="543">
        <f t="shared" si="1"/>
        <v>45054</v>
      </c>
      <c r="I10" s="543">
        <f t="shared" si="2"/>
        <v>45056</v>
      </c>
      <c r="J10" s="1271">
        <v>45032</v>
      </c>
      <c r="K10" s="1273">
        <f>J10+1</f>
        <v>45033</v>
      </c>
    </row>
    <row r="11" spans="1:12" s="218" customFormat="1" ht="12.75" hidden="1" customHeight="1">
      <c r="A11" s="673" t="s">
        <v>6931</v>
      </c>
      <c r="B11" s="673" t="s">
        <v>4983</v>
      </c>
      <c r="C11" s="1079" t="s">
        <v>4116</v>
      </c>
      <c r="D11" s="543" t="s">
        <v>6932</v>
      </c>
      <c r="E11" s="543">
        <v>45047</v>
      </c>
      <c r="F11" s="543"/>
      <c r="G11" s="543">
        <f t="shared" si="0"/>
        <v>45052</v>
      </c>
      <c r="H11" s="543">
        <f t="shared" si="1"/>
        <v>45055</v>
      </c>
      <c r="I11" s="543">
        <f t="shared" si="2"/>
        <v>45057</v>
      </c>
      <c r="J11" s="1271">
        <v>45039</v>
      </c>
      <c r="K11" s="1273">
        <f>J11+1</f>
        <v>45040</v>
      </c>
    </row>
    <row r="12" spans="1:12" s="218" customFormat="1" ht="12.75" hidden="1" customHeight="1">
      <c r="A12" s="673"/>
      <c r="B12" s="673" t="s">
        <v>4986</v>
      </c>
      <c r="C12" s="1079" t="s">
        <v>2446</v>
      </c>
      <c r="D12" s="543" t="s">
        <v>6933</v>
      </c>
      <c r="E12" s="543">
        <v>45050</v>
      </c>
      <c r="F12" s="543"/>
      <c r="G12" s="543">
        <f>E12+5</f>
        <v>45055</v>
      </c>
      <c r="H12" s="543">
        <f>E12+8</f>
        <v>45058</v>
      </c>
      <c r="I12" s="543">
        <f>E12+10</f>
        <v>45060</v>
      </c>
      <c r="J12" s="1271">
        <v>45046</v>
      </c>
      <c r="K12" s="1273">
        <f t="shared" ref="K12:K15" si="3">J12+1</f>
        <v>45047</v>
      </c>
    </row>
    <row r="13" spans="1:12" s="218" customFormat="1" ht="12.75" hidden="1" customHeight="1">
      <c r="A13" s="673"/>
      <c r="B13" s="673" t="s">
        <v>4989</v>
      </c>
      <c r="C13" s="1762" t="s">
        <v>2788</v>
      </c>
      <c r="D13" s="671" t="s">
        <v>6934</v>
      </c>
      <c r="E13" s="671">
        <v>45061</v>
      </c>
      <c r="F13" s="671"/>
      <c r="G13" s="671">
        <f t="shared" si="0"/>
        <v>45066</v>
      </c>
      <c r="H13" s="671">
        <f t="shared" si="1"/>
        <v>45069</v>
      </c>
      <c r="I13" s="671">
        <f t="shared" si="2"/>
        <v>45071</v>
      </c>
      <c r="J13" s="1271">
        <v>45053</v>
      </c>
      <c r="K13" s="1273">
        <f t="shared" si="3"/>
        <v>45054</v>
      </c>
    </row>
    <row r="14" spans="1:12" s="218" customFormat="1" ht="12.75" hidden="1" customHeight="1">
      <c r="A14" s="673"/>
      <c r="B14" s="673" t="s">
        <v>4992</v>
      </c>
      <c r="C14" s="1762" t="s">
        <v>4155</v>
      </c>
      <c r="D14" s="671" t="s">
        <v>6935</v>
      </c>
      <c r="E14" s="671">
        <v>45065</v>
      </c>
      <c r="F14" s="671"/>
      <c r="G14" s="671">
        <f t="shared" si="0"/>
        <v>45070</v>
      </c>
      <c r="H14" s="671">
        <f t="shared" si="1"/>
        <v>45073</v>
      </c>
      <c r="I14" s="671">
        <f t="shared" si="2"/>
        <v>45075</v>
      </c>
      <c r="J14" s="1271">
        <v>45060</v>
      </c>
      <c r="K14" s="1273">
        <f t="shared" si="3"/>
        <v>45061</v>
      </c>
    </row>
    <row r="15" spans="1:12" s="218" customFormat="1" ht="12.75" hidden="1" customHeight="1">
      <c r="A15" s="673" t="s">
        <v>6936</v>
      </c>
      <c r="B15" s="673" t="s">
        <v>4995</v>
      </c>
      <c r="C15" s="1762" t="s">
        <v>6248</v>
      </c>
      <c r="D15" s="671" t="s">
        <v>6937</v>
      </c>
      <c r="E15" s="671">
        <v>45068</v>
      </c>
      <c r="F15" s="671"/>
      <c r="G15" s="539" t="s">
        <v>2190</v>
      </c>
      <c r="H15" s="671">
        <f t="shared" si="1"/>
        <v>45076</v>
      </c>
      <c r="I15" s="671">
        <f t="shared" si="2"/>
        <v>45078</v>
      </c>
      <c r="J15" s="1271">
        <v>45067</v>
      </c>
      <c r="K15" s="1273">
        <f t="shared" si="3"/>
        <v>45068</v>
      </c>
    </row>
    <row r="16" spans="1:12" s="218" customFormat="1" ht="12.75" hidden="1" customHeight="1">
      <c r="A16" s="673" t="s">
        <v>6938</v>
      </c>
      <c r="B16" s="673" t="s">
        <v>4998</v>
      </c>
      <c r="C16" s="1762" t="s">
        <v>3188</v>
      </c>
      <c r="D16" s="671" t="s">
        <v>6939</v>
      </c>
      <c r="E16" s="671">
        <v>45076</v>
      </c>
      <c r="F16" s="671"/>
      <c r="G16" s="671">
        <f t="shared" ref="G16" si="4">E16+5</f>
        <v>45081</v>
      </c>
      <c r="H16" s="671">
        <f t="shared" ref="H16" si="5">E16+8</f>
        <v>45084</v>
      </c>
      <c r="I16" s="671">
        <f t="shared" ref="I16" si="6">E16+10</f>
        <v>45086</v>
      </c>
      <c r="J16" s="1271">
        <v>45074</v>
      </c>
      <c r="K16" s="1273">
        <f t="shared" ref="K16" si="7">J16+1</f>
        <v>45075</v>
      </c>
      <c r="L16" s="218" t="s">
        <v>6940</v>
      </c>
    </row>
    <row r="17" spans="1:12" s="218" customFormat="1" ht="12.75" hidden="1" customHeight="1">
      <c r="A17" s="673"/>
      <c r="C17" s="225" t="s">
        <v>5753</v>
      </c>
      <c r="D17" s="226"/>
      <c r="E17" s="227"/>
      <c r="F17" s="227"/>
      <c r="G17" s="227"/>
      <c r="H17" s="227"/>
      <c r="I17" s="227"/>
      <c r="J17" s="227"/>
      <c r="K17" s="228"/>
      <c r="L17" s="222"/>
    </row>
    <row r="18" spans="1:12" s="218" customFormat="1" ht="12.75" hidden="1" customHeight="1">
      <c r="A18" s="673"/>
      <c r="B18" s="374"/>
      <c r="E18" s="229"/>
      <c r="F18" s="229"/>
      <c r="G18" s="322"/>
      <c r="H18" s="322"/>
      <c r="I18" s="322"/>
      <c r="J18" s="322"/>
      <c r="K18" s="322"/>
      <c r="L18" s="229"/>
    </row>
    <row r="19" spans="1:12" s="218" customFormat="1" ht="12.75" hidden="1" customHeight="1">
      <c r="A19" s="673"/>
      <c r="B19" s="374"/>
      <c r="E19" s="2049" t="s">
        <v>6941</v>
      </c>
      <c r="F19" s="2049"/>
      <c r="G19" s="2048"/>
      <c r="H19" s="322"/>
      <c r="I19" s="322"/>
      <c r="J19" s="322"/>
      <c r="K19" s="322"/>
      <c r="L19" s="229"/>
    </row>
    <row r="20" spans="1:12" s="218" customFormat="1" ht="12.75" hidden="1" customHeight="1">
      <c r="A20" s="673"/>
      <c r="B20" s="374"/>
      <c r="E20" s="229"/>
      <c r="F20" s="229"/>
      <c r="G20" s="322"/>
      <c r="H20" s="322"/>
      <c r="I20" s="322"/>
      <c r="J20" s="322"/>
      <c r="K20" s="322"/>
      <c r="L20" s="229"/>
    </row>
    <row r="21" spans="1:12" s="218" customFormat="1" ht="24" hidden="1">
      <c r="A21" s="673"/>
      <c r="B21" s="374"/>
      <c r="C21" s="924" t="s">
        <v>6391</v>
      </c>
      <c r="D21" s="212" t="s">
        <v>6942</v>
      </c>
      <c r="E21" s="1386" t="s">
        <v>2015</v>
      </c>
      <c r="F21" s="1386"/>
      <c r="G21" s="213" t="s">
        <v>287</v>
      </c>
      <c r="H21" s="213" t="s">
        <v>853</v>
      </c>
      <c r="I21" s="213" t="s">
        <v>804</v>
      </c>
      <c r="J21" s="322"/>
      <c r="K21" s="322"/>
      <c r="L21" s="229"/>
    </row>
    <row r="22" spans="1:12" s="218" customFormat="1" ht="22.5" hidden="1">
      <c r="A22" s="673"/>
      <c r="B22" s="374"/>
      <c r="C22" s="215"/>
      <c r="D22" s="216" t="s">
        <v>3586</v>
      </c>
      <c r="E22" s="919"/>
      <c r="F22" s="919"/>
      <c r="G22" s="314" t="s">
        <v>6043</v>
      </c>
      <c r="H22" s="314" t="s">
        <v>6927</v>
      </c>
      <c r="I22" s="314" t="s">
        <v>4752</v>
      </c>
      <c r="J22" s="1272" t="s">
        <v>2030</v>
      </c>
      <c r="K22" s="1270" t="s">
        <v>5337</v>
      </c>
      <c r="L22" s="229"/>
    </row>
    <row r="23" spans="1:12" s="218" customFormat="1" ht="12" hidden="1">
      <c r="A23" s="673"/>
      <c r="B23" s="673" t="s">
        <v>5001</v>
      </c>
      <c r="C23" s="1995" t="s">
        <v>4116</v>
      </c>
      <c r="D23" s="1996" t="s">
        <v>6943</v>
      </c>
      <c r="E23" s="2001">
        <v>45091</v>
      </c>
      <c r="F23" s="2001"/>
      <c r="G23" s="543">
        <f>E23+5</f>
        <v>45096</v>
      </c>
      <c r="H23" s="543">
        <f>E23+8</f>
        <v>45099</v>
      </c>
      <c r="I23" s="543">
        <f>E23+10</f>
        <v>45101</v>
      </c>
      <c r="J23" s="1271">
        <v>45081</v>
      </c>
      <c r="K23" s="1273">
        <f>J23+1</f>
        <v>45082</v>
      </c>
      <c r="L23" s="229"/>
    </row>
    <row r="24" spans="1:12" s="218" customFormat="1" ht="12.75" hidden="1" customHeight="1">
      <c r="A24" s="673" t="s">
        <v>6944</v>
      </c>
      <c r="B24" s="673" t="s">
        <v>5004</v>
      </c>
      <c r="C24" s="1995" t="s">
        <v>6945</v>
      </c>
      <c r="D24" s="1996" t="s">
        <v>6946</v>
      </c>
      <c r="E24" s="2067">
        <v>45103</v>
      </c>
      <c r="F24" s="2067"/>
      <c r="G24" s="539">
        <f t="shared" ref="G24" si="8">E24+5</f>
        <v>45108</v>
      </c>
      <c r="H24" s="539">
        <f t="shared" ref="H24" si="9">E24+8</f>
        <v>45111</v>
      </c>
      <c r="I24" s="539">
        <f t="shared" ref="I24" si="10">E24+10</f>
        <v>45113</v>
      </c>
      <c r="J24" s="1271">
        <v>45088</v>
      </c>
      <c r="K24" s="1273">
        <f t="shared" ref="K24:K31" si="11">J24+1</f>
        <v>45089</v>
      </c>
    </row>
    <row r="25" spans="1:12" s="218" customFormat="1" ht="12.75" hidden="1" customHeight="1">
      <c r="A25" s="673" t="s">
        <v>6947</v>
      </c>
      <c r="B25" s="673" t="s">
        <v>5007</v>
      </c>
      <c r="C25" s="2033" t="s">
        <v>3042</v>
      </c>
      <c r="D25" s="1996" t="s">
        <v>6948</v>
      </c>
      <c r="E25" s="1997">
        <v>45102</v>
      </c>
      <c r="F25" s="1997"/>
      <c r="G25" s="543">
        <f t="shared" ref="G25:G28" si="12">E25+5</f>
        <v>45107</v>
      </c>
      <c r="H25" s="543">
        <f t="shared" ref="H25:H28" si="13">E25+8</f>
        <v>45110</v>
      </c>
      <c r="I25" s="543">
        <f t="shared" ref="I25:I28" si="14">E25+10</f>
        <v>45112</v>
      </c>
      <c r="J25" s="1271">
        <v>45095</v>
      </c>
      <c r="K25" s="1273">
        <f t="shared" si="11"/>
        <v>45096</v>
      </c>
      <c r="L25" s="229"/>
    </row>
    <row r="26" spans="1:12" s="218" customFormat="1" ht="12.75" hidden="1" customHeight="1">
      <c r="A26" s="673" t="s">
        <v>6949</v>
      </c>
      <c r="B26" s="673" t="s">
        <v>5010</v>
      </c>
      <c r="C26" s="1995" t="s">
        <v>6950</v>
      </c>
      <c r="D26" s="1996" t="s">
        <v>6951</v>
      </c>
      <c r="E26" s="1997">
        <v>45107</v>
      </c>
      <c r="F26" s="1997"/>
      <c r="G26" s="543">
        <f t="shared" si="12"/>
        <v>45112</v>
      </c>
      <c r="H26" s="543">
        <f t="shared" si="13"/>
        <v>45115</v>
      </c>
      <c r="I26" s="543">
        <f t="shared" si="14"/>
        <v>45117</v>
      </c>
      <c r="J26" s="1271">
        <v>45102</v>
      </c>
      <c r="K26" s="1273">
        <f t="shared" si="11"/>
        <v>45103</v>
      </c>
      <c r="L26" s="229"/>
    </row>
    <row r="27" spans="1:12" s="218" customFormat="1" ht="12.75" hidden="1" customHeight="1">
      <c r="A27" s="673" t="s">
        <v>6952</v>
      </c>
      <c r="B27" s="673" t="s">
        <v>5013</v>
      </c>
      <c r="C27" s="1998" t="s">
        <v>2182</v>
      </c>
      <c r="D27" s="1996" t="s">
        <v>6953</v>
      </c>
      <c r="E27" s="2067">
        <v>45109</v>
      </c>
      <c r="F27" s="2067"/>
      <c r="G27" s="539"/>
      <c r="H27" s="539"/>
      <c r="I27" s="539"/>
      <c r="J27" s="1271">
        <v>45109</v>
      </c>
      <c r="K27" s="1273">
        <f t="shared" si="11"/>
        <v>45110</v>
      </c>
      <c r="L27" s="229"/>
    </row>
    <row r="28" spans="1:12" s="218" customFormat="1" ht="12.75" hidden="1" customHeight="1">
      <c r="A28" s="673" t="s">
        <v>5605</v>
      </c>
      <c r="B28" s="673" t="s">
        <v>5016</v>
      </c>
      <c r="C28" s="1995" t="s">
        <v>3099</v>
      </c>
      <c r="D28" s="1996" t="s">
        <v>6954</v>
      </c>
      <c r="E28" s="1997">
        <v>45120</v>
      </c>
      <c r="F28" s="1997"/>
      <c r="G28" s="543">
        <f t="shared" si="12"/>
        <v>45125</v>
      </c>
      <c r="H28" s="543">
        <f t="shared" si="13"/>
        <v>45128</v>
      </c>
      <c r="I28" s="543">
        <f t="shared" si="14"/>
        <v>45130</v>
      </c>
      <c r="J28" s="1271">
        <v>45116</v>
      </c>
      <c r="K28" s="1273">
        <f t="shared" si="11"/>
        <v>45117</v>
      </c>
      <c r="L28" s="229"/>
    </row>
    <row r="29" spans="1:12" s="218" customFormat="1" ht="12.75" hidden="1" customHeight="1">
      <c r="A29" s="673" t="s">
        <v>6955</v>
      </c>
      <c r="B29" s="673" t="s">
        <v>5020</v>
      </c>
      <c r="C29" s="1998" t="s">
        <v>2182</v>
      </c>
      <c r="D29" s="1996" t="s">
        <v>6956</v>
      </c>
      <c r="E29" s="2067">
        <v>45126</v>
      </c>
      <c r="F29" s="2067"/>
      <c r="G29" s="539"/>
      <c r="H29" s="539"/>
      <c r="I29" s="539"/>
      <c r="J29" s="1271">
        <v>45123</v>
      </c>
      <c r="K29" s="1273">
        <f t="shared" si="11"/>
        <v>45124</v>
      </c>
      <c r="L29" s="229"/>
    </row>
    <row r="30" spans="1:12" s="218" customFormat="1" ht="12.75" hidden="1" customHeight="1">
      <c r="A30" s="673" t="s">
        <v>6957</v>
      </c>
      <c r="B30" s="673" t="s">
        <v>5024</v>
      </c>
      <c r="C30" s="1995" t="s">
        <v>3197</v>
      </c>
      <c r="D30" s="1996" t="s">
        <v>6958</v>
      </c>
      <c r="E30" s="1997">
        <v>45133</v>
      </c>
      <c r="F30" s="1997"/>
      <c r="G30" s="543">
        <f t="shared" ref="G30" si="15">E30+5</f>
        <v>45138</v>
      </c>
      <c r="H30" s="543">
        <f t="shared" ref="H30" si="16">E30+8</f>
        <v>45141</v>
      </c>
      <c r="I30" s="543">
        <f t="shared" ref="I30" si="17">E30+10</f>
        <v>45143</v>
      </c>
      <c r="J30" s="1271">
        <v>45130</v>
      </c>
      <c r="K30" s="1273">
        <f t="shared" si="11"/>
        <v>45131</v>
      </c>
      <c r="L30" s="229"/>
    </row>
    <row r="31" spans="1:12" s="218" customFormat="1" ht="12.75" hidden="1" customHeight="1">
      <c r="A31" s="673" t="s">
        <v>6959</v>
      </c>
      <c r="B31" s="673" t="s">
        <v>5027</v>
      </c>
      <c r="C31" s="1998" t="s">
        <v>4910</v>
      </c>
      <c r="D31" s="1996" t="s">
        <v>6960</v>
      </c>
      <c r="E31" s="2067">
        <v>45137</v>
      </c>
      <c r="F31" s="2067"/>
      <c r="G31" s="2089"/>
      <c r="H31" s="539">
        <f t="shared" ref="H31" si="18">E31+8</f>
        <v>45145</v>
      </c>
      <c r="I31" s="539">
        <f t="shared" ref="I31" si="19">E31+10</f>
        <v>45147</v>
      </c>
      <c r="J31" s="1271">
        <v>45137</v>
      </c>
      <c r="K31" s="1273">
        <f t="shared" si="11"/>
        <v>45138</v>
      </c>
      <c r="L31" s="229"/>
    </row>
    <row r="32" spans="1:12" s="218" customFormat="1" ht="12.75" hidden="1" customHeight="1">
      <c r="A32" s="673" t="s">
        <v>6961</v>
      </c>
      <c r="B32" s="673" t="s">
        <v>5030</v>
      </c>
      <c r="C32" s="1995" t="s">
        <v>3062</v>
      </c>
      <c r="D32" s="1996" t="s">
        <v>6962</v>
      </c>
      <c r="E32" s="1997">
        <v>45146</v>
      </c>
      <c r="F32" s="1997"/>
      <c r="G32" s="543">
        <f t="shared" ref="G32" si="20">E32+5</f>
        <v>45151</v>
      </c>
      <c r="H32" s="543">
        <f t="shared" ref="H32" si="21">E32+8</f>
        <v>45154</v>
      </c>
      <c r="I32" s="543">
        <f t="shared" ref="I32" si="22">E32+10</f>
        <v>45156</v>
      </c>
      <c r="J32" s="1271">
        <v>45144</v>
      </c>
      <c r="K32" s="1273">
        <f t="shared" ref="K32" si="23">J32+1</f>
        <v>45145</v>
      </c>
      <c r="L32" s="229"/>
    </row>
    <row r="33" spans="1:12" s="218" customFormat="1" ht="12.75" hidden="1" customHeight="1">
      <c r="A33" s="673" t="s">
        <v>6963</v>
      </c>
      <c r="B33" s="673" t="s">
        <v>5033</v>
      </c>
      <c r="C33" s="1998" t="s">
        <v>2182</v>
      </c>
      <c r="D33" s="1996" t="s">
        <v>6964</v>
      </c>
      <c r="E33" s="2067">
        <v>45151</v>
      </c>
      <c r="F33" s="2067"/>
      <c r="G33" s="539"/>
      <c r="H33" s="539"/>
      <c r="I33" s="539"/>
      <c r="J33" s="1271">
        <v>45151</v>
      </c>
      <c r="K33" s="1273">
        <f t="shared" ref="K33" si="24">J33+1</f>
        <v>45152</v>
      </c>
      <c r="L33" s="229"/>
    </row>
    <row r="34" spans="1:12" s="218" customFormat="1" ht="12.75" hidden="1" customHeight="1">
      <c r="A34" s="673" t="s">
        <v>6965</v>
      </c>
      <c r="B34" s="673" t="s">
        <v>5037</v>
      </c>
      <c r="C34" s="1995" t="s">
        <v>2385</v>
      </c>
      <c r="D34" s="1996" t="s">
        <v>6966</v>
      </c>
      <c r="E34" s="2001">
        <v>45163</v>
      </c>
      <c r="F34" s="2001"/>
      <c r="G34" s="543">
        <f>E34+5</f>
        <v>45168</v>
      </c>
      <c r="H34" s="543">
        <f>E34+8</f>
        <v>45171</v>
      </c>
      <c r="I34" s="543">
        <f>E34+10</f>
        <v>45173</v>
      </c>
      <c r="J34" s="1271">
        <v>45158</v>
      </c>
      <c r="K34" s="1273">
        <f>J34+1</f>
        <v>45159</v>
      </c>
      <c r="L34" s="229"/>
    </row>
    <row r="35" spans="1:12" s="218" customFormat="1" ht="12.75" hidden="1" customHeight="1">
      <c r="A35" s="673" t="s">
        <v>6967</v>
      </c>
      <c r="B35" s="673" t="s">
        <v>5040</v>
      </c>
      <c r="C35" s="1995" t="s">
        <v>3990</v>
      </c>
      <c r="D35" s="1996" t="s">
        <v>6968</v>
      </c>
      <c r="E35" s="2001">
        <v>45168</v>
      </c>
      <c r="F35" s="2001"/>
      <c r="G35" s="543">
        <f>E35+5</f>
        <v>45173</v>
      </c>
      <c r="H35" s="543">
        <f>E35+8</f>
        <v>45176</v>
      </c>
      <c r="I35" s="543">
        <f>E35+10</f>
        <v>45178</v>
      </c>
      <c r="J35" s="1271">
        <v>45165</v>
      </c>
      <c r="K35" s="1273">
        <f>J35+1</f>
        <v>45166</v>
      </c>
      <c r="L35" s="229"/>
    </row>
    <row r="36" spans="1:12" s="218" customFormat="1" ht="12.75" hidden="1" customHeight="1">
      <c r="A36" s="673" t="s">
        <v>6969</v>
      </c>
      <c r="B36" s="673" t="s">
        <v>5042</v>
      </c>
      <c r="C36" s="1995" t="s">
        <v>3072</v>
      </c>
      <c r="D36" s="1996" t="s">
        <v>6970</v>
      </c>
      <c r="E36" s="2001">
        <v>45180</v>
      </c>
      <c r="F36" s="2001"/>
      <c r="G36" s="543">
        <f t="shared" ref="G36:G38" si="25">E36+5</f>
        <v>45185</v>
      </c>
      <c r="H36" s="543">
        <f t="shared" ref="H36:H37" si="26">E36+8</f>
        <v>45188</v>
      </c>
      <c r="I36" s="543">
        <f t="shared" ref="I36:I37" si="27">E36+10</f>
        <v>45190</v>
      </c>
      <c r="J36" s="1271">
        <v>45172</v>
      </c>
      <c r="K36" s="1273">
        <f t="shared" ref="K36:K38" si="28">J36+1</f>
        <v>45173</v>
      </c>
      <c r="L36" s="229"/>
    </row>
    <row r="37" spans="1:12" s="218" customFormat="1" ht="12.75" hidden="1" customHeight="1">
      <c r="A37" s="673" t="s">
        <v>6971</v>
      </c>
      <c r="B37" s="673" t="s">
        <v>5044</v>
      </c>
      <c r="C37" s="1995" t="s">
        <v>6972</v>
      </c>
      <c r="D37" s="1996" t="s">
        <v>6973</v>
      </c>
      <c r="E37" s="2001">
        <v>45183</v>
      </c>
      <c r="F37" s="2001"/>
      <c r="G37" s="543">
        <f t="shared" si="25"/>
        <v>45188</v>
      </c>
      <c r="H37" s="543">
        <f t="shared" si="26"/>
        <v>45191</v>
      </c>
      <c r="I37" s="543">
        <f t="shared" si="27"/>
        <v>45193</v>
      </c>
      <c r="J37" s="1271">
        <v>45179</v>
      </c>
      <c r="K37" s="1273">
        <f t="shared" si="28"/>
        <v>45180</v>
      </c>
      <c r="L37" s="229"/>
    </row>
    <row r="38" spans="1:12" s="218" customFormat="1" ht="12.75" hidden="1" customHeight="1">
      <c r="A38" s="673" t="s">
        <v>6974</v>
      </c>
      <c r="B38" s="673" t="s">
        <v>5046</v>
      </c>
      <c r="C38" s="1995" t="s">
        <v>3013</v>
      </c>
      <c r="D38" s="1996" t="s">
        <v>6975</v>
      </c>
      <c r="E38" s="2001">
        <v>45186</v>
      </c>
      <c r="F38" s="2001"/>
      <c r="G38" s="543">
        <f t="shared" si="25"/>
        <v>45191</v>
      </c>
      <c r="H38" s="543">
        <v>45200</v>
      </c>
      <c r="I38" s="543">
        <v>45197</v>
      </c>
      <c r="J38" s="1271">
        <v>45186</v>
      </c>
      <c r="K38" s="1273">
        <f t="shared" si="28"/>
        <v>45187</v>
      </c>
      <c r="L38" s="229"/>
    </row>
    <row r="39" spans="1:12" s="218" customFormat="1" ht="12.75" hidden="1" customHeight="1">
      <c r="A39" s="673"/>
      <c r="B39" s="673"/>
      <c r="D39" s="224"/>
      <c r="E39" s="2128"/>
      <c r="F39" s="2128"/>
      <c r="G39" s="227"/>
      <c r="H39" s="227"/>
      <c r="I39" s="227"/>
      <c r="J39" s="1271"/>
      <c r="K39" s="1273"/>
      <c r="L39" s="229"/>
    </row>
    <row r="40" spans="1:12" s="218" customFormat="1" ht="12.75" hidden="1" customHeight="1">
      <c r="A40" s="673"/>
      <c r="B40" s="673"/>
      <c r="C40" s="322"/>
      <c r="E40" s="1657"/>
      <c r="F40" s="1657"/>
      <c r="G40" s="322"/>
      <c r="H40" s="322"/>
      <c r="I40" s="322"/>
      <c r="J40" s="1271"/>
      <c r="K40" s="1273"/>
      <c r="L40" s="229"/>
    </row>
    <row r="41" spans="1:12" s="218" customFormat="1" ht="15">
      <c r="A41" s="673"/>
      <c r="B41" s="673"/>
      <c r="C41" s="322"/>
      <c r="E41" s="3970" t="s">
        <v>6941</v>
      </c>
      <c r="F41" s="3970"/>
      <c r="G41" s="3970"/>
      <c r="H41" s="322"/>
      <c r="I41" s="322"/>
      <c r="J41" s="1271"/>
      <c r="K41" s="1273"/>
      <c r="L41" s="229"/>
    </row>
    <row r="42" spans="1:12" s="218" customFormat="1" ht="12.75" customHeight="1">
      <c r="A42" s="673"/>
      <c r="B42" s="673"/>
      <c r="C42" s="322"/>
      <c r="E42" s="1657"/>
      <c r="F42" s="1657"/>
      <c r="G42" s="322"/>
      <c r="H42" s="322"/>
      <c r="I42" s="322"/>
      <c r="J42" s="1271"/>
      <c r="K42" s="1273"/>
      <c r="L42" s="229"/>
    </row>
    <row r="43" spans="1:12" s="218" customFormat="1" ht="12">
      <c r="A43" s="673"/>
      <c r="B43" s="673"/>
      <c r="L43" s="229"/>
    </row>
    <row r="44" spans="1:12" s="218" customFormat="1" ht="12">
      <c r="A44" s="673"/>
      <c r="B44" s="673"/>
      <c r="L44" s="229"/>
    </row>
    <row r="45" spans="1:12" s="218" customFormat="1" ht="24" hidden="1">
      <c r="A45" s="673"/>
      <c r="B45" s="673"/>
      <c r="C45" s="924" t="s">
        <v>6391</v>
      </c>
      <c r="D45" s="212"/>
      <c r="E45" s="1386" t="s">
        <v>2015</v>
      </c>
      <c r="F45" s="1386"/>
      <c r="G45" s="213" t="s">
        <v>287</v>
      </c>
      <c r="H45" s="213" t="s">
        <v>804</v>
      </c>
      <c r="I45" s="213" t="s">
        <v>853</v>
      </c>
      <c r="K45" s="1271" t="s">
        <v>5507</v>
      </c>
      <c r="L45" s="2254" t="s">
        <v>5337</v>
      </c>
    </row>
    <row r="46" spans="1:12" s="218" customFormat="1" ht="12.75" hidden="1" customHeight="1">
      <c r="A46" s="673"/>
      <c r="B46" s="673"/>
      <c r="C46" s="215"/>
      <c r="D46" s="216" t="s">
        <v>3586</v>
      </c>
      <c r="E46" s="919"/>
      <c r="F46" s="919"/>
      <c r="G46" s="314" t="s">
        <v>4558</v>
      </c>
      <c r="H46" s="314" t="s">
        <v>5497</v>
      </c>
      <c r="I46" s="314" t="s">
        <v>3926</v>
      </c>
      <c r="K46" s="1271"/>
      <c r="L46" s="1273"/>
    </row>
    <row r="47" spans="1:12" s="218" customFormat="1" ht="12.75" hidden="1" customHeight="1">
      <c r="A47" s="673" t="s">
        <v>6976</v>
      </c>
      <c r="B47" s="673" t="s">
        <v>5049</v>
      </c>
      <c r="C47" s="1995" t="s">
        <v>6977</v>
      </c>
      <c r="D47" s="1996" t="s">
        <v>6978</v>
      </c>
      <c r="E47" s="2001">
        <v>45193</v>
      </c>
      <c r="F47" s="2001"/>
      <c r="G47" s="543">
        <f>E47+6</f>
        <v>45199</v>
      </c>
      <c r="H47" s="543">
        <f>E47+11</f>
        <v>45204</v>
      </c>
      <c r="I47" s="543">
        <f>E47+15</f>
        <v>45208</v>
      </c>
      <c r="K47" s="1271">
        <v>45193</v>
      </c>
      <c r="L47" s="1273">
        <f>K47+1</f>
        <v>45194</v>
      </c>
    </row>
    <row r="48" spans="1:12" s="218" customFormat="1" ht="12.75" hidden="1" customHeight="1">
      <c r="A48" s="673" t="s">
        <v>6979</v>
      </c>
      <c r="B48" s="673" t="s">
        <v>4917</v>
      </c>
      <c r="C48" s="2033" t="s">
        <v>3744</v>
      </c>
      <c r="D48" s="1996" t="s">
        <v>6980</v>
      </c>
      <c r="E48" s="2001">
        <v>45200</v>
      </c>
      <c r="F48" s="2001"/>
      <c r="G48" s="543">
        <f>E48+6</f>
        <v>45206</v>
      </c>
      <c r="H48" s="543">
        <f>E48+11</f>
        <v>45211</v>
      </c>
      <c r="I48" s="543">
        <f>E48+15</f>
        <v>45215</v>
      </c>
      <c r="K48" s="1271">
        <v>45200</v>
      </c>
      <c r="L48" s="1273">
        <f t="shared" ref="L48" si="29">K48+1</f>
        <v>45201</v>
      </c>
    </row>
    <row r="49" spans="1:14" s="218" customFormat="1" ht="12.75" hidden="1" customHeight="1">
      <c r="A49" s="673" t="s">
        <v>6981</v>
      </c>
      <c r="B49" s="673" t="s">
        <v>4919</v>
      </c>
      <c r="C49" s="888" t="s">
        <v>3937</v>
      </c>
      <c r="D49" s="2173" t="s">
        <v>6982</v>
      </c>
      <c r="E49" s="2174">
        <v>45212</v>
      </c>
      <c r="F49" s="2174"/>
      <c r="G49" s="543">
        <f>E49+6</f>
        <v>45218</v>
      </c>
      <c r="H49" s="543">
        <f>E49+11</f>
        <v>45223</v>
      </c>
      <c r="I49" s="543">
        <f>E49+15</f>
        <v>45227</v>
      </c>
      <c r="K49" s="1271">
        <v>45207</v>
      </c>
      <c r="L49" s="1273">
        <f t="shared" ref="L49" si="30">K49+1</f>
        <v>45208</v>
      </c>
    </row>
    <row r="50" spans="1:14" s="218" customFormat="1" ht="12.75" hidden="1" customHeight="1">
      <c r="A50" s="673" t="s">
        <v>6983</v>
      </c>
      <c r="B50" s="673" t="s">
        <v>4922</v>
      </c>
      <c r="C50" s="2175" t="s">
        <v>2182</v>
      </c>
      <c r="D50" s="2173" t="s">
        <v>6984</v>
      </c>
      <c r="E50" s="2176">
        <v>45214</v>
      </c>
      <c r="F50" s="2176"/>
      <c r="G50" s="2135" t="s">
        <v>5614</v>
      </c>
      <c r="H50" s="2135" t="s">
        <v>5614</v>
      </c>
      <c r="I50" s="2135" t="s">
        <v>5614</v>
      </c>
      <c r="K50" s="1271">
        <v>45214</v>
      </c>
      <c r="L50" s="1273">
        <f t="shared" ref="L50:L52" si="31">K50+1</f>
        <v>45215</v>
      </c>
    </row>
    <row r="51" spans="1:14" s="218" customFormat="1" ht="12.75" hidden="1" customHeight="1">
      <c r="A51" s="673" t="s">
        <v>6985</v>
      </c>
      <c r="B51" s="673" t="s">
        <v>4925</v>
      </c>
      <c r="C51" s="888" t="s">
        <v>6972</v>
      </c>
      <c r="D51" s="2173" t="s">
        <v>6986</v>
      </c>
      <c r="E51" s="2178">
        <v>45231</v>
      </c>
      <c r="F51" s="2178"/>
      <c r="G51" s="543">
        <f>E51+7</f>
        <v>45238</v>
      </c>
      <c r="H51" s="539"/>
      <c r="I51" s="539"/>
      <c r="K51" s="1271">
        <v>45221</v>
      </c>
      <c r="L51" s="1273">
        <f t="shared" si="31"/>
        <v>45222</v>
      </c>
    </row>
    <row r="52" spans="1:14" s="218" customFormat="1" ht="12.75" hidden="1" customHeight="1">
      <c r="A52" s="673" t="s">
        <v>6987</v>
      </c>
      <c r="B52" s="673" t="s">
        <v>4927</v>
      </c>
      <c r="C52" s="888" t="s">
        <v>6988</v>
      </c>
      <c r="D52" s="2173" t="s">
        <v>6989</v>
      </c>
      <c r="E52" s="2174">
        <v>45229</v>
      </c>
      <c r="F52" s="2174"/>
      <c r="G52" s="539"/>
      <c r="H52" s="543">
        <f>E52+11</f>
        <v>45240</v>
      </c>
      <c r="I52" s="543">
        <f>E52+15</f>
        <v>45244</v>
      </c>
      <c r="K52" s="1271">
        <v>45228</v>
      </c>
      <c r="L52" s="1273">
        <f t="shared" si="31"/>
        <v>45229</v>
      </c>
    </row>
    <row r="53" spans="1:14" s="218" customFormat="1" ht="24" hidden="1">
      <c r="A53" s="673" t="s">
        <v>6990</v>
      </c>
      <c r="B53" s="673" t="s">
        <v>4930</v>
      </c>
      <c r="C53" s="2172" t="s">
        <v>6991</v>
      </c>
      <c r="D53" s="2173" t="s">
        <v>6992</v>
      </c>
      <c r="E53" s="2174">
        <v>45239</v>
      </c>
      <c r="F53" s="2174"/>
      <c r="G53" s="2171" t="s">
        <v>6993</v>
      </c>
      <c r="H53" s="543">
        <f>E53+8</f>
        <v>45247</v>
      </c>
      <c r="I53" s="2171" t="s">
        <v>6994</v>
      </c>
      <c r="K53" s="1271">
        <v>45235</v>
      </c>
      <c r="L53" s="1273">
        <f t="shared" ref="L53:L55" si="32">K53+1</f>
        <v>45236</v>
      </c>
    </row>
    <row r="54" spans="1:14" s="218" customFormat="1" ht="29.25" hidden="1" customHeight="1">
      <c r="A54" s="673" t="s">
        <v>6995</v>
      </c>
      <c r="B54" s="673" t="s">
        <v>4933</v>
      </c>
      <c r="C54" s="2181" t="s">
        <v>6996</v>
      </c>
      <c r="D54" s="2173" t="s">
        <v>6997</v>
      </c>
      <c r="E54" s="2174">
        <v>45245</v>
      </c>
      <c r="F54" s="2174"/>
      <c r="G54" s="2171" t="s">
        <v>6998</v>
      </c>
      <c r="H54" s="543">
        <f t="shared" ref="H54:H59" si="33">E54+11</f>
        <v>45256</v>
      </c>
      <c r="I54" s="2180">
        <f t="shared" ref="I54:I59" si="34">E54+15</f>
        <v>45260</v>
      </c>
      <c r="K54" s="1271">
        <v>45242</v>
      </c>
      <c r="L54" s="1273">
        <f t="shared" si="32"/>
        <v>45243</v>
      </c>
    </row>
    <row r="55" spans="1:14" s="218" customFormat="1" ht="24" hidden="1">
      <c r="A55" s="673" t="s">
        <v>6999</v>
      </c>
      <c r="B55" s="673" t="s">
        <v>4936</v>
      </c>
      <c r="C55" s="888" t="s">
        <v>7000</v>
      </c>
      <c r="D55" s="2173" t="s">
        <v>7001</v>
      </c>
      <c r="E55" s="2174">
        <v>45255</v>
      </c>
      <c r="F55" s="2174"/>
      <c r="G55" s="2179">
        <f t="shared" ref="G55:G58" si="35">E55+6</f>
        <v>45261</v>
      </c>
      <c r="H55" s="2171" t="s">
        <v>7002</v>
      </c>
      <c r="I55" s="543">
        <f t="shared" si="34"/>
        <v>45270</v>
      </c>
      <c r="K55" s="1271">
        <v>45249</v>
      </c>
      <c r="L55" s="1273">
        <f t="shared" si="32"/>
        <v>45250</v>
      </c>
    </row>
    <row r="56" spans="1:14" s="218" customFormat="1" ht="12.75" hidden="1" customHeight="1">
      <c r="A56" s="673" t="s">
        <v>7003</v>
      </c>
      <c r="B56" s="673" t="s">
        <v>4938</v>
      </c>
      <c r="C56" s="888" t="s">
        <v>7004</v>
      </c>
      <c r="D56" s="2173" t="s">
        <v>7005</v>
      </c>
      <c r="E56" s="2174">
        <v>45262</v>
      </c>
      <c r="F56" s="2174"/>
      <c r="G56" s="539"/>
      <c r="H56" s="543">
        <f t="shared" si="33"/>
        <v>45273</v>
      </c>
      <c r="I56" s="543">
        <f t="shared" si="34"/>
        <v>45277</v>
      </c>
      <c r="K56" s="1271">
        <v>45256</v>
      </c>
      <c r="L56" s="1273">
        <f t="shared" ref="L56:L58" si="36">K56+1</f>
        <v>45257</v>
      </c>
    </row>
    <row r="57" spans="1:14" s="218" customFormat="1" ht="24" hidden="1">
      <c r="A57" s="673"/>
      <c r="B57" s="673" t="s">
        <v>4940</v>
      </c>
      <c r="C57" s="888" t="s">
        <v>7006</v>
      </c>
      <c r="D57" s="2173" t="s">
        <v>7007</v>
      </c>
      <c r="E57" s="2174">
        <v>45265</v>
      </c>
      <c r="F57" s="2174"/>
      <c r="G57" s="543">
        <f t="shared" si="35"/>
        <v>45271</v>
      </c>
      <c r="H57" s="2171" t="s">
        <v>7008</v>
      </c>
      <c r="I57" s="2171" t="s">
        <v>7008</v>
      </c>
      <c r="K57" s="1271">
        <v>45263</v>
      </c>
      <c r="L57" s="1273">
        <f t="shared" si="36"/>
        <v>45264</v>
      </c>
    </row>
    <row r="58" spans="1:14" s="218" customFormat="1" ht="12.75" hidden="1" customHeight="1">
      <c r="A58" s="673"/>
      <c r="B58" s="673" t="s">
        <v>4942</v>
      </c>
      <c r="C58" s="2196" t="s">
        <v>7009</v>
      </c>
      <c r="D58" s="2173" t="s">
        <v>7010</v>
      </c>
      <c r="E58" s="2174">
        <v>45272</v>
      </c>
      <c r="F58" s="2174"/>
      <c r="G58" s="543">
        <f t="shared" si="35"/>
        <v>45278</v>
      </c>
      <c r="H58" s="2171" t="s">
        <v>7011</v>
      </c>
      <c r="I58" s="543">
        <f t="shared" si="34"/>
        <v>45287</v>
      </c>
      <c r="K58" s="1271">
        <v>45270</v>
      </c>
      <c r="L58" s="1273">
        <f t="shared" si="36"/>
        <v>45271</v>
      </c>
    </row>
    <row r="59" spans="1:14" s="218" customFormat="1" ht="12.75" hidden="1" customHeight="1">
      <c r="A59" s="673" t="s">
        <v>7012</v>
      </c>
      <c r="B59" s="673" t="s">
        <v>4944</v>
      </c>
      <c r="C59" s="888" t="s">
        <v>2354</v>
      </c>
      <c r="D59" s="2173" t="s">
        <v>7013</v>
      </c>
      <c r="E59" s="2174">
        <v>45283</v>
      </c>
      <c r="F59" s="2174"/>
      <c r="G59" s="2171" t="s">
        <v>7014</v>
      </c>
      <c r="H59" s="543">
        <f t="shared" si="33"/>
        <v>45294</v>
      </c>
      <c r="I59" s="543">
        <f t="shared" si="34"/>
        <v>45298</v>
      </c>
      <c r="K59" s="1271">
        <v>45277</v>
      </c>
      <c r="L59" s="1273">
        <f>K59+1</f>
        <v>45278</v>
      </c>
    </row>
    <row r="60" spans="1:14" s="218" customFormat="1" ht="12.75" hidden="1" customHeight="1">
      <c r="A60" s="673" t="s">
        <v>7015</v>
      </c>
      <c r="B60" s="673" t="s">
        <v>4946</v>
      </c>
      <c r="C60" s="1085" t="s">
        <v>2182</v>
      </c>
      <c r="D60" s="2173" t="s">
        <v>7016</v>
      </c>
      <c r="E60" s="2176">
        <v>45284</v>
      </c>
      <c r="F60" s="2176"/>
      <c r="G60" s="2171" t="s">
        <v>7017</v>
      </c>
      <c r="H60" s="2171" t="s">
        <v>7018</v>
      </c>
      <c r="I60" s="2171" t="s">
        <v>7018</v>
      </c>
      <c r="K60" s="1271">
        <v>45284</v>
      </c>
      <c r="L60" s="1273">
        <f>K60+1</f>
        <v>45285</v>
      </c>
    </row>
    <row r="61" spans="1:14" s="218" customFormat="1" ht="12.75" hidden="1" customHeight="1">
      <c r="A61" s="673" t="s">
        <v>7019</v>
      </c>
      <c r="B61" s="673" t="s">
        <v>4948</v>
      </c>
      <c r="C61" s="888" t="s">
        <v>6972</v>
      </c>
      <c r="D61" s="2173" t="s">
        <v>7018</v>
      </c>
      <c r="E61" s="2174">
        <v>45299</v>
      </c>
      <c r="F61" s="2174"/>
      <c r="G61" s="543">
        <f t="shared" ref="G61" si="37">E61+6</f>
        <v>45305</v>
      </c>
      <c r="H61" s="543">
        <f t="shared" ref="H61" si="38">E61+11</f>
        <v>45310</v>
      </c>
      <c r="I61" s="543">
        <f t="shared" ref="I61" si="39">E61+15</f>
        <v>45314</v>
      </c>
      <c r="K61" s="1271">
        <v>45291</v>
      </c>
      <c r="L61" s="1273">
        <f>K61+1</f>
        <v>45292</v>
      </c>
    </row>
    <row r="62" spans="1:14" s="218" customFormat="1" ht="12.75" hidden="1" customHeight="1">
      <c r="A62" s="673"/>
      <c r="B62" s="673"/>
      <c r="C62" s="322"/>
      <c r="E62" s="1657"/>
      <c r="F62" s="1657"/>
      <c r="G62" s="322"/>
      <c r="H62" s="322"/>
      <c r="I62" s="322"/>
      <c r="J62" s="1271"/>
      <c r="K62" s="1273"/>
      <c r="L62" s="229"/>
    </row>
    <row r="63" spans="1:14" s="218" customFormat="1" ht="12.75" customHeight="1">
      <c r="A63" s="673"/>
      <c r="B63" s="673"/>
      <c r="E63" s="1657"/>
      <c r="F63" s="1657"/>
      <c r="G63" s="1261"/>
      <c r="M63" s="229"/>
      <c r="N63" s="1261"/>
    </row>
    <row r="64" spans="1:14" s="218" customFormat="1" ht="24" hidden="1">
      <c r="A64" s="673"/>
      <c r="B64" s="673"/>
      <c r="C64" s="924" t="s">
        <v>6391</v>
      </c>
      <c r="D64" s="212"/>
      <c r="E64" s="2347" t="s">
        <v>2015</v>
      </c>
      <c r="F64" s="213" t="s">
        <v>804</v>
      </c>
      <c r="G64" s="1379" t="s">
        <v>7020</v>
      </c>
      <c r="H64" s="213" t="s">
        <v>853</v>
      </c>
      <c r="I64" s="1271"/>
      <c r="J64" s="3606" t="s">
        <v>2030</v>
      </c>
      <c r="K64" s="3607" t="s">
        <v>5337</v>
      </c>
      <c r="L64" s="1261"/>
    </row>
    <row r="65" spans="1:14" s="218" customFormat="1" ht="21" hidden="1" customHeight="1">
      <c r="A65" s="673"/>
      <c r="B65" s="673"/>
      <c r="C65" s="215"/>
      <c r="D65" s="216" t="s">
        <v>3586</v>
      </c>
      <c r="E65" s="919"/>
      <c r="F65" s="314" t="s">
        <v>5497</v>
      </c>
      <c r="G65" s="314" t="s">
        <v>3299</v>
      </c>
      <c r="H65" s="314" t="s">
        <v>3926</v>
      </c>
      <c r="I65" s="1261"/>
      <c r="J65" s="3605"/>
      <c r="K65" s="3608"/>
      <c r="L65" s="1261"/>
    </row>
    <row r="66" spans="1:14" s="218" customFormat="1" ht="17.25" hidden="1" customHeight="1">
      <c r="A66" s="673"/>
      <c r="B66" s="3471" t="s">
        <v>5911</v>
      </c>
      <c r="C66" s="3170" t="s">
        <v>7021</v>
      </c>
      <c r="D66" s="3171" t="s">
        <v>7022</v>
      </c>
      <c r="E66" s="3516">
        <v>45545</v>
      </c>
      <c r="F66" s="3173">
        <f>E66+11</f>
        <v>45556</v>
      </c>
      <c r="G66" s="3173">
        <f>E66+13</f>
        <v>45558</v>
      </c>
      <c r="H66" s="3173">
        <f>E66+15</f>
        <v>45560</v>
      </c>
      <c r="I66" s="1271"/>
      <c r="J66" s="3606">
        <v>45536</v>
      </c>
      <c r="K66" s="3609">
        <f>J66+1</f>
        <v>45537</v>
      </c>
      <c r="L66" s="1261"/>
    </row>
    <row r="67" spans="1:14" s="218" customFormat="1" ht="17.25" hidden="1" customHeight="1">
      <c r="A67" s="673"/>
      <c r="B67" s="3471" t="s">
        <v>5914</v>
      </c>
      <c r="C67" s="3470" t="s">
        <v>7023</v>
      </c>
      <c r="D67" s="3175" t="s">
        <v>7024</v>
      </c>
      <c r="E67" s="3537">
        <v>45549</v>
      </c>
      <c r="F67" s="3174">
        <f>E67+11</f>
        <v>45560</v>
      </c>
      <c r="G67" s="3174">
        <f>E67+13</f>
        <v>45562</v>
      </c>
      <c r="H67" s="3174">
        <f>E67+15</f>
        <v>45564</v>
      </c>
      <c r="I67" s="1271"/>
      <c r="J67" s="3606">
        <v>45543</v>
      </c>
      <c r="K67" s="3609">
        <f>J67+1</f>
        <v>45544</v>
      </c>
      <c r="L67" s="1261"/>
    </row>
    <row r="68" spans="1:14" s="218" customFormat="1" ht="17.25" hidden="1" customHeight="1">
      <c r="A68" s="673"/>
      <c r="B68" s="3471" t="s">
        <v>5916</v>
      </c>
      <c r="C68" s="3170" t="s">
        <v>4408</v>
      </c>
      <c r="D68" s="3171" t="s">
        <v>7025</v>
      </c>
      <c r="E68" s="3516">
        <v>45555</v>
      </c>
      <c r="F68" s="2869">
        <f>E68+11</f>
        <v>45566</v>
      </c>
      <c r="G68" s="2869">
        <f>E68+13</f>
        <v>45568</v>
      </c>
      <c r="H68" s="2869">
        <f>E68+15</f>
        <v>45570</v>
      </c>
      <c r="I68" s="1271"/>
      <c r="J68" s="3606">
        <v>45550</v>
      </c>
      <c r="K68" s="3609">
        <f>J68+1</f>
        <v>45551</v>
      </c>
      <c r="L68" s="1261"/>
    </row>
    <row r="69" spans="1:14" s="218" customFormat="1" ht="17.25" hidden="1" customHeight="1">
      <c r="A69" s="673"/>
      <c r="B69" s="3471" t="s">
        <v>5918</v>
      </c>
      <c r="C69" s="3170" t="s">
        <v>5617</v>
      </c>
      <c r="D69" s="3171" t="s">
        <v>7026</v>
      </c>
      <c r="E69" s="3630">
        <v>45563</v>
      </c>
      <c r="F69" s="2869">
        <f>E69+11</f>
        <v>45574</v>
      </c>
      <c r="G69" s="2869">
        <f>E69+13</f>
        <v>45576</v>
      </c>
      <c r="H69" s="2869">
        <f>E69+15</f>
        <v>45578</v>
      </c>
      <c r="I69" s="1271"/>
      <c r="J69" s="3606">
        <v>45557</v>
      </c>
      <c r="K69" s="3609">
        <f>J69+1</f>
        <v>45558</v>
      </c>
      <c r="L69" s="1261"/>
    </row>
    <row r="70" spans="1:14" s="218" customFormat="1" ht="17.25" hidden="1" customHeight="1">
      <c r="A70" s="673"/>
      <c r="B70" s="3471"/>
      <c r="C70" s="139"/>
      <c r="D70" s="1992"/>
      <c r="E70" s="2832"/>
      <c r="F70" s="2832"/>
      <c r="G70" s="227"/>
      <c r="H70" s="227"/>
      <c r="I70" s="227"/>
      <c r="J70" s="3610"/>
      <c r="K70" s="3606"/>
      <c r="L70" s="1273"/>
      <c r="M70" s="229"/>
      <c r="N70" s="1261"/>
    </row>
    <row r="71" spans="1:14" s="218" customFormat="1" ht="17.25" hidden="1" customHeight="1">
      <c r="A71" s="673"/>
      <c r="B71" s="3471"/>
      <c r="C71" s="139"/>
      <c r="D71" s="1992"/>
      <c r="E71" s="2832"/>
      <c r="F71" s="2832"/>
      <c r="G71" s="227"/>
      <c r="H71" s="227"/>
      <c r="I71" s="227"/>
      <c r="J71" s="3610"/>
      <c r="K71" s="3606"/>
      <c r="L71" s="1273"/>
      <c r="M71" s="229"/>
      <c r="N71" s="1261"/>
    </row>
    <row r="72" spans="1:14" s="218" customFormat="1" ht="32.25" customHeight="1">
      <c r="A72" s="673"/>
      <c r="B72" s="3472"/>
      <c r="C72" s="924" t="s">
        <v>7027</v>
      </c>
      <c r="D72" s="212"/>
      <c r="E72" s="2347" t="s">
        <v>2015</v>
      </c>
      <c r="F72" s="213" t="s">
        <v>804</v>
      </c>
      <c r="G72" s="1379" t="s">
        <v>7020</v>
      </c>
      <c r="H72" s="213" t="s">
        <v>853</v>
      </c>
      <c r="I72" s="3606"/>
      <c r="J72" s="3606" t="s">
        <v>2030</v>
      </c>
      <c r="K72" s="3607" t="s">
        <v>5337</v>
      </c>
      <c r="L72" s="1261"/>
    </row>
    <row r="73" spans="1:14" s="218" customFormat="1" ht="25.5" customHeight="1">
      <c r="A73" s="673"/>
      <c r="B73" s="3472"/>
      <c r="C73" s="215"/>
      <c r="D73" s="216" t="s">
        <v>4010</v>
      </c>
      <c r="E73" s="919"/>
      <c r="F73" s="314" t="s">
        <v>4813</v>
      </c>
      <c r="G73" s="314" t="s">
        <v>5497</v>
      </c>
      <c r="H73" s="314" t="s">
        <v>4634</v>
      </c>
      <c r="I73" s="3605"/>
      <c r="J73" s="3605"/>
      <c r="K73" s="3608"/>
      <c r="L73" s="1261"/>
    </row>
    <row r="74" spans="1:14" s="218" customFormat="1" ht="17.25" customHeight="1">
      <c r="A74" s="673"/>
      <c r="B74" s="3471" t="s">
        <v>5918</v>
      </c>
      <c r="C74" s="2196" t="s">
        <v>3042</v>
      </c>
      <c r="D74" s="2173" t="s">
        <v>7026</v>
      </c>
      <c r="E74" s="3872">
        <v>45580</v>
      </c>
      <c r="F74" s="543">
        <f t="shared" ref="F74:F80" si="40">E74+9</f>
        <v>45589</v>
      </c>
      <c r="G74" s="543">
        <f t="shared" ref="G74:G80" si="41">E74+11</f>
        <v>45591</v>
      </c>
      <c r="H74" s="543">
        <f t="shared" ref="H74:H80" si="42">E74+14</f>
        <v>45594</v>
      </c>
      <c r="I74" s="3606"/>
      <c r="J74" s="3606">
        <v>45565</v>
      </c>
      <c r="K74" s="3609">
        <f t="shared" ref="K74:K87" si="43">J74+1</f>
        <v>45566</v>
      </c>
      <c r="L74" s="1261"/>
    </row>
    <row r="75" spans="1:14" s="218" customFormat="1" ht="17.25" customHeight="1">
      <c r="A75" s="673"/>
      <c r="B75" s="3471" t="s">
        <v>5921</v>
      </c>
      <c r="C75" s="2196" t="s">
        <v>3154</v>
      </c>
      <c r="D75" s="2173" t="s">
        <v>7028</v>
      </c>
      <c r="E75" s="2178">
        <v>45585</v>
      </c>
      <c r="F75" s="543">
        <f t="shared" si="40"/>
        <v>45594</v>
      </c>
      <c r="G75" s="543">
        <f t="shared" si="41"/>
        <v>45596</v>
      </c>
      <c r="H75" s="543">
        <f t="shared" si="42"/>
        <v>45599</v>
      </c>
      <c r="I75" s="3606"/>
      <c r="J75" s="3606">
        <v>45572</v>
      </c>
      <c r="K75" s="3609">
        <f t="shared" si="43"/>
        <v>45573</v>
      </c>
      <c r="L75" s="1261"/>
    </row>
    <row r="76" spans="1:14" s="218" customFormat="1" ht="17.25" customHeight="1">
      <c r="A76" s="673"/>
      <c r="B76" s="3471" t="s">
        <v>5923</v>
      </c>
      <c r="C76" s="1085" t="s">
        <v>2182</v>
      </c>
      <c r="D76" s="3599" t="s">
        <v>7029</v>
      </c>
      <c r="E76" s="2176">
        <v>45579</v>
      </c>
      <c r="F76" s="539">
        <f t="shared" si="40"/>
        <v>45588</v>
      </c>
      <c r="G76" s="539">
        <f t="shared" si="41"/>
        <v>45590</v>
      </c>
      <c r="H76" s="539">
        <f t="shared" si="42"/>
        <v>45593</v>
      </c>
      <c r="I76" s="3606"/>
      <c r="J76" s="3606">
        <v>45579</v>
      </c>
      <c r="K76" s="3609">
        <f t="shared" si="43"/>
        <v>45580</v>
      </c>
      <c r="L76" s="1261"/>
    </row>
    <row r="77" spans="1:14" s="218" customFormat="1" ht="17.25" customHeight="1">
      <c r="A77" s="673"/>
      <c r="B77" s="3471" t="s">
        <v>5925</v>
      </c>
      <c r="C77" s="3449" t="s">
        <v>3304</v>
      </c>
      <c r="D77" s="3171" t="s">
        <v>7030</v>
      </c>
      <c r="E77" s="3516">
        <v>45589</v>
      </c>
      <c r="F77" s="543">
        <f t="shared" si="40"/>
        <v>45598</v>
      </c>
      <c r="G77" s="543">
        <f t="shared" si="41"/>
        <v>45600</v>
      </c>
      <c r="H77" s="543">
        <f t="shared" si="42"/>
        <v>45603</v>
      </c>
      <c r="I77" s="3606"/>
      <c r="J77" s="3606">
        <v>45586</v>
      </c>
      <c r="K77" s="3609">
        <f t="shared" si="43"/>
        <v>45587</v>
      </c>
      <c r="L77" s="1261"/>
    </row>
    <row r="78" spans="1:14" s="218" customFormat="1" ht="17.25" customHeight="1">
      <c r="A78" s="673"/>
      <c r="B78" s="3471" t="s">
        <v>6024</v>
      </c>
      <c r="C78" s="3905" t="s">
        <v>7031</v>
      </c>
      <c r="D78" s="3171" t="s">
        <v>7032</v>
      </c>
      <c r="E78" s="3172">
        <v>45593</v>
      </c>
      <c r="F78" s="543">
        <f t="shared" si="40"/>
        <v>45602</v>
      </c>
      <c r="G78" s="543">
        <f t="shared" si="41"/>
        <v>45604</v>
      </c>
      <c r="H78" s="543">
        <f t="shared" si="42"/>
        <v>45607</v>
      </c>
      <c r="I78" s="3606"/>
      <c r="J78" s="3606">
        <v>45593</v>
      </c>
      <c r="K78" s="3609">
        <f t="shared" si="43"/>
        <v>45594</v>
      </c>
      <c r="L78" s="1261"/>
    </row>
    <row r="79" spans="1:14" s="218" customFormat="1" ht="17.25" customHeight="1">
      <c r="A79" s="673"/>
      <c r="B79" s="3471" t="s">
        <v>6027</v>
      </c>
      <c r="C79" s="3912" t="s">
        <v>2182</v>
      </c>
      <c r="D79" s="3955" t="s">
        <v>7033</v>
      </c>
      <c r="E79" s="3913">
        <v>45600</v>
      </c>
      <c r="F79" s="539">
        <f t="shared" si="40"/>
        <v>45609</v>
      </c>
      <c r="G79" s="539">
        <f t="shared" si="41"/>
        <v>45611</v>
      </c>
      <c r="H79" s="539">
        <f t="shared" si="42"/>
        <v>45614</v>
      </c>
      <c r="I79" s="3606"/>
      <c r="J79" s="3606">
        <v>45600</v>
      </c>
      <c r="K79" s="3609">
        <f t="shared" si="43"/>
        <v>45601</v>
      </c>
      <c r="L79" s="1261"/>
    </row>
    <row r="80" spans="1:14" s="218" customFormat="1" ht="17.25" customHeight="1">
      <c r="A80" s="673"/>
      <c r="B80" s="3471" t="s">
        <v>6029</v>
      </c>
      <c r="C80" s="3905" t="s">
        <v>8002</v>
      </c>
      <c r="D80" s="3171" t="s">
        <v>7034</v>
      </c>
      <c r="E80" s="3531">
        <v>45607</v>
      </c>
      <c r="F80" s="3601">
        <f t="shared" si="40"/>
        <v>45616</v>
      </c>
      <c r="G80" s="3602">
        <f t="shared" si="41"/>
        <v>45618</v>
      </c>
      <c r="H80" s="3602">
        <f t="shared" si="42"/>
        <v>45621</v>
      </c>
      <c r="I80" s="3606"/>
      <c r="J80" s="3606">
        <v>45607</v>
      </c>
      <c r="K80" s="3609">
        <f t="shared" si="43"/>
        <v>45608</v>
      </c>
      <c r="L80" s="1261"/>
    </row>
    <row r="81" spans="1:14" s="218" customFormat="1" ht="17.25" customHeight="1">
      <c r="A81" s="673"/>
      <c r="B81" s="3471" t="s">
        <v>6031</v>
      </c>
      <c r="C81" s="3912" t="s">
        <v>2182</v>
      </c>
      <c r="D81" s="3955" t="s">
        <v>7035</v>
      </c>
      <c r="E81" s="3913">
        <v>45614</v>
      </c>
      <c r="F81" s="3956">
        <f t="shared" ref="F81:F87" si="44">E81+9</f>
        <v>45623</v>
      </c>
      <c r="G81" s="3957">
        <f t="shared" ref="G81:G87" si="45">E81+11</f>
        <v>45625</v>
      </c>
      <c r="H81" s="539">
        <f t="shared" ref="H81:H87" si="46">E81+14</f>
        <v>45628</v>
      </c>
      <c r="I81" s="3606"/>
      <c r="J81" s="3606">
        <v>45614</v>
      </c>
      <c r="K81" s="3609">
        <f t="shared" si="43"/>
        <v>45615</v>
      </c>
      <c r="L81" s="1261"/>
    </row>
    <row r="82" spans="1:14" s="218" customFormat="1" ht="17.25" customHeight="1">
      <c r="A82" s="673"/>
      <c r="B82" s="3471" t="s">
        <v>6033</v>
      </c>
      <c r="C82" s="3170" t="s">
        <v>2446</v>
      </c>
      <c r="D82" s="3171" t="s">
        <v>7036</v>
      </c>
      <c r="E82" s="3172">
        <v>45621</v>
      </c>
      <c r="F82" s="3604">
        <f t="shared" si="44"/>
        <v>45630</v>
      </c>
      <c r="G82" s="543">
        <f t="shared" si="45"/>
        <v>45632</v>
      </c>
      <c r="H82" s="543">
        <f t="shared" si="46"/>
        <v>45635</v>
      </c>
      <c r="I82" s="3606"/>
      <c r="J82" s="3606">
        <v>45621</v>
      </c>
      <c r="K82" s="3609">
        <f t="shared" si="43"/>
        <v>45622</v>
      </c>
      <c r="L82" s="1261"/>
    </row>
    <row r="83" spans="1:14" s="218" customFormat="1" ht="17.25" customHeight="1">
      <c r="A83" s="673"/>
      <c r="B83" s="3471" t="s">
        <v>5928</v>
      </c>
      <c r="C83" s="3533" t="s">
        <v>3154</v>
      </c>
      <c r="D83" s="3175" t="s">
        <v>7037</v>
      </c>
      <c r="E83" s="3603">
        <v>45628</v>
      </c>
      <c r="F83" s="3600">
        <f t="shared" si="44"/>
        <v>45637</v>
      </c>
      <c r="G83" s="543">
        <f t="shared" si="45"/>
        <v>45639</v>
      </c>
      <c r="H83" s="543">
        <f t="shared" si="46"/>
        <v>45642</v>
      </c>
      <c r="I83" s="3606"/>
      <c r="J83" s="3606">
        <v>45628</v>
      </c>
      <c r="K83" s="3609">
        <f t="shared" si="43"/>
        <v>45629</v>
      </c>
      <c r="L83" s="1261"/>
    </row>
    <row r="84" spans="1:14" s="218" customFormat="1" ht="17.25" customHeight="1">
      <c r="A84" s="673"/>
      <c r="B84" s="3471" t="s">
        <v>5931</v>
      </c>
      <c r="C84" s="3170" t="s">
        <v>7038</v>
      </c>
      <c r="D84" s="3171" t="s">
        <v>7039</v>
      </c>
      <c r="E84" s="3172">
        <v>45635</v>
      </c>
      <c r="F84" s="2869">
        <f t="shared" si="44"/>
        <v>45644</v>
      </c>
      <c r="G84" s="3532">
        <f t="shared" si="45"/>
        <v>45646</v>
      </c>
      <c r="H84" s="543">
        <f t="shared" si="46"/>
        <v>45649</v>
      </c>
      <c r="I84" s="3606"/>
      <c r="J84" s="3606">
        <v>45635</v>
      </c>
      <c r="K84" s="3609">
        <f t="shared" si="43"/>
        <v>45636</v>
      </c>
      <c r="L84" s="1261"/>
    </row>
    <row r="85" spans="1:14" s="218" customFormat="1" ht="17.25" customHeight="1">
      <c r="A85" s="673"/>
      <c r="B85" s="3471" t="s">
        <v>5933</v>
      </c>
      <c r="C85" s="3533" t="s">
        <v>7040</v>
      </c>
      <c r="D85" s="3175" t="s">
        <v>7041</v>
      </c>
      <c r="E85" s="3603">
        <v>45642</v>
      </c>
      <c r="F85" s="3174">
        <f t="shared" si="44"/>
        <v>45651</v>
      </c>
      <c r="G85" s="3600">
        <f t="shared" si="45"/>
        <v>45653</v>
      </c>
      <c r="H85" s="3173">
        <f t="shared" si="46"/>
        <v>45656</v>
      </c>
      <c r="I85" s="3606"/>
      <c r="J85" s="3606">
        <v>45642</v>
      </c>
      <c r="K85" s="3609">
        <f t="shared" si="43"/>
        <v>45643</v>
      </c>
      <c r="L85" s="1261"/>
    </row>
    <row r="86" spans="1:14" s="218" customFormat="1" ht="17.25" customHeight="1">
      <c r="A86" s="673"/>
      <c r="B86" s="3471" t="s">
        <v>5935</v>
      </c>
      <c r="C86" s="888" t="s">
        <v>3277</v>
      </c>
      <c r="D86" s="2173" t="s">
        <v>7042</v>
      </c>
      <c r="E86" s="2174">
        <v>45649</v>
      </c>
      <c r="F86" s="543">
        <f t="shared" si="44"/>
        <v>45658</v>
      </c>
      <c r="G86" s="543">
        <f t="shared" si="45"/>
        <v>45660</v>
      </c>
      <c r="H86" s="543">
        <f t="shared" si="46"/>
        <v>45663</v>
      </c>
      <c r="I86" s="3606"/>
      <c r="J86" s="3606">
        <v>45649</v>
      </c>
      <c r="K86" s="3609">
        <f t="shared" si="43"/>
        <v>45650</v>
      </c>
      <c r="L86" s="1261"/>
    </row>
    <row r="87" spans="1:14" s="218" customFormat="1" ht="17.25" customHeight="1">
      <c r="A87" s="673"/>
      <c r="B87" s="3471" t="s">
        <v>5937</v>
      </c>
      <c r="C87" s="888" t="s">
        <v>4408</v>
      </c>
      <c r="D87" s="2173" t="s">
        <v>7043</v>
      </c>
      <c r="E87" s="2174">
        <v>45656</v>
      </c>
      <c r="F87" s="543">
        <f t="shared" si="44"/>
        <v>45665</v>
      </c>
      <c r="G87" s="543">
        <f t="shared" si="45"/>
        <v>45667</v>
      </c>
      <c r="H87" s="543">
        <f t="shared" si="46"/>
        <v>45670</v>
      </c>
      <c r="I87" s="3606"/>
      <c r="J87" s="3606">
        <v>45656</v>
      </c>
      <c r="K87" s="3609">
        <f t="shared" si="43"/>
        <v>45657</v>
      </c>
      <c r="L87" s="1261"/>
    </row>
    <row r="88" spans="1:14" s="218" customFormat="1" ht="12.75" customHeight="1">
      <c r="A88" s="673"/>
      <c r="B88" s="673"/>
      <c r="C88" s="139"/>
      <c r="D88" s="1992"/>
      <c r="E88" s="2832"/>
      <c r="F88" s="2832"/>
      <c r="G88" s="227"/>
      <c r="H88" s="227"/>
      <c r="I88" s="227"/>
      <c r="J88" s="227"/>
      <c r="K88" s="1271"/>
      <c r="L88" s="1273"/>
      <c r="M88" s="229"/>
      <c r="N88" s="1261"/>
    </row>
    <row r="89" spans="1:14" s="218" customFormat="1" ht="12.75" customHeight="1">
      <c r="A89" s="673"/>
      <c r="B89" s="673"/>
      <c r="C89" s="139"/>
      <c r="D89" s="1992"/>
      <c r="E89" s="2832"/>
      <c r="F89" s="2832"/>
      <c r="G89" s="227"/>
      <c r="H89" s="227"/>
      <c r="I89" s="227"/>
      <c r="J89" s="227"/>
      <c r="K89" s="1271"/>
      <c r="L89" s="1273"/>
      <c r="M89" s="229"/>
      <c r="N89" s="1261"/>
    </row>
    <row r="90" spans="1:14" s="218" customFormat="1" ht="12.75" customHeight="1">
      <c r="A90" s="673"/>
      <c r="B90" s="673"/>
      <c r="C90" s="139"/>
      <c r="D90" s="1992"/>
      <c r="E90" s="2832"/>
      <c r="F90" s="2832"/>
      <c r="G90" s="227"/>
      <c r="H90" s="227"/>
      <c r="I90" s="227"/>
      <c r="J90" s="227"/>
      <c r="K90" s="1271"/>
      <c r="L90" s="1273"/>
      <c r="M90" s="229"/>
      <c r="N90" s="1261"/>
    </row>
    <row r="91" spans="1:14" s="218" customFormat="1" ht="12.75" customHeight="1">
      <c r="A91" s="673"/>
      <c r="B91" s="673"/>
      <c r="C91" s="225" t="s">
        <v>5753</v>
      </c>
      <c r="E91" s="229"/>
      <c r="F91" s="229"/>
      <c r="G91" s="322"/>
      <c r="H91" s="322"/>
      <c r="I91" s="322"/>
      <c r="J91" s="322"/>
      <c r="K91" s="322"/>
      <c r="L91" s="229"/>
      <c r="M91" s="322"/>
      <c r="N91" s="1261"/>
    </row>
    <row r="92" spans="1:14" s="218" customFormat="1" ht="12.75" customHeight="1">
      <c r="A92" s="673"/>
      <c r="B92" s="673"/>
      <c r="C92" s="225"/>
      <c r="E92" s="229"/>
      <c r="F92" s="229"/>
      <c r="G92" s="322"/>
      <c r="H92" s="322"/>
      <c r="I92" s="322"/>
      <c r="J92" s="322"/>
      <c r="K92" s="322"/>
      <c r="L92" s="229"/>
      <c r="M92" s="322"/>
      <c r="N92" s="1261"/>
    </row>
    <row r="93" spans="1:14" s="218" customFormat="1" ht="12">
      <c r="A93" s="673"/>
      <c r="B93" s="374"/>
      <c r="C93" s="322"/>
      <c r="E93" s="1657"/>
      <c r="F93" s="1657"/>
      <c r="G93" s="322"/>
      <c r="H93" s="322"/>
      <c r="I93" s="322"/>
      <c r="J93" s="322"/>
      <c r="L93" s="229"/>
      <c r="N93" s="230"/>
    </row>
    <row r="94" spans="1:14" s="218" customFormat="1" ht="12">
      <c r="A94" s="673"/>
      <c r="B94" s="374"/>
      <c r="C94" s="219" t="s">
        <v>1920</v>
      </c>
      <c r="D94" s="139"/>
      <c r="E94" s="231"/>
      <c r="F94" s="231"/>
      <c r="G94" s="220"/>
      <c r="H94" s="209" t="s">
        <v>1958</v>
      </c>
      <c r="I94" s="209"/>
      <c r="J94" s="139"/>
      <c r="K94" s="139"/>
      <c r="L94" s="209" t="s">
        <v>1982</v>
      </c>
      <c r="M94" s="209"/>
      <c r="N94" s="209"/>
    </row>
    <row r="95" spans="1:14" s="218" customFormat="1" ht="12">
      <c r="A95" s="673"/>
      <c r="B95" s="374"/>
      <c r="C95" s="137" t="s">
        <v>1921</v>
      </c>
      <c r="D95" s="139"/>
      <c r="E95" s="221" t="s">
        <v>2305</v>
      </c>
      <c r="F95" s="221"/>
      <c r="G95" s="209"/>
      <c r="H95" s="139" t="s">
        <v>2306</v>
      </c>
      <c r="I95" s="139"/>
      <c r="J95" s="221" t="s">
        <v>1960</v>
      </c>
      <c r="K95" s="139"/>
      <c r="L95" s="139" t="s">
        <v>1984</v>
      </c>
      <c r="M95" s="139"/>
      <c r="N95" s="222" t="s">
        <v>1985</v>
      </c>
    </row>
    <row r="96" spans="1:14" s="218" customFormat="1" ht="12">
      <c r="A96" s="673"/>
      <c r="B96" s="374"/>
      <c r="C96" s="137"/>
      <c r="D96" s="139"/>
      <c r="E96" s="221"/>
      <c r="F96" s="221"/>
      <c r="G96" s="209"/>
      <c r="H96" s="139"/>
      <c r="I96" s="139"/>
      <c r="J96" s="221"/>
      <c r="K96" s="139"/>
      <c r="L96" s="139"/>
      <c r="M96" s="139"/>
      <c r="N96" s="222"/>
    </row>
    <row r="97" spans="1:14" s="61" customFormat="1" ht="11.25">
      <c r="A97" s="2008"/>
      <c r="B97" s="1994"/>
      <c r="C97" s="80" t="str">
        <f>HOME!A$600</f>
        <v>ZANT CHONG</v>
      </c>
      <c r="D97" s="80" t="str">
        <f>HOME!B$600</f>
        <v>6011 2429</v>
      </c>
      <c r="E97" s="65" t="str">
        <f>HOME!C$600</f>
        <v>zant.chong@msc.com</v>
      </c>
      <c r="F97" s="65"/>
      <c r="H97" s="80" t="str">
        <f>HOME!A$617</f>
        <v>ROBERT CHIA</v>
      </c>
      <c r="I97" s="80" t="str">
        <f>HOME!B$617</f>
        <v>6011 0564</v>
      </c>
      <c r="J97" s="65" t="str">
        <f>HOME!C$617</f>
        <v>robert.chia@msc.com</v>
      </c>
      <c r="L97" s="80" t="str">
        <f>HOME!A$632</f>
        <v>RAYNAR ANG</v>
      </c>
      <c r="M97" s="80" t="str">
        <f>HOME!B$632</f>
        <v>6011 2358</v>
      </c>
      <c r="N97" s="65" t="str">
        <f>HOME!C$632</f>
        <v>raynar.ang@msc.com</v>
      </c>
    </row>
    <row r="98" spans="1:14" s="61" customFormat="1" ht="11.25">
      <c r="A98" s="2008"/>
      <c r="B98" s="1994"/>
      <c r="C98" s="80" t="str">
        <f>HOME!A$601</f>
        <v>PHOEBE HUANG</v>
      </c>
      <c r="D98" s="80" t="str">
        <f>HOME!B$601</f>
        <v>6011 0562</v>
      </c>
      <c r="E98" s="65" t="str">
        <f>HOME!C$601</f>
        <v>phoebe.huang@msc.com</v>
      </c>
      <c r="F98" s="65"/>
      <c r="H98" s="80" t="str">
        <f>HOME!A$618</f>
        <v>S. Y. LIEW</v>
      </c>
      <c r="I98" s="80" t="str">
        <f>HOME!B$618</f>
        <v>6011 2348</v>
      </c>
      <c r="J98" s="65" t="str">
        <f>HOME!C$618</f>
        <v>seoyi.liew@msc.com</v>
      </c>
      <c r="L98" s="80" t="str">
        <f>HOME!A$633</f>
        <v>KAI SIANG</v>
      </c>
      <c r="M98" s="80" t="str">
        <f>HOME!B$633</f>
        <v>6011 2356</v>
      </c>
      <c r="N98" s="65" t="str">
        <f>HOME!C$633</f>
        <v>kaisiang.lim@msc.com</v>
      </c>
    </row>
    <row r="99" spans="1:14" s="61" customFormat="1" ht="11.25">
      <c r="A99" s="2008"/>
      <c r="B99" s="1994"/>
      <c r="C99" s="80" t="str">
        <f>HOME!A$602</f>
        <v>SHERWIN LIM</v>
      </c>
      <c r="D99" s="80" t="str">
        <f>HOME!B$602</f>
        <v>6011 2395</v>
      </c>
      <c r="E99" s="65" t="str">
        <f>HOME!C$602</f>
        <v>sherwin.lim@msc.com</v>
      </c>
      <c r="F99" s="65"/>
      <c r="H99" s="80" t="str">
        <f>HOME!A$619</f>
        <v>SHARON KOH</v>
      </c>
      <c r="I99" s="80" t="str">
        <f>HOME!B$619</f>
        <v>6011 2349</v>
      </c>
      <c r="J99" s="65" t="str">
        <f>HOME!C$619</f>
        <v>sharon.koh@msc.com</v>
      </c>
      <c r="L99" s="80" t="str">
        <f>HOME!A$634</f>
        <v>DEWI</v>
      </c>
      <c r="M99" s="80" t="str">
        <f>HOME!B$634</f>
        <v>6011 2354</v>
      </c>
      <c r="N99" s="65" t="str">
        <f>HOME!C$634</f>
        <v>dewi.ratnah@msc.com</v>
      </c>
    </row>
    <row r="100" spans="1:14" s="61" customFormat="1" ht="11.25">
      <c r="C100" s="80" t="str">
        <f>HOME!A$603</f>
        <v>NATALIE LEW</v>
      </c>
      <c r="D100" s="80" t="str">
        <f>HOME!B$603</f>
        <v>6011 2399</v>
      </c>
      <c r="E100" s="65" t="str">
        <f>HOME!C$603</f>
        <v>natalie.lew@msc.com</v>
      </c>
      <c r="F100" s="65"/>
      <c r="H100" s="80" t="str">
        <f>HOME!A$620</f>
        <v>ANGELIA LAU</v>
      </c>
      <c r="I100" s="80" t="str">
        <f>HOME!B$620</f>
        <v>6011 2346</v>
      </c>
      <c r="J100" s="65" t="str">
        <f>HOME!C$620</f>
        <v>angelia.lau@msc.com</v>
      </c>
      <c r="L100" s="80" t="str">
        <f>HOME!A$635</f>
        <v>YU TING</v>
      </c>
      <c r="M100" s="80" t="str">
        <f>HOME!B$635</f>
        <v>6011 2359</v>
      </c>
      <c r="N100" s="65" t="str">
        <f>HOME!C$635</f>
        <v>yuting.luo@msc.com</v>
      </c>
    </row>
    <row r="101" spans="1:14" s="61" customFormat="1" ht="11.25">
      <c r="C101" s="80" t="str">
        <f>HOME!A$604</f>
        <v xml:space="preserve">LIM LEE HLI </v>
      </c>
      <c r="D101" s="80" t="str">
        <f>HOME!B$604</f>
        <v>6011 2352</v>
      </c>
      <c r="E101" s="65" t="str">
        <f>HOME!C$604</f>
        <v>leehli.lim@msc.com</v>
      </c>
      <c r="F101" s="65"/>
      <c r="H101" s="80" t="str">
        <f>HOME!A$621</f>
        <v>NOOR AFNINDAH</v>
      </c>
      <c r="I101" s="80" t="str">
        <f>HOME!B$621</f>
        <v>6011 2347</v>
      </c>
      <c r="J101" s="65" t="str">
        <f>HOME!C$621</f>
        <v>noor.afnindah@msc.com</v>
      </c>
      <c r="L101" s="80" t="str">
        <f>HOME!A$636</f>
        <v>-</v>
      </c>
      <c r="M101" s="80" t="str">
        <f>HOME!B$636</f>
        <v>6011 0567</v>
      </c>
      <c r="N101" s="65" t="str">
        <f>HOME!C$636</f>
        <v>-</v>
      </c>
    </row>
    <row r="102" spans="1:14" s="61" customFormat="1" ht="11.25">
      <c r="C102" s="80" t="str">
        <f>HOME!A$605</f>
        <v>LIM AI PHEN</v>
      </c>
      <c r="D102" s="80" t="str">
        <f>HOME!B$605</f>
        <v>6011 9646</v>
      </c>
      <c r="E102" s="65" t="str">
        <f>HOME!C$605</f>
        <v>aiphen.lim@msc.com</v>
      </c>
      <c r="F102" s="65"/>
      <c r="H102" s="80" t="str">
        <f>HOME!A$622</f>
        <v>NG CHING WEI</v>
      </c>
      <c r="I102" s="80" t="str">
        <f>HOME!B$622</f>
        <v>6011 2404</v>
      </c>
      <c r="J102" s="65" t="str">
        <f>HOME!C$622</f>
        <v>chingwei.ng@msc.com</v>
      </c>
      <c r="L102" s="80" t="str">
        <f>HOME!A$637</f>
        <v>SHAN SHAN</v>
      </c>
      <c r="M102" s="80" t="str">
        <f>HOME!B$637</f>
        <v>6011 2353</v>
      </c>
      <c r="N102" s="65" t="str">
        <f>HOME!C$637</f>
        <v>shanshan.chin@msc.com</v>
      </c>
    </row>
    <row r="103" spans="1:14" s="61" customFormat="1" ht="11.25">
      <c r="C103" s="80" t="str">
        <f>HOME!A$606</f>
        <v>DARIUS ONG</v>
      </c>
      <c r="D103" s="80" t="str">
        <f>HOME!B$606</f>
        <v>6011 2396</v>
      </c>
      <c r="E103" s="65" t="str">
        <f>HOME!C$606</f>
        <v>darius.ong@msc.com</v>
      </c>
      <c r="F103" s="65"/>
      <c r="H103" s="80">
        <f>HOME!A$623</f>
        <v>0</v>
      </c>
      <c r="I103" s="80">
        <f>HOME!B$623</f>
        <v>0</v>
      </c>
      <c r="J103" s="65">
        <f>HOME!C$623</f>
        <v>0</v>
      </c>
      <c r="L103" s="80" t="str">
        <f>HOME!A$638</f>
        <v>EUNICE</v>
      </c>
      <c r="M103" s="80" t="str">
        <f>HOME!B$638</f>
        <v>6011 2355</v>
      </c>
      <c r="N103" s="65" t="str">
        <f>HOME!C$638</f>
        <v>eunice.chan@msc.com</v>
      </c>
    </row>
    <row r="104" spans="1:14" s="61" customFormat="1" ht="11.25">
      <c r="C104" s="80" t="str">
        <f>HOME!A$607</f>
        <v>LAWRENCE ANG (CROSS-TRADE)</v>
      </c>
      <c r="D104" s="80" t="str">
        <f>HOME!B$607</f>
        <v>6011 2400</v>
      </c>
      <c r="E104" s="65" t="str">
        <f>HOME!C$607</f>
        <v>lawrence.ang@msc.com</v>
      </c>
      <c r="F104" s="65"/>
      <c r="H104" s="80" t="str">
        <f>HOME!A$624</f>
        <v>.</v>
      </c>
      <c r="I104" s="80" t="str">
        <f>HOME!B$624</f>
        <v>.</v>
      </c>
      <c r="J104" s="65" t="str">
        <f>HOME!C$624</f>
        <v>.</v>
      </c>
      <c r="L104" s="80" t="str">
        <f>HOME!A$639</f>
        <v>HAZEL</v>
      </c>
      <c r="M104" s="80" t="str">
        <f>HOME!B$639</f>
        <v>6011 2435</v>
      </c>
      <c r="N104" s="65" t="str">
        <f>HOME!C$639</f>
        <v>hazel.toh@msc.com</v>
      </c>
    </row>
    <row r="105" spans="1:14" s="61" customFormat="1" ht="11.25">
      <c r="C105" s="80" t="str">
        <f>HOME!A608</f>
        <v>ASHTON YAN</v>
      </c>
      <c r="D105" s="80" t="str">
        <f>HOME!B608</f>
        <v>6011 2398</v>
      </c>
      <c r="E105" s="65" t="str">
        <f>HOME!C608</f>
        <v>ashton.yan@msc.com</v>
      </c>
      <c r="F105" s="65"/>
      <c r="I105" s="84"/>
      <c r="J105" s="81"/>
      <c r="L105" s="80"/>
    </row>
    <row r="106" spans="1:14" s="218" customFormat="1" ht="12">
      <c r="C106" s="80" t="str">
        <f>HOME!A609</f>
        <v>JUN YUAN (IMP)</v>
      </c>
      <c r="D106" s="80" t="str">
        <f>HOME!B609</f>
        <v>6011 2402</v>
      </c>
      <c r="E106" s="65" t="str">
        <f>HOME!C609</f>
        <v>junyuan.kwa@msc.com</v>
      </c>
      <c r="F106" s="65"/>
      <c r="G106" s="61"/>
      <c r="I106" s="224"/>
      <c r="J106" s="222"/>
    </row>
    <row r="107" spans="1:14" s="218" customFormat="1" ht="12">
      <c r="C107" s="80" t="str">
        <f>HOME!A610</f>
        <v>KARTHI</v>
      </c>
      <c r="D107" s="80" t="str">
        <f>HOME!B610</f>
        <v>6011 2397</v>
      </c>
      <c r="E107" s="65" t="str">
        <f>HOME!C610</f>
        <v>karthigayan.velu@msc.com</v>
      </c>
      <c r="F107" s="65"/>
      <c r="G107" s="61"/>
      <c r="I107" s="224"/>
      <c r="J107" s="224"/>
      <c r="K107" s="222"/>
    </row>
    <row r="108" spans="1:14">
      <c r="C108" s="80">
        <f>HOME!A611</f>
        <v>0</v>
      </c>
      <c r="D108" s="80">
        <f>HOME!B611</f>
        <v>0</v>
      </c>
      <c r="E108" s="65">
        <f>HOME!C611</f>
        <v>0</v>
      </c>
      <c r="F108" s="65"/>
      <c r="G108" s="61"/>
    </row>
    <row r="109" spans="1:14">
      <c r="C109" s="80" t="str">
        <f>HOME!A612</f>
        <v xml:space="preserve">MAIN LINE  </v>
      </c>
      <c r="D109" s="80" t="str">
        <f>HOME!B612</f>
        <v>6011 2424</v>
      </c>
      <c r="E109" s="65">
        <f>HOME!C612</f>
        <v>0</v>
      </c>
      <c r="F109" s="65"/>
      <c r="G109" s="61"/>
    </row>
  </sheetData>
  <customSheetViews>
    <customSheetView guid="{25211047-2AA7-431D-8637-AA6183637E8E}"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1"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67" orientation="landscape" r:id="rId3"/>
      <headerFooter>
        <oddFooter>&amp;RLast update : &amp;D   &amp;T&amp;L&amp;1#&amp;"Calibri"&amp;10 Sensitivity: Internal</oddFooter>
      </headerFooter>
    </customSheetView>
    <customSheetView guid="{999D0099-E3FC-46FC-839A-D58F693EE82E}" fitToPage="1" hiddenRows="1">
      <selection activeCell="E35" sqref="B25:E35"/>
      <pageMargins left="0" right="0" top="0" bottom="0" header="0" footer="0"/>
      <pageSetup paperSize="9" scale="69" orientation="landscape" r:id="rId4"/>
      <headerFooter>
        <oddFooter>&amp;RLast update : &amp;D   &amp;T&amp;L&amp;1#&amp;"Calibri"&amp;10 Sensitivity: Internal</oddFooter>
      </headerFooter>
    </customSheetView>
    <customSheetView guid="{9C701732-F58F-4708-A15C-976D1C40D46C}" fitToPage="1" hiddenRows="1">
      <selection activeCell="F16" sqref="F16"/>
      <pageMargins left="0" right="0" top="0" bottom="0" header="0" footer="0"/>
      <pageSetup paperSize="9" scale="66" orientation="landscape" r:id="rId5"/>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6"/>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7"/>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8"/>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9"/>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0"/>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1"/>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13"/>
      <headerFooter>
        <oddFooter>&amp;RLast update : &amp;D   &amp;T</oddFooter>
      </headerFooter>
    </customSheetView>
    <customSheetView guid="{DF664468-2591-4537-A401-E39E9401FA18}" scale="85" fitToPage="1">
      <selection activeCell="A7" sqref="A7:XFD7"/>
      <pageMargins left="0" right="0" top="0" bottom="0" header="0" footer="0"/>
      <pageSetup paperSize="9" scale="67" orientation="landscape" r:id="rId14"/>
      <headerFooter>
        <oddFooter>&amp;RLast update : &amp;D   &amp;T</oddFooter>
      </headerFooter>
    </customSheetView>
    <customSheetView guid="{16EA4947-C328-4911-A966-8572790A84A9}" fitToPage="1" hiddenRows="1">
      <selection activeCell="D51" sqref="D51"/>
      <pageMargins left="0" right="0" top="0" bottom="0" header="0" footer="0"/>
      <pageSetup paperSize="9" scale="75" orientation="landscape" r:id="rId15"/>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hiddenRows="1">
      <selection activeCell="D55" sqref="D55"/>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fitToPage="1" hiddenRows="1">
      <selection activeCell="F26" sqref="F26"/>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mergeCells count="1">
    <mergeCell ref="E41:G41"/>
  </mergeCells>
  <phoneticPr fontId="27" type="noConversion"/>
  <hyperlinks>
    <hyperlink ref="E17" display="mktg-dept@msca.com.sg" xr:uid="{00000000-0004-0000-1900-000002000000}"/>
    <hyperlink ref="N17" display="sinexp@msca.com.sg" xr:uid="{00000000-0004-0000-1900-000001000000}"/>
    <hyperlink ref="J17" display="custsvc@msca.com.sg" xr:uid="{00000000-0004-0000-1900-000000000000}"/>
  </hyperlinks>
  <pageMargins left="0.19685039370078741" right="0.59055118110236227" top="0.74803149606299213" bottom="0.74803149606299213" header="0.31496062992125984" footer="0.31496062992125984"/>
  <pageSetup paperSize="9" scale="63" orientation="landscape" r:id="rId21"/>
  <headerFooter>
    <oddFooter>&amp;L_x000D_&amp;1#&amp;"Calibri"&amp;10&amp;K000000 Sensitivity: Internal&amp;RLast update : &amp;D   &amp;T&amp;</oddFooter>
  </headerFooter>
  <drawing r:id="rId2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tabColor theme="9" tint="-0.249977111117893"/>
    <pageSetUpPr fitToPage="1"/>
  </sheetPr>
  <dimension ref="B2:HW72"/>
  <sheetViews>
    <sheetView zoomScale="80" zoomScaleNormal="80" workbookViewId="0">
      <selection activeCell="C13" sqref="C13:D13"/>
    </sheetView>
  </sheetViews>
  <sheetFormatPr defaultColWidth="9.42578125" defaultRowHeight="12.75"/>
  <cols>
    <col min="1" max="1" width="4.28515625" style="5" customWidth="1"/>
    <col min="2" max="2" width="8" style="4" customWidth="1"/>
    <col min="3" max="3" width="20.5703125" style="5" customWidth="1"/>
    <col min="4" max="4" width="10.28515625" style="5" customWidth="1"/>
    <col min="5" max="6" width="12.5703125" style="5" customWidth="1"/>
    <col min="7" max="7" width="24.42578125" style="5" customWidth="1"/>
    <col min="8" max="8" width="10" style="5" customWidth="1"/>
    <col min="9" max="9" width="10.85546875" style="5" customWidth="1"/>
    <col min="10" max="10" width="11.42578125" style="5" customWidth="1"/>
    <col min="11" max="11" width="13.85546875" style="5" customWidth="1"/>
    <col min="12" max="12" width="12.5703125" style="5" customWidth="1"/>
    <col min="13" max="13" width="15.85546875" style="5" customWidth="1"/>
    <col min="14" max="17" width="14.42578125" style="5" customWidth="1"/>
    <col min="18" max="20" width="9.42578125" style="5"/>
    <col min="21" max="21" width="9.42578125" style="5" customWidth="1"/>
    <col min="22" max="16384" width="9.42578125" style="5"/>
  </cols>
  <sheetData>
    <row r="2" spans="2:231" s="6" customFormat="1" ht="23.25" customHeight="1">
      <c r="C2" s="147" t="s">
        <v>2307</v>
      </c>
      <c r="D2" s="45"/>
    </row>
    <row r="3" spans="2:231" ht="11.25" customHeight="1">
      <c r="D3" s="46"/>
      <c r="G3" s="46"/>
      <c r="H3" s="46"/>
      <c r="I3" s="46"/>
      <c r="J3" s="46"/>
      <c r="K3" s="46"/>
      <c r="L3" s="37"/>
      <c r="M3" s="37"/>
    </row>
    <row r="4" spans="2:231" ht="21.75" customHeight="1">
      <c r="B4" s="10"/>
      <c r="D4" s="47"/>
      <c r="F4" s="46"/>
      <c r="G4" s="9" t="s">
        <v>7044</v>
      </c>
      <c r="H4" s="47"/>
      <c r="I4" s="47"/>
      <c r="J4" s="47"/>
      <c r="K4" s="47"/>
      <c r="L4" s="37"/>
      <c r="M4" s="37"/>
    </row>
    <row r="5" spans="2:231" s="14" customFormat="1" ht="11.25" customHeight="1">
      <c r="B5" s="112"/>
      <c r="C5" s="5"/>
      <c r="D5" s="5"/>
      <c r="E5" s="5"/>
      <c r="F5" s="46"/>
      <c r="G5" s="46"/>
      <c r="H5" s="46"/>
      <c r="I5" s="46"/>
      <c r="J5" s="46"/>
      <c r="K5" s="46"/>
      <c r="L5" s="46"/>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2:231" s="14" customFormat="1" ht="12" customHeight="1">
      <c r="B6" s="103"/>
      <c r="C6" s="1796" t="s">
        <v>2801</v>
      </c>
      <c r="D6" s="61"/>
      <c r="E6" s="61"/>
      <c r="F6" s="61"/>
      <c r="G6" s="61"/>
      <c r="H6" s="61"/>
      <c r="I6" s="61"/>
      <c r="J6" s="66"/>
      <c r="K6" s="66"/>
      <c r="L6" s="66"/>
      <c r="M6" s="66"/>
      <c r="N6" s="61"/>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2:231" s="14" customFormat="1" ht="30" customHeight="1">
      <c r="B7" s="103"/>
      <c r="C7" s="3437"/>
      <c r="D7" s="3438"/>
      <c r="E7" s="1231" t="s">
        <v>2015</v>
      </c>
      <c r="F7" s="3439" t="s">
        <v>3702</v>
      </c>
      <c r="G7" s="3439" t="s">
        <v>7045</v>
      </c>
      <c r="H7" s="3439" t="s">
        <v>4481</v>
      </c>
      <c r="I7" s="3439" t="s">
        <v>1350</v>
      </c>
      <c r="J7" s="3439" t="s">
        <v>1207</v>
      </c>
      <c r="K7" s="3439" t="s">
        <v>759</v>
      </c>
      <c r="L7" s="3439" t="s">
        <v>107</v>
      </c>
      <c r="M7" s="3439" t="s">
        <v>190</v>
      </c>
      <c r="N7" s="3439" t="s">
        <v>701</v>
      </c>
      <c r="O7" s="3439" t="s">
        <v>1337</v>
      </c>
      <c r="P7" s="3439" t="s">
        <v>832</v>
      </c>
      <c r="Q7" s="3439" t="s">
        <v>1233</v>
      </c>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row>
    <row r="8" spans="2:231" s="14" customFormat="1" ht="33.75">
      <c r="B8" s="103"/>
      <c r="C8" s="3440" t="s">
        <v>7046</v>
      </c>
      <c r="D8" s="3441" t="s">
        <v>3722</v>
      </c>
      <c r="E8" s="2446"/>
      <c r="F8" s="3448" t="s">
        <v>5497</v>
      </c>
      <c r="G8" s="3442"/>
      <c r="H8" s="3442"/>
      <c r="I8" s="3448"/>
      <c r="J8" s="3448" t="s">
        <v>3525</v>
      </c>
      <c r="K8" s="3448" t="s">
        <v>4840</v>
      </c>
      <c r="L8" s="3448" t="s">
        <v>7047</v>
      </c>
      <c r="M8" s="3448" t="s">
        <v>4769</v>
      </c>
      <c r="N8" s="3448" t="s">
        <v>4012</v>
      </c>
      <c r="O8" s="3448" t="s">
        <v>4814</v>
      </c>
      <c r="P8" s="3448" t="s">
        <v>5508</v>
      </c>
      <c r="Q8" s="3448" t="s">
        <v>3257</v>
      </c>
      <c r="R8" s="2816"/>
      <c r="S8" s="3183" t="s">
        <v>4311</v>
      </c>
      <c r="T8" s="1292" t="s">
        <v>2031</v>
      </c>
      <c r="U8" s="3183" t="s">
        <v>3837</v>
      </c>
      <c r="V8" s="3183" t="s">
        <v>3838</v>
      </c>
      <c r="W8" s="3183"/>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row>
    <row r="9" spans="2:231" s="14" customFormat="1" ht="23.25">
      <c r="B9" s="3521" t="s">
        <v>5907</v>
      </c>
      <c r="C9" s="3445" t="s">
        <v>7048</v>
      </c>
      <c r="D9" s="3446" t="s">
        <v>7049</v>
      </c>
      <c r="E9" s="3447">
        <v>45539</v>
      </c>
      <c r="F9" s="3446">
        <f>E9+11</f>
        <v>45550</v>
      </c>
      <c r="G9" s="3446" t="s">
        <v>7050</v>
      </c>
      <c r="H9" s="3446" t="s">
        <v>7051</v>
      </c>
      <c r="I9" s="3447">
        <v>45552</v>
      </c>
      <c r="J9" s="3446">
        <f t="shared" ref="J9:J19" si="0">I9+18</f>
        <v>45570</v>
      </c>
      <c r="K9" s="3446">
        <f>I9+22</f>
        <v>45574</v>
      </c>
      <c r="L9" s="3899">
        <f t="shared" ref="L9:L19" si="1">I9+28</f>
        <v>45580</v>
      </c>
      <c r="M9" s="3899">
        <f>I9+33</f>
        <v>45585</v>
      </c>
      <c r="N9" s="3899">
        <f t="shared" ref="N9" si="2">I9+36</f>
        <v>45588</v>
      </c>
      <c r="O9" s="3899">
        <f t="shared" ref="O9" si="3">I9+37</f>
        <v>45589</v>
      </c>
      <c r="P9" s="3899">
        <f t="shared" ref="P9" si="4">I9+40</f>
        <v>45592</v>
      </c>
      <c r="Q9" s="3899">
        <f t="shared" ref="Q9:Q19" si="5">I9+41</f>
        <v>45593</v>
      </c>
      <c r="R9" s="2816"/>
      <c r="S9" s="3183"/>
      <c r="T9" s="1292"/>
      <c r="U9" s="3183"/>
      <c r="V9" s="3183"/>
      <c r="W9" s="3183"/>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row>
    <row r="10" spans="2:231" s="14" customFormat="1" ht="21" customHeight="1">
      <c r="B10" s="3521" t="s">
        <v>5909</v>
      </c>
      <c r="C10" s="3445" t="s">
        <v>7052</v>
      </c>
      <c r="D10" s="3446" t="s">
        <v>7049</v>
      </c>
      <c r="E10" s="3447">
        <v>45553</v>
      </c>
      <c r="F10" s="3446">
        <f t="shared" ref="F10:F18" si="6">E10+11</f>
        <v>45564</v>
      </c>
      <c r="G10" s="3446" t="s">
        <v>7053</v>
      </c>
      <c r="H10" s="3446" t="s">
        <v>7054</v>
      </c>
      <c r="I10" s="3446">
        <v>45559</v>
      </c>
      <c r="J10" s="3446">
        <f t="shared" si="0"/>
        <v>45577</v>
      </c>
      <c r="K10" s="3446">
        <f t="shared" ref="K10:K18" si="7">I10+22</f>
        <v>45581</v>
      </c>
      <c r="L10" s="3446">
        <f t="shared" si="1"/>
        <v>45587</v>
      </c>
      <c r="M10" s="3446">
        <f t="shared" ref="M10:M18" si="8">I10+33</f>
        <v>45592</v>
      </c>
      <c r="N10" s="3446">
        <f t="shared" ref="N10:N18" si="9">I10+36</f>
        <v>45595</v>
      </c>
      <c r="O10" s="3446">
        <f t="shared" ref="O10:O18" si="10">I10+37</f>
        <v>45596</v>
      </c>
      <c r="P10" s="3446">
        <f t="shared" ref="P10:P18" si="11">I10+40</f>
        <v>45599</v>
      </c>
      <c r="Q10" s="3446">
        <f t="shared" si="5"/>
        <v>45600</v>
      </c>
      <c r="R10" s="5"/>
      <c r="S10" s="3184">
        <v>45540</v>
      </c>
      <c r="T10" s="3184">
        <v>45540</v>
      </c>
      <c r="U10" s="3184">
        <f t="shared" ref="U10:U18" si="12">S10-6</f>
        <v>45534</v>
      </c>
      <c r="V10" s="3184">
        <f t="shared" ref="V10:V18" si="13">U10</f>
        <v>45534</v>
      </c>
      <c r="W10" s="3183"/>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row>
    <row r="11" spans="2:231" s="14" customFormat="1" ht="21" customHeight="1">
      <c r="B11" s="3521" t="s">
        <v>5911</v>
      </c>
      <c r="C11" s="3445" t="s">
        <v>2388</v>
      </c>
      <c r="D11" s="3446" t="s">
        <v>7055</v>
      </c>
      <c r="E11" s="3447">
        <v>45554</v>
      </c>
      <c r="F11" s="3899">
        <f t="shared" si="6"/>
        <v>45565</v>
      </c>
      <c r="G11" s="3446" t="s">
        <v>2478</v>
      </c>
      <c r="H11" s="3446" t="s">
        <v>7056</v>
      </c>
      <c r="I11" s="3900">
        <v>45566</v>
      </c>
      <c r="J11" s="3446">
        <f t="shared" si="0"/>
        <v>45584</v>
      </c>
      <c r="K11" s="3446">
        <f t="shared" si="7"/>
        <v>45588</v>
      </c>
      <c r="L11" s="3899">
        <f t="shared" si="1"/>
        <v>45594</v>
      </c>
      <c r="M11" s="3446">
        <f t="shared" si="8"/>
        <v>45599</v>
      </c>
      <c r="N11" s="3446">
        <f t="shared" si="9"/>
        <v>45602</v>
      </c>
      <c r="O11" s="3446">
        <f t="shared" si="10"/>
        <v>45603</v>
      </c>
      <c r="P11" s="3446">
        <f t="shared" si="11"/>
        <v>45606</v>
      </c>
      <c r="Q11" s="3446">
        <f t="shared" si="5"/>
        <v>45607</v>
      </c>
      <c r="R11" s="5"/>
      <c r="S11" s="3184">
        <v>45547</v>
      </c>
      <c r="T11" s="3184">
        <v>45547</v>
      </c>
      <c r="U11" s="3184">
        <f t="shared" si="12"/>
        <v>45541</v>
      </c>
      <c r="V11" s="3184">
        <f t="shared" si="13"/>
        <v>45541</v>
      </c>
      <c r="W11" s="3183"/>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row>
    <row r="12" spans="2:231" s="14" customFormat="1" ht="21" customHeight="1">
      <c r="B12" s="3521" t="s">
        <v>5914</v>
      </c>
      <c r="C12" s="3445" t="s">
        <v>2037</v>
      </c>
      <c r="D12" s="3446" t="s">
        <v>7057</v>
      </c>
      <c r="E12" s="3447">
        <v>45562</v>
      </c>
      <c r="F12" s="3899">
        <f t="shared" si="6"/>
        <v>45573</v>
      </c>
      <c r="G12" s="3446" t="s">
        <v>7058</v>
      </c>
      <c r="H12" s="3446" t="s">
        <v>7059</v>
      </c>
      <c r="I12" s="3446">
        <v>45573</v>
      </c>
      <c r="J12" s="3446">
        <f t="shared" si="0"/>
        <v>45591</v>
      </c>
      <c r="K12" s="3446">
        <f t="shared" si="7"/>
        <v>45595</v>
      </c>
      <c r="L12" s="3446">
        <f t="shared" si="1"/>
        <v>45601</v>
      </c>
      <c r="M12" s="3446">
        <f t="shared" si="8"/>
        <v>45606</v>
      </c>
      <c r="N12" s="3446">
        <f t="shared" si="9"/>
        <v>45609</v>
      </c>
      <c r="O12" s="3446">
        <f t="shared" si="10"/>
        <v>45610</v>
      </c>
      <c r="P12" s="3446">
        <f t="shared" si="11"/>
        <v>45613</v>
      </c>
      <c r="Q12" s="3446">
        <f t="shared" si="5"/>
        <v>45614</v>
      </c>
      <c r="R12" s="5"/>
      <c r="S12" s="3184">
        <v>45554</v>
      </c>
      <c r="T12" s="3184">
        <v>45554</v>
      </c>
      <c r="U12" s="3184">
        <f t="shared" si="12"/>
        <v>45548</v>
      </c>
      <c r="V12" s="3184">
        <f t="shared" si="13"/>
        <v>45548</v>
      </c>
      <c r="W12" s="3183"/>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row>
    <row r="13" spans="2:231" s="14" customFormat="1" ht="21" customHeight="1">
      <c r="B13" s="3521" t="s">
        <v>5916</v>
      </c>
      <c r="C13" s="3445" t="s">
        <v>2135</v>
      </c>
      <c r="D13" s="3446" t="s">
        <v>7060</v>
      </c>
      <c r="E13" s="3447">
        <v>45565</v>
      </c>
      <c r="F13" s="3446">
        <f t="shared" si="6"/>
        <v>45576</v>
      </c>
      <c r="G13" s="3446" t="s">
        <v>2103</v>
      </c>
      <c r="H13" s="3446" t="s">
        <v>7061</v>
      </c>
      <c r="I13" s="3446">
        <v>45580</v>
      </c>
      <c r="J13" s="3446">
        <f t="shared" si="0"/>
        <v>45598</v>
      </c>
      <c r="K13" s="3446">
        <f t="shared" si="7"/>
        <v>45602</v>
      </c>
      <c r="L13" s="3446">
        <f t="shared" si="1"/>
        <v>45608</v>
      </c>
      <c r="M13" s="3446">
        <f t="shared" si="8"/>
        <v>45613</v>
      </c>
      <c r="N13" s="3446">
        <f t="shared" si="9"/>
        <v>45616</v>
      </c>
      <c r="O13" s="3446">
        <f t="shared" si="10"/>
        <v>45617</v>
      </c>
      <c r="P13" s="3446">
        <f t="shared" si="11"/>
        <v>45620</v>
      </c>
      <c r="Q13" s="3446">
        <f t="shared" si="5"/>
        <v>45621</v>
      </c>
      <c r="R13" s="5"/>
      <c r="S13" s="3184">
        <v>45561</v>
      </c>
      <c r="T13" s="3184">
        <v>45561</v>
      </c>
      <c r="U13" s="3184">
        <f t="shared" si="12"/>
        <v>45555</v>
      </c>
      <c r="V13" s="3184">
        <f t="shared" si="13"/>
        <v>45555</v>
      </c>
      <c r="W13" s="3183"/>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row>
    <row r="14" spans="2:231" s="14" customFormat="1" ht="21" customHeight="1">
      <c r="B14" s="3521" t="s">
        <v>5918</v>
      </c>
      <c r="C14" s="3443" t="s">
        <v>2164</v>
      </c>
      <c r="D14" s="1240" t="s">
        <v>7062</v>
      </c>
      <c r="E14" s="3906">
        <v>45573</v>
      </c>
      <c r="F14" s="1240">
        <f t="shared" si="6"/>
        <v>45584</v>
      </c>
      <c r="G14" s="3444" t="s">
        <v>7063</v>
      </c>
      <c r="H14" s="3444" t="s">
        <v>7064</v>
      </c>
      <c r="I14" s="3624">
        <v>45589</v>
      </c>
      <c r="J14" s="1240">
        <f t="shared" si="0"/>
        <v>45607</v>
      </c>
      <c r="K14" s="1240">
        <f t="shared" si="7"/>
        <v>45611</v>
      </c>
      <c r="L14" s="1240">
        <f t="shared" si="1"/>
        <v>45617</v>
      </c>
      <c r="M14" s="1240">
        <f t="shared" si="8"/>
        <v>45622</v>
      </c>
      <c r="N14" s="1240">
        <f t="shared" si="9"/>
        <v>45625</v>
      </c>
      <c r="O14" s="1240">
        <f t="shared" si="10"/>
        <v>45626</v>
      </c>
      <c r="P14" s="1240">
        <f t="shared" si="11"/>
        <v>45629</v>
      </c>
      <c r="Q14" s="1240">
        <f t="shared" si="5"/>
        <v>45630</v>
      </c>
      <c r="R14" s="5"/>
      <c r="S14" s="3184">
        <v>45568</v>
      </c>
      <c r="T14" s="3184">
        <v>45568</v>
      </c>
      <c r="U14" s="3184">
        <f t="shared" si="12"/>
        <v>45562</v>
      </c>
      <c r="V14" s="3184">
        <f t="shared" si="13"/>
        <v>45562</v>
      </c>
      <c r="W14" s="3183"/>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row>
    <row r="15" spans="2:231" s="14" customFormat="1" ht="21" customHeight="1">
      <c r="B15" s="3521" t="s">
        <v>5921</v>
      </c>
      <c r="C15" s="3443" t="s">
        <v>7052</v>
      </c>
      <c r="D15" s="1240" t="s">
        <v>7065</v>
      </c>
      <c r="E15" s="3906">
        <v>45577</v>
      </c>
      <c r="F15" s="1240">
        <f t="shared" si="6"/>
        <v>45588</v>
      </c>
      <c r="G15" s="3444" t="s">
        <v>7066</v>
      </c>
      <c r="H15" s="3444" t="s">
        <v>7067</v>
      </c>
      <c r="I15" s="3444">
        <v>45594</v>
      </c>
      <c r="J15" s="1240">
        <f t="shared" si="0"/>
        <v>45612</v>
      </c>
      <c r="K15" s="1240">
        <f t="shared" si="7"/>
        <v>45616</v>
      </c>
      <c r="L15" s="1240">
        <f t="shared" si="1"/>
        <v>45622</v>
      </c>
      <c r="M15" s="1240">
        <f t="shared" si="8"/>
        <v>45627</v>
      </c>
      <c r="N15" s="1240">
        <f t="shared" si="9"/>
        <v>45630</v>
      </c>
      <c r="O15" s="1240">
        <f t="shared" si="10"/>
        <v>45631</v>
      </c>
      <c r="P15" s="1240">
        <f t="shared" si="11"/>
        <v>45634</v>
      </c>
      <c r="Q15" s="1240">
        <f t="shared" si="5"/>
        <v>45635</v>
      </c>
      <c r="R15" s="5"/>
      <c r="S15" s="3184">
        <f>S14+7</f>
        <v>45575</v>
      </c>
      <c r="T15" s="3184">
        <v>45575</v>
      </c>
      <c r="U15" s="3184">
        <f t="shared" si="12"/>
        <v>45569</v>
      </c>
      <c r="V15" s="3184">
        <f t="shared" si="13"/>
        <v>45569</v>
      </c>
      <c r="W15" s="3183"/>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row>
    <row r="16" spans="2:231" s="14" customFormat="1" ht="21" customHeight="1">
      <c r="B16" s="3521" t="s">
        <v>5923</v>
      </c>
      <c r="C16" s="3443" t="s">
        <v>2388</v>
      </c>
      <c r="D16" s="1240" t="s">
        <v>7068</v>
      </c>
      <c r="E16" s="1221">
        <v>45582</v>
      </c>
      <c r="F16" s="1240">
        <f>E16+11</f>
        <v>45593</v>
      </c>
      <c r="G16" s="3444" t="s">
        <v>7069</v>
      </c>
      <c r="H16" s="3444" t="s">
        <v>7070</v>
      </c>
      <c r="I16" s="3624">
        <v>45608</v>
      </c>
      <c r="J16" s="1240">
        <f t="shared" si="0"/>
        <v>45626</v>
      </c>
      <c r="K16" s="1240">
        <f t="shared" si="7"/>
        <v>45630</v>
      </c>
      <c r="L16" s="1240">
        <f t="shared" si="1"/>
        <v>45636</v>
      </c>
      <c r="M16" s="1240">
        <f t="shared" si="8"/>
        <v>45641</v>
      </c>
      <c r="N16" s="1240">
        <f t="shared" si="9"/>
        <v>45644</v>
      </c>
      <c r="O16" s="1240">
        <f t="shared" si="10"/>
        <v>45645</v>
      </c>
      <c r="P16" s="1240">
        <f t="shared" si="11"/>
        <v>45648</v>
      </c>
      <c r="Q16" s="1240">
        <f t="shared" si="5"/>
        <v>45649</v>
      </c>
      <c r="R16" s="5"/>
      <c r="S16" s="3184">
        <f>S15+7</f>
        <v>45582</v>
      </c>
      <c r="T16" s="3184">
        <v>45582</v>
      </c>
      <c r="U16" s="3184">
        <f t="shared" si="12"/>
        <v>45576</v>
      </c>
      <c r="V16" s="3184">
        <f t="shared" si="13"/>
        <v>45576</v>
      </c>
      <c r="W16" s="3183"/>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row>
    <row r="17" spans="2:231" s="14" customFormat="1" ht="21" customHeight="1">
      <c r="B17" s="3521" t="s">
        <v>5925</v>
      </c>
      <c r="C17" s="3443" t="s">
        <v>2037</v>
      </c>
      <c r="D17" s="1240" t="s">
        <v>7071</v>
      </c>
      <c r="E17" s="1221">
        <v>45589</v>
      </c>
      <c r="F17" s="1240">
        <f t="shared" si="6"/>
        <v>45600</v>
      </c>
      <c r="G17" s="3444" t="s">
        <v>7072</v>
      </c>
      <c r="H17" s="3444" t="s">
        <v>7073</v>
      </c>
      <c r="I17" s="3624">
        <v>45611</v>
      </c>
      <c r="J17" s="1240">
        <f t="shared" si="0"/>
        <v>45629</v>
      </c>
      <c r="K17" s="1240">
        <f t="shared" si="7"/>
        <v>45633</v>
      </c>
      <c r="L17" s="1240">
        <f t="shared" si="1"/>
        <v>45639</v>
      </c>
      <c r="M17" s="1240">
        <f t="shared" si="8"/>
        <v>45644</v>
      </c>
      <c r="N17" s="1240">
        <f t="shared" si="9"/>
        <v>45647</v>
      </c>
      <c r="O17" s="1240">
        <f t="shared" si="10"/>
        <v>45648</v>
      </c>
      <c r="P17" s="1240">
        <f t="shared" si="11"/>
        <v>45651</v>
      </c>
      <c r="Q17" s="1240">
        <f t="shared" si="5"/>
        <v>45652</v>
      </c>
      <c r="R17" s="5"/>
      <c r="S17" s="3184">
        <f>S16+7</f>
        <v>45589</v>
      </c>
      <c r="T17" s="3184">
        <v>45589</v>
      </c>
      <c r="U17" s="3184">
        <f t="shared" si="12"/>
        <v>45583</v>
      </c>
      <c r="V17" s="3184">
        <f t="shared" si="13"/>
        <v>45583</v>
      </c>
      <c r="W17" s="3183"/>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row>
    <row r="18" spans="2:231" s="14" customFormat="1" ht="21" customHeight="1">
      <c r="B18" s="3521" t="s">
        <v>6024</v>
      </c>
      <c r="C18" s="3901" t="s">
        <v>2135</v>
      </c>
      <c r="D18" s="3040" t="s">
        <v>7074</v>
      </c>
      <c r="E18" s="3041">
        <v>45596</v>
      </c>
      <c r="F18" s="3040">
        <f t="shared" si="6"/>
        <v>45607</v>
      </c>
      <c r="G18" s="3902" t="s">
        <v>2138</v>
      </c>
      <c r="H18" s="3902" t="s">
        <v>7075</v>
      </c>
      <c r="I18" s="3042">
        <v>45615</v>
      </c>
      <c r="J18" s="3040">
        <f t="shared" si="0"/>
        <v>45633</v>
      </c>
      <c r="K18" s="3040">
        <f t="shared" si="7"/>
        <v>45637</v>
      </c>
      <c r="L18" s="3040">
        <f t="shared" si="1"/>
        <v>45643</v>
      </c>
      <c r="M18" s="3040">
        <f t="shared" si="8"/>
        <v>45648</v>
      </c>
      <c r="N18" s="3040">
        <f t="shared" si="9"/>
        <v>45651</v>
      </c>
      <c r="O18" s="3040">
        <f t="shared" si="10"/>
        <v>45652</v>
      </c>
      <c r="P18" s="3040">
        <f t="shared" si="11"/>
        <v>45655</v>
      </c>
      <c r="Q18" s="3040">
        <f t="shared" si="5"/>
        <v>45656</v>
      </c>
      <c r="R18" s="5"/>
      <c r="S18" s="3184">
        <f>S17+7</f>
        <v>45596</v>
      </c>
      <c r="T18" s="3184">
        <v>45596</v>
      </c>
      <c r="U18" s="3184">
        <f t="shared" si="12"/>
        <v>45590</v>
      </c>
      <c r="V18" s="3184">
        <f t="shared" si="13"/>
        <v>45590</v>
      </c>
      <c r="W18" s="3183"/>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row>
    <row r="19" spans="2:231" s="14" customFormat="1" ht="21" customHeight="1">
      <c r="B19" s="3521" t="s">
        <v>6027</v>
      </c>
      <c r="C19" s="3445" t="s">
        <v>2164</v>
      </c>
      <c r="D19" s="3446" t="s">
        <v>7076</v>
      </c>
      <c r="E19" s="3900">
        <v>45603</v>
      </c>
      <c r="F19" s="3446">
        <f>E19+11</f>
        <v>45614</v>
      </c>
      <c r="G19" s="3446" t="s">
        <v>7050</v>
      </c>
      <c r="H19" s="3446" t="s">
        <v>7077</v>
      </c>
      <c r="I19" s="3446">
        <v>45622</v>
      </c>
      <c r="J19" s="3446">
        <f t="shared" si="0"/>
        <v>45640</v>
      </c>
      <c r="K19" s="3446">
        <f>I19+22</f>
        <v>45644</v>
      </c>
      <c r="L19" s="3446">
        <f t="shared" si="1"/>
        <v>45650</v>
      </c>
      <c r="M19" s="3446">
        <f>I19+33</f>
        <v>45655</v>
      </c>
      <c r="N19" s="3446">
        <f>I19+36</f>
        <v>45658</v>
      </c>
      <c r="O19" s="3446">
        <f>I19+37</f>
        <v>45659</v>
      </c>
      <c r="P19" s="3446">
        <f>I19+40</f>
        <v>45662</v>
      </c>
      <c r="Q19" s="3446">
        <f t="shared" si="5"/>
        <v>45663</v>
      </c>
      <c r="R19" s="5"/>
      <c r="S19" s="3184"/>
      <c r="T19" s="3184"/>
      <c r="U19" s="3184"/>
      <c r="V19" s="3184"/>
      <c r="W19" s="3183"/>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row>
    <row r="20" spans="2:231" s="14" customFormat="1" ht="21" customHeight="1">
      <c r="B20" s="3521" t="s">
        <v>6029</v>
      </c>
      <c r="C20" s="3445" t="s">
        <v>7052</v>
      </c>
      <c r="D20" s="3446" t="s">
        <v>7078</v>
      </c>
      <c r="E20" s="3900">
        <v>45610</v>
      </c>
      <c r="F20" s="3446">
        <f>E20+11</f>
        <v>45621</v>
      </c>
      <c r="G20" s="3446" t="s">
        <v>7053</v>
      </c>
      <c r="H20" s="3446" t="s">
        <v>7079</v>
      </c>
      <c r="I20" s="3446"/>
      <c r="J20" s="3446"/>
      <c r="K20" s="3446"/>
      <c r="L20" s="3446"/>
      <c r="M20" s="3446"/>
      <c r="N20" s="3446"/>
      <c r="O20" s="3446"/>
      <c r="P20" s="3446"/>
      <c r="Q20" s="3446"/>
      <c r="R20" s="5"/>
      <c r="S20" s="3184"/>
      <c r="T20" s="3184"/>
      <c r="U20" s="3184"/>
      <c r="V20" s="3184"/>
      <c r="W20" s="3183"/>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row>
    <row r="21" spans="2:231" s="14" customFormat="1" ht="21" customHeight="1">
      <c r="B21" s="3521" t="s">
        <v>6031</v>
      </c>
      <c r="C21" s="3445" t="s">
        <v>2388</v>
      </c>
      <c r="D21" s="3446" t="s">
        <v>7080</v>
      </c>
      <c r="E21" s="3900">
        <v>45617</v>
      </c>
      <c r="F21" s="3446">
        <f>E21+11</f>
        <v>45628</v>
      </c>
      <c r="G21" s="3446"/>
      <c r="H21" s="3446"/>
      <c r="I21" s="3446"/>
      <c r="J21" s="3446"/>
      <c r="K21" s="3446"/>
      <c r="L21" s="3446"/>
      <c r="M21" s="3446"/>
      <c r="N21" s="3446"/>
      <c r="O21" s="3446"/>
      <c r="P21" s="3446"/>
      <c r="Q21" s="3446"/>
      <c r="R21" s="5"/>
      <c r="S21" s="3184"/>
      <c r="T21" s="3184"/>
      <c r="U21" s="3184"/>
      <c r="V21" s="3184"/>
      <c r="W21" s="3183"/>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row>
    <row r="22" spans="2:231" s="14" customFormat="1" ht="21" customHeight="1">
      <c r="B22" s="3521" t="s">
        <v>6033</v>
      </c>
      <c r="C22" s="3445" t="s">
        <v>2037</v>
      </c>
      <c r="D22" s="3446" t="s">
        <v>7081</v>
      </c>
      <c r="E22" s="3900">
        <v>45624</v>
      </c>
      <c r="F22" s="3446">
        <f>E22+11</f>
        <v>45635</v>
      </c>
      <c r="G22" s="3446"/>
      <c r="H22" s="3446"/>
      <c r="I22" s="3446"/>
      <c r="J22" s="3446"/>
      <c r="K22" s="3446"/>
      <c r="L22" s="3446"/>
      <c r="M22" s="3446"/>
      <c r="N22" s="3446"/>
      <c r="O22" s="3446"/>
      <c r="P22" s="3446"/>
      <c r="Q22" s="3446"/>
      <c r="R22" s="5"/>
      <c r="S22" s="3184"/>
      <c r="T22" s="3184"/>
      <c r="U22" s="3184"/>
      <c r="V22" s="3184"/>
      <c r="W22" s="3183"/>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row>
    <row r="23" spans="2:231" s="14" customFormat="1" ht="21" customHeight="1">
      <c r="B23" s="103"/>
      <c r="C23" s="3453"/>
      <c r="D23" s="3454"/>
      <c r="E23" s="3455"/>
      <c r="F23" s="3454"/>
      <c r="G23" s="3456"/>
      <c r="H23" s="3456"/>
      <c r="I23" s="3456"/>
      <c r="J23" s="3456"/>
      <c r="K23" s="3456"/>
      <c r="L23" s="3456"/>
      <c r="M23" s="3456"/>
      <c r="N23" s="3456"/>
      <c r="O23" s="3456"/>
      <c r="P23" s="3456"/>
      <c r="Q23" s="3456"/>
      <c r="R23" s="5"/>
      <c r="S23" s="3184"/>
      <c r="T23" s="3184"/>
      <c r="U23" s="3184"/>
      <c r="V23" s="3184"/>
      <c r="W23" s="3183"/>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row>
    <row r="24" spans="2:231" s="14" customFormat="1" ht="12.75" customHeight="1">
      <c r="B24" s="103"/>
      <c r="C24" s="1443"/>
      <c r="D24" s="1444"/>
      <c r="E24" s="1444"/>
      <c r="F24" s="1928"/>
      <c r="G24" s="3221"/>
      <c r="H24" s="1202"/>
      <c r="I24" s="1413"/>
      <c r="J24" s="1413"/>
      <c r="K24" s="1413"/>
      <c r="L24" s="1413"/>
      <c r="M24" s="1413"/>
      <c r="N24" s="1413"/>
      <c r="O24" s="1413"/>
      <c r="P24" s="1413"/>
      <c r="Q24" s="1413"/>
      <c r="R24" s="5"/>
      <c r="S24" s="3183"/>
      <c r="T24" s="3183"/>
      <c r="U24" s="3183"/>
      <c r="V24" s="3183"/>
      <c r="W24" s="3183"/>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row>
    <row r="25" spans="2:231" s="14" customFormat="1" ht="12.75" customHeight="1">
      <c r="B25" s="103"/>
      <c r="C25" s="1443"/>
      <c r="D25" s="1444"/>
      <c r="E25" s="1444"/>
      <c r="F25" s="1928"/>
      <c r="G25" s="3221"/>
      <c r="H25" s="1202"/>
      <c r="I25" s="1413"/>
      <c r="J25" s="1413"/>
      <c r="K25" s="1413"/>
      <c r="L25" s="1413"/>
      <c r="M25" s="1413"/>
      <c r="N25" s="1413"/>
      <c r="O25" s="1413"/>
      <c r="P25" s="1413"/>
      <c r="Q25" s="1413"/>
      <c r="R25" s="5"/>
      <c r="S25" s="3183"/>
      <c r="T25" s="3183"/>
      <c r="U25" s="3183"/>
      <c r="V25" s="3183"/>
      <c r="W25" s="3183"/>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row>
    <row r="26" spans="2:231" s="14" customFormat="1" ht="16.5" customHeight="1">
      <c r="B26" s="103"/>
      <c r="C26" s="2065" t="s">
        <v>2303</v>
      </c>
      <c r="D26" s="2065"/>
      <c r="E26" s="2065"/>
      <c r="F26" s="2065"/>
      <c r="G26" s="2065"/>
      <c r="H26" s="2065"/>
      <c r="I26" s="2065"/>
      <c r="J26" s="2065"/>
      <c r="K26" s="2065"/>
      <c r="L26" s="2066"/>
      <c r="M26" s="1928"/>
      <c r="N26" s="1928"/>
      <c r="O26" s="1952"/>
      <c r="P26" s="5"/>
      <c r="Q26" s="5"/>
      <c r="R26" s="5"/>
      <c r="S26" s="3183"/>
      <c r="T26" s="3183"/>
      <c r="U26" s="3183"/>
      <c r="V26" s="3183"/>
      <c r="W26" s="3183"/>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row>
    <row r="27" spans="2:231" s="14" customFormat="1" ht="16.5" customHeight="1">
      <c r="B27" s="103"/>
      <c r="C27" s="78"/>
      <c r="D27" s="61"/>
      <c r="E27" s="61"/>
      <c r="F27" s="61"/>
      <c r="G27" s="61"/>
      <c r="H27" s="61"/>
      <c r="I27" s="61"/>
      <c r="J27" s="61"/>
      <c r="K27" s="61"/>
      <c r="L27" s="61"/>
      <c r="M27" s="61"/>
      <c r="N27" s="61"/>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row>
    <row r="28" spans="2:231" s="30" customFormat="1" ht="14.25">
      <c r="B28" s="25"/>
      <c r="C28" s="279" t="s">
        <v>1920</v>
      </c>
      <c r="D28" s="70"/>
      <c r="E28" s="70"/>
      <c r="F28" s="280"/>
      <c r="G28" s="71" t="s">
        <v>1958</v>
      </c>
      <c r="H28" s="71"/>
      <c r="I28" s="279"/>
      <c r="J28" s="70"/>
      <c r="K28" s="1831" t="s">
        <v>1982</v>
      </c>
      <c r="L28" s="279"/>
      <c r="M28" s="71"/>
      <c r="N28" s="70"/>
    </row>
    <row r="29" spans="2:231" s="30" customFormat="1" ht="14.25">
      <c r="B29" s="25"/>
      <c r="C29" s="82" t="s">
        <v>1921</v>
      </c>
      <c r="D29" s="70"/>
      <c r="E29" s="83" t="s">
        <v>2305</v>
      </c>
      <c r="F29" s="71"/>
      <c r="G29" s="70" t="s">
        <v>2306</v>
      </c>
      <c r="H29" s="70"/>
      <c r="I29" s="341" t="s">
        <v>1960</v>
      </c>
      <c r="J29" s="70"/>
      <c r="K29" s="1834" t="s">
        <v>1984</v>
      </c>
      <c r="L29" s="70"/>
      <c r="M29" s="300" t="s">
        <v>1985</v>
      </c>
      <c r="N29" s="70"/>
    </row>
    <row r="30" spans="2:231" s="29" customFormat="1" ht="14.25">
      <c r="B30" s="25"/>
      <c r="C30" s="70"/>
      <c r="D30" s="70"/>
      <c r="E30" s="83"/>
      <c r="F30" s="71"/>
      <c r="G30" s="70"/>
      <c r="H30" s="70"/>
      <c r="I30" s="300"/>
      <c r="J30" s="61"/>
      <c r="K30" s="1835"/>
      <c r="L30" s="82"/>
      <c r="M30" s="300"/>
      <c r="N30" s="61"/>
    </row>
    <row r="31" spans="2:231" s="29" customFormat="1" ht="14.25">
      <c r="B31" s="35"/>
      <c r="C31" s="80" t="str">
        <f>HOME!A$600</f>
        <v>ZANT CHONG</v>
      </c>
      <c r="D31" s="80" t="str">
        <f>HOME!B$600</f>
        <v>6011 2429</v>
      </c>
      <c r="E31" s="61" t="str">
        <f>HOME!C$600</f>
        <v>zant.chong@msc.com</v>
      </c>
      <c r="F31" s="61"/>
      <c r="G31" s="732" t="str">
        <f>HOME!A$617</f>
        <v>ROBERT CHIA</v>
      </c>
      <c r="H31" s="732" t="str">
        <f>HOME!B$617</f>
        <v>6011 0564</v>
      </c>
      <c r="I31" s="733" t="str">
        <f>HOME!C$617</f>
        <v>robert.chia@msc.com</v>
      </c>
      <c r="J31" s="61"/>
      <c r="K31" s="732" t="str">
        <f>HOME!A$632</f>
        <v>RAYNAR ANG</v>
      </c>
      <c r="L31" s="80" t="str">
        <f>HOME!B$632</f>
        <v>6011 2358</v>
      </c>
      <c r="M31" s="65" t="str">
        <f>HOME!C$632</f>
        <v>raynar.ang@msc.com</v>
      </c>
      <c r="N31" s="61"/>
    </row>
    <row r="32" spans="2:231" s="29" customFormat="1" ht="14.25">
      <c r="B32" s="25"/>
      <c r="C32" s="80" t="str">
        <f>HOME!A$601</f>
        <v>PHOEBE HUANG</v>
      </c>
      <c r="D32" s="80" t="str">
        <f>HOME!B$601</f>
        <v>6011 0562</v>
      </c>
      <c r="E32" s="61" t="str">
        <f>HOME!C$601</f>
        <v>phoebe.huang@msc.com</v>
      </c>
      <c r="F32" s="61"/>
      <c r="G32" s="732" t="str">
        <f>HOME!A$618</f>
        <v>S. Y. LIEW</v>
      </c>
      <c r="H32" s="732" t="str">
        <f>HOME!B$618</f>
        <v>6011 2348</v>
      </c>
      <c r="I32" s="733" t="str">
        <f>HOME!C$618</f>
        <v>seoyi.liew@msc.com</v>
      </c>
      <c r="J32" s="61"/>
      <c r="K32" s="732" t="str">
        <f>HOME!A$634</f>
        <v>DEWI</v>
      </c>
      <c r="L32" s="80" t="str">
        <f>HOME!B$634</f>
        <v>6011 2354</v>
      </c>
      <c r="M32" s="65" t="str">
        <f>HOME!C$634</f>
        <v>dewi.ratnah@msc.com</v>
      </c>
      <c r="N32" s="61"/>
    </row>
    <row r="33" spans="2:14" s="29" customFormat="1" ht="14.25">
      <c r="B33" s="25"/>
      <c r="C33" s="80" t="str">
        <f>HOME!A$602</f>
        <v>SHERWIN LIM</v>
      </c>
      <c r="D33" s="80" t="str">
        <f>HOME!B$602</f>
        <v>6011 2395</v>
      </c>
      <c r="E33" s="61" t="str">
        <f>HOME!C$602</f>
        <v>sherwin.lim@msc.com</v>
      </c>
      <c r="F33" s="61"/>
      <c r="G33" s="732" t="str">
        <f>HOME!A$619</f>
        <v>SHARON KOH</v>
      </c>
      <c r="H33" s="732" t="str">
        <f>HOME!B$619</f>
        <v>6011 2349</v>
      </c>
      <c r="I33" s="733" t="str">
        <f>HOME!C$619</f>
        <v>sharon.koh@msc.com</v>
      </c>
      <c r="J33" s="61"/>
      <c r="K33" s="732" t="str">
        <f>HOME!A$637</f>
        <v>SHAN SHAN</v>
      </c>
      <c r="L33" s="80" t="str">
        <f>HOME!B$637</f>
        <v>6011 2353</v>
      </c>
      <c r="M33" s="65" t="str">
        <f>HOME!C$637</f>
        <v>shanshan.chin@msc.com</v>
      </c>
      <c r="N33" s="61"/>
    </row>
    <row r="34" spans="2:14" s="29" customFormat="1" ht="14.25">
      <c r="B34" s="25"/>
      <c r="C34" s="80" t="str">
        <f>HOME!A$603</f>
        <v>NATALIE LEW</v>
      </c>
      <c r="D34" s="80" t="str">
        <f>HOME!B$603</f>
        <v>6011 2399</v>
      </c>
      <c r="E34" s="61" t="str">
        <f>HOME!C$603</f>
        <v>natalie.lew@msc.com</v>
      </c>
      <c r="F34" s="61"/>
      <c r="G34" s="732" t="str">
        <f>HOME!A$620</f>
        <v>ANGELIA LAU</v>
      </c>
      <c r="H34" s="732" t="str">
        <f>HOME!B$620</f>
        <v>6011 2346</v>
      </c>
      <c r="I34" s="733" t="str">
        <f>HOME!C$620</f>
        <v>angelia.lau@msc.com</v>
      </c>
      <c r="J34" s="61"/>
      <c r="K34" s="732" t="str">
        <f>HOME!A$638</f>
        <v>EUNICE</v>
      </c>
      <c r="L34" s="80" t="str">
        <f>HOME!B$638</f>
        <v>6011 2355</v>
      </c>
      <c r="M34" s="65" t="str">
        <f>HOME!C$638</f>
        <v>eunice.chan@msc.com</v>
      </c>
      <c r="N34" s="61"/>
    </row>
    <row r="35" spans="2:14" s="29" customFormat="1" ht="14.25">
      <c r="B35" s="25"/>
      <c r="C35" s="80" t="str">
        <f>HOME!A$604</f>
        <v xml:space="preserve">LIM LEE HLI </v>
      </c>
      <c r="D35" s="80" t="str">
        <f>HOME!B$604</f>
        <v>6011 2352</v>
      </c>
      <c r="E35" s="61" t="str">
        <f>HOME!C$604</f>
        <v>leehli.lim@msc.com</v>
      </c>
      <c r="F35" s="61"/>
      <c r="G35" s="732" t="str">
        <f>HOME!A$621</f>
        <v>NOOR AFNINDAH</v>
      </c>
      <c r="H35" s="732" t="str">
        <f>HOME!B$621</f>
        <v>6011 2347</v>
      </c>
      <c r="I35" s="733" t="str">
        <f>HOME!C$621</f>
        <v>noor.afnindah@msc.com</v>
      </c>
      <c r="J35" s="61"/>
      <c r="K35" s="732" t="str">
        <f>HOME!A$633</f>
        <v>KAI SIANG</v>
      </c>
      <c r="L35" s="80" t="str">
        <f>HOME!B$633</f>
        <v>6011 2356</v>
      </c>
      <c r="M35" s="65" t="str">
        <f>HOME!C$633</f>
        <v>kaisiang.lim@msc.com</v>
      </c>
      <c r="N35" s="61"/>
    </row>
    <row r="36" spans="2:14" s="29" customFormat="1" ht="14.25">
      <c r="B36" s="25"/>
      <c r="C36" s="80" t="str">
        <f>HOME!A$605</f>
        <v>LIM AI PHEN</v>
      </c>
      <c r="D36" s="80" t="str">
        <f>HOME!B$605</f>
        <v>6011 9646</v>
      </c>
      <c r="E36" s="61" t="str">
        <f>HOME!C$605</f>
        <v>aiphen.lim@msc.com</v>
      </c>
      <c r="F36" s="61"/>
      <c r="G36" s="732" t="str">
        <f>HOME!A$622</f>
        <v>NG CHING WEI</v>
      </c>
      <c r="H36" s="732" t="str">
        <f>HOME!B$622</f>
        <v>6011 2404</v>
      </c>
      <c r="I36" s="733" t="str">
        <f>HOME!C$622</f>
        <v>chingwei.ng@msc.com</v>
      </c>
      <c r="J36" s="61"/>
      <c r="K36" s="732" t="str">
        <f>HOME!A$635</f>
        <v>YU TING</v>
      </c>
      <c r="L36" s="80" t="str">
        <f>HOME!B$635</f>
        <v>6011 2359</v>
      </c>
      <c r="M36" s="65" t="str">
        <f>HOME!C$635</f>
        <v>yuting.luo@msc.com</v>
      </c>
      <c r="N36" s="61"/>
    </row>
    <row r="37" spans="2:14" s="29" customFormat="1" ht="14.25">
      <c r="B37" s="25"/>
      <c r="C37" s="80" t="str">
        <f>HOME!A606</f>
        <v>DARIUS ONG</v>
      </c>
      <c r="D37" s="80" t="str">
        <f>HOME!B606</f>
        <v>6011 2396</v>
      </c>
      <c r="E37" s="61" t="str">
        <f>HOME!C606</f>
        <v>darius.ong@msc.com</v>
      </c>
      <c r="F37" s="61"/>
      <c r="G37" s="732">
        <f>HOME!A$623</f>
        <v>0</v>
      </c>
      <c r="H37" s="732">
        <f>HOME!B$623</f>
        <v>0</v>
      </c>
      <c r="I37" s="733">
        <f>HOME!C$623</f>
        <v>0</v>
      </c>
      <c r="J37" s="61"/>
      <c r="K37" s="732" t="str">
        <f>HOME!A$639</f>
        <v>HAZEL</v>
      </c>
      <c r="L37" s="80" t="str">
        <f>HOME!B$639</f>
        <v>6011 2435</v>
      </c>
      <c r="M37" s="65" t="str">
        <f>HOME!C$639</f>
        <v>hazel.toh@msc.com</v>
      </c>
      <c r="N37" s="61"/>
    </row>
    <row r="38" spans="2:14" s="29" customFormat="1" ht="14.25">
      <c r="B38" s="25"/>
      <c r="C38" s="80" t="str">
        <f>HOME!A607</f>
        <v>LAWRENCE ANG (CROSS-TRADE)</v>
      </c>
      <c r="D38" s="80" t="str">
        <f>HOME!B607</f>
        <v>6011 2400</v>
      </c>
      <c r="E38" s="61" t="str">
        <f>HOME!C607</f>
        <v>lawrence.ang@msc.com</v>
      </c>
      <c r="F38" s="61"/>
      <c r="G38" s="80" t="str">
        <f>HOME!A$624</f>
        <v>.</v>
      </c>
      <c r="H38" s="80" t="str">
        <f>HOME!B$624</f>
        <v>.</v>
      </c>
      <c r="I38" s="733" t="str">
        <f>HOME!C$624</f>
        <v>.</v>
      </c>
      <c r="J38" s="61"/>
      <c r="K38" s="732" t="str">
        <f>HOME!A$636</f>
        <v>-</v>
      </c>
      <c r="L38" s="80" t="str">
        <f>HOME!B$636</f>
        <v>6011 0567</v>
      </c>
      <c r="M38" s="65" t="str">
        <f>HOME!C$636</f>
        <v>-</v>
      </c>
      <c r="N38" s="61"/>
    </row>
    <row r="39" spans="2:14" s="29" customFormat="1" ht="14.25">
      <c r="B39" s="25"/>
      <c r="C39" s="80" t="str">
        <f>HOME!A608</f>
        <v>ASHTON YAN</v>
      </c>
      <c r="D39" s="80" t="str">
        <f>HOME!B608</f>
        <v>6011 2398</v>
      </c>
      <c r="E39" s="61" t="str">
        <f>HOME!C608</f>
        <v>ashton.yan@msc.com</v>
      </c>
      <c r="F39" s="61"/>
      <c r="G39" s="61"/>
      <c r="H39" s="61"/>
      <c r="I39" s="61"/>
      <c r="J39" s="61"/>
      <c r="K39" s="61"/>
      <c r="L39" s="733"/>
      <c r="M39" s="61"/>
      <c r="N39" s="61"/>
    </row>
    <row r="40" spans="2:14">
      <c r="C40" s="80" t="str">
        <f>HOME!A609</f>
        <v>JUN YUAN (IMP)</v>
      </c>
      <c r="D40" s="80" t="str">
        <f>HOME!B609</f>
        <v>6011 2402</v>
      </c>
      <c r="E40" s="61" t="str">
        <f>HOME!C609</f>
        <v>junyuan.kwa@msc.com</v>
      </c>
      <c r="F40" s="61"/>
      <c r="G40" s="61"/>
      <c r="H40" s="61"/>
      <c r="I40" s="61"/>
      <c r="J40" s="61"/>
      <c r="K40" s="61"/>
      <c r="L40" s="733"/>
      <c r="M40" s="61"/>
      <c r="N40" s="61"/>
    </row>
    <row r="41" spans="2:14">
      <c r="B41" s="5"/>
      <c r="C41" s="80" t="str">
        <f>HOME!A610</f>
        <v>KARTHI</v>
      </c>
      <c r="D41" s="80" t="str">
        <f>HOME!B610</f>
        <v>6011 2397</v>
      </c>
      <c r="E41" s="61" t="str">
        <f>HOME!C610</f>
        <v>karthigayan.velu@msc.com</v>
      </c>
      <c r="F41" s="61"/>
      <c r="G41" s="61"/>
      <c r="H41" s="61"/>
      <c r="I41" s="65"/>
      <c r="J41" s="61"/>
      <c r="K41" s="61"/>
      <c r="L41" s="61"/>
      <c r="M41" s="65"/>
      <c r="N41" s="61"/>
    </row>
    <row r="42" spans="2:14">
      <c r="B42" s="5"/>
      <c r="C42" s="80">
        <f>HOME!A611</f>
        <v>0</v>
      </c>
      <c r="D42" s="80">
        <f>HOME!B611</f>
        <v>0</v>
      </c>
      <c r="E42" s="61">
        <f>HOME!C611</f>
        <v>0</v>
      </c>
      <c r="F42" s="61"/>
      <c r="G42" s="61"/>
      <c r="H42" s="61"/>
      <c r="I42" s="61"/>
      <c r="J42" s="61"/>
      <c r="K42" s="61"/>
      <c r="L42" s="61"/>
      <c r="M42" s="61"/>
      <c r="N42" s="61"/>
    </row>
    <row r="43" spans="2:14">
      <c r="C43" s="80" t="str">
        <f>HOME!A612</f>
        <v xml:space="preserve">MAIN LINE  </v>
      </c>
      <c r="D43" s="80" t="str">
        <f>HOME!B612</f>
        <v>6011 2424</v>
      </c>
      <c r="E43" s="61">
        <f>HOME!C612</f>
        <v>0</v>
      </c>
      <c r="F43" s="61"/>
      <c r="G43" s="61"/>
      <c r="H43" s="61"/>
      <c r="I43" s="61"/>
      <c r="J43" s="61"/>
      <c r="K43" s="61"/>
      <c r="L43" s="61"/>
      <c r="M43" s="61"/>
      <c r="N43" s="61"/>
    </row>
    <row r="44" spans="2:14">
      <c r="C44" s="80">
        <f>HOME!A613</f>
        <v>0</v>
      </c>
      <c r="D44" s="80">
        <f>HOME!B613</f>
        <v>0</v>
      </c>
      <c r="E44" s="80">
        <f>HOME!C613</f>
        <v>0</v>
      </c>
      <c r="F44" s="61"/>
      <c r="G44" s="61"/>
      <c r="H44" s="61"/>
      <c r="I44" s="61"/>
      <c r="J44" s="61"/>
      <c r="K44" s="61"/>
      <c r="L44" s="61"/>
      <c r="M44" s="61"/>
      <c r="N44" s="61"/>
    </row>
    <row r="45" spans="2:14">
      <c r="C45" s="61"/>
      <c r="D45" s="61"/>
      <c r="E45" s="61"/>
      <c r="F45" s="61"/>
      <c r="G45" s="61"/>
      <c r="H45" s="61"/>
      <c r="I45" s="61"/>
      <c r="J45" s="61"/>
      <c r="K45" s="61"/>
      <c r="L45" s="61"/>
      <c r="M45" s="61"/>
      <c r="N45" s="61"/>
    </row>
    <row r="46" spans="2:14">
      <c r="C46" s="61"/>
      <c r="D46" s="61"/>
      <c r="E46" s="61"/>
      <c r="F46" s="61"/>
      <c r="G46" s="61"/>
      <c r="H46" s="61"/>
      <c r="I46" s="61"/>
      <c r="J46" s="61"/>
      <c r="K46" s="61"/>
      <c r="L46" s="61"/>
      <c r="M46" s="61"/>
      <c r="N46" s="61"/>
    </row>
    <row r="47" spans="2:14">
      <c r="C47" s="61"/>
      <c r="D47" s="61"/>
      <c r="E47" s="61"/>
      <c r="F47" s="61"/>
      <c r="G47" s="61"/>
      <c r="H47" s="61"/>
      <c r="I47" s="61"/>
      <c r="J47" s="61"/>
      <c r="K47" s="61"/>
      <c r="L47" s="61"/>
      <c r="M47" s="61"/>
      <c r="N47" s="61"/>
    </row>
    <row r="48" spans="2:14">
      <c r="C48" s="61"/>
      <c r="D48" s="61"/>
      <c r="E48" s="61"/>
      <c r="F48" s="61"/>
      <c r="G48" s="61"/>
      <c r="H48" s="61"/>
      <c r="I48" s="61"/>
      <c r="J48" s="61"/>
      <c r="K48" s="61"/>
      <c r="L48" s="61"/>
      <c r="M48" s="61"/>
      <c r="N48" s="61"/>
    </row>
    <row r="49" spans="3:14">
      <c r="C49" s="61"/>
      <c r="D49" s="61"/>
      <c r="E49" s="61"/>
      <c r="F49" s="61"/>
      <c r="G49" s="61"/>
      <c r="H49" s="61"/>
      <c r="I49" s="61"/>
      <c r="J49" s="61"/>
      <c r="K49" s="61"/>
      <c r="L49" s="61"/>
      <c r="M49" s="61"/>
      <c r="N49" s="61"/>
    </row>
    <row r="50" spans="3:14">
      <c r="C50" s="61"/>
      <c r="D50" s="61"/>
      <c r="E50" s="61"/>
      <c r="F50" s="61"/>
      <c r="G50" s="61"/>
      <c r="H50" s="61"/>
      <c r="I50" s="61"/>
      <c r="J50" s="61"/>
      <c r="K50" s="61"/>
      <c r="L50" s="61"/>
      <c r="M50" s="61"/>
      <c r="N50" s="61"/>
    </row>
    <row r="51" spans="3:14">
      <c r="C51" s="61"/>
      <c r="D51" s="61"/>
      <c r="E51" s="61"/>
      <c r="F51" s="61"/>
      <c r="G51" s="61"/>
      <c r="H51" s="61"/>
      <c r="I51" s="61"/>
      <c r="J51" s="61"/>
      <c r="K51" s="61"/>
      <c r="L51" s="61"/>
      <c r="M51" s="61"/>
      <c r="N51" s="61"/>
    </row>
    <row r="52" spans="3:14">
      <c r="C52" s="61"/>
      <c r="D52" s="61"/>
      <c r="E52" s="61"/>
      <c r="F52" s="61"/>
      <c r="G52" s="61"/>
      <c r="H52" s="61"/>
      <c r="I52" s="61"/>
      <c r="J52" s="61"/>
      <c r="K52" s="61"/>
      <c r="L52" s="61"/>
      <c r="M52" s="61"/>
      <c r="N52" s="61"/>
    </row>
    <row r="53" spans="3:14">
      <c r="C53" s="61"/>
      <c r="D53" s="61"/>
      <c r="E53" s="61"/>
      <c r="F53" s="61"/>
      <c r="G53" s="61"/>
      <c r="H53" s="61"/>
      <c r="I53" s="61"/>
      <c r="J53" s="61"/>
      <c r="K53" s="61"/>
      <c r="L53" s="61"/>
      <c r="M53" s="61"/>
      <c r="N53" s="61"/>
    </row>
    <row r="54" spans="3:14">
      <c r="C54" s="61"/>
      <c r="D54" s="61"/>
      <c r="E54" s="61"/>
      <c r="F54" s="61"/>
      <c r="G54" s="61"/>
      <c r="H54" s="61"/>
      <c r="I54" s="61"/>
      <c r="J54" s="61"/>
      <c r="K54" s="61"/>
      <c r="L54" s="61"/>
      <c r="M54" s="61"/>
      <c r="N54" s="61"/>
    </row>
    <row r="55" spans="3:14">
      <c r="C55" s="61"/>
      <c r="D55" s="61"/>
      <c r="E55" s="61"/>
      <c r="F55" s="61"/>
      <c r="G55" s="61"/>
      <c r="H55" s="61"/>
      <c r="I55" s="61"/>
      <c r="J55" s="61"/>
      <c r="K55" s="61"/>
      <c r="L55" s="61"/>
      <c r="M55" s="61"/>
      <c r="N55" s="61"/>
    </row>
    <row r="56" spans="3:14">
      <c r="C56" s="61"/>
      <c r="D56" s="61"/>
      <c r="E56" s="61"/>
      <c r="F56" s="61"/>
      <c r="G56" s="61"/>
      <c r="H56" s="61"/>
      <c r="I56" s="61"/>
      <c r="J56" s="61"/>
      <c r="K56" s="61"/>
      <c r="L56" s="61"/>
      <c r="M56" s="61"/>
      <c r="N56" s="61"/>
    </row>
    <row r="57" spans="3:14">
      <c r="C57" s="61"/>
      <c r="D57" s="61"/>
      <c r="E57" s="61"/>
      <c r="F57" s="61"/>
      <c r="G57" s="61"/>
      <c r="H57" s="61"/>
      <c r="I57" s="61"/>
      <c r="J57" s="61"/>
      <c r="K57" s="61"/>
      <c r="L57" s="61"/>
      <c r="M57" s="61"/>
      <c r="N57" s="61"/>
    </row>
    <row r="58" spans="3:14">
      <c r="C58" s="61"/>
      <c r="D58" s="61"/>
      <c r="E58" s="61"/>
      <c r="F58" s="61"/>
      <c r="G58" s="61"/>
      <c r="H58" s="61"/>
      <c r="I58" s="61"/>
      <c r="J58" s="61"/>
      <c r="K58" s="61"/>
      <c r="L58" s="61"/>
      <c r="M58" s="61"/>
      <c r="N58" s="61"/>
    </row>
    <row r="59" spans="3:14">
      <c r="C59" s="61"/>
      <c r="D59" s="61"/>
      <c r="E59" s="61"/>
      <c r="F59" s="61"/>
      <c r="G59" s="61"/>
      <c r="H59" s="61"/>
      <c r="I59" s="61"/>
      <c r="J59" s="61"/>
      <c r="K59" s="61"/>
      <c r="L59" s="61"/>
      <c r="M59" s="61"/>
      <c r="N59" s="61"/>
    </row>
    <row r="60" spans="3:14">
      <c r="C60" s="61"/>
      <c r="D60" s="61"/>
      <c r="E60" s="61"/>
      <c r="F60" s="61"/>
      <c r="G60" s="61"/>
      <c r="H60" s="61"/>
      <c r="I60" s="61"/>
      <c r="J60" s="61"/>
      <c r="K60" s="61"/>
      <c r="L60" s="61"/>
      <c r="M60" s="61"/>
      <c r="N60" s="61"/>
    </row>
    <row r="61" spans="3:14">
      <c r="C61" s="61"/>
      <c r="D61" s="61"/>
      <c r="E61" s="61"/>
      <c r="F61" s="61"/>
      <c r="G61" s="61"/>
      <c r="H61" s="61"/>
      <c r="I61" s="61"/>
      <c r="J61" s="61"/>
      <c r="K61" s="61"/>
      <c r="L61" s="61"/>
      <c r="M61" s="61"/>
      <c r="N61" s="61"/>
    </row>
    <row r="62" spans="3:14">
      <c r="C62" s="61"/>
      <c r="D62" s="61"/>
      <c r="E62" s="61"/>
      <c r="F62" s="61"/>
      <c r="G62" s="61"/>
      <c r="H62" s="61"/>
      <c r="I62" s="61"/>
      <c r="J62" s="61"/>
      <c r="K62" s="61"/>
      <c r="L62" s="61"/>
      <c r="M62" s="61"/>
      <c r="N62" s="61"/>
    </row>
    <row r="63" spans="3:14">
      <c r="C63" s="61"/>
      <c r="D63" s="61"/>
      <c r="E63" s="61"/>
      <c r="F63" s="61"/>
      <c r="G63" s="61"/>
      <c r="H63" s="61"/>
      <c r="I63" s="61"/>
      <c r="J63" s="61"/>
      <c r="K63" s="61"/>
      <c r="L63" s="61"/>
      <c r="M63" s="61"/>
      <c r="N63" s="61"/>
    </row>
    <row r="64" spans="3:14">
      <c r="C64" s="61"/>
      <c r="D64" s="61"/>
      <c r="E64" s="61"/>
      <c r="F64" s="61"/>
      <c r="G64" s="61"/>
      <c r="H64" s="61"/>
      <c r="I64" s="61"/>
      <c r="J64" s="61"/>
      <c r="K64" s="61"/>
      <c r="L64" s="61"/>
      <c r="M64" s="61"/>
      <c r="N64" s="61"/>
    </row>
    <row r="65" spans="3:14">
      <c r="C65" s="61"/>
      <c r="D65" s="61"/>
      <c r="E65" s="61"/>
      <c r="F65" s="61"/>
      <c r="G65" s="61"/>
      <c r="H65" s="61"/>
      <c r="I65" s="61"/>
      <c r="J65" s="61"/>
      <c r="K65" s="61"/>
      <c r="L65" s="61"/>
      <c r="M65" s="61"/>
      <c r="N65" s="61"/>
    </row>
    <row r="66" spans="3:14">
      <c r="C66" s="61"/>
      <c r="D66" s="61"/>
      <c r="E66" s="61"/>
      <c r="F66" s="61"/>
      <c r="G66" s="61"/>
      <c r="H66" s="61"/>
      <c r="I66" s="61"/>
      <c r="J66" s="61"/>
      <c r="K66" s="61"/>
      <c r="L66" s="61"/>
      <c r="M66" s="61"/>
      <c r="N66" s="61"/>
    </row>
    <row r="67" spans="3:14">
      <c r="C67" s="61"/>
      <c r="D67" s="61"/>
      <c r="E67" s="61"/>
      <c r="F67" s="61"/>
      <c r="G67" s="61"/>
      <c r="H67" s="61"/>
      <c r="I67" s="61"/>
      <c r="J67" s="61"/>
      <c r="K67" s="61"/>
      <c r="L67" s="61"/>
      <c r="M67" s="61"/>
      <c r="N67" s="61"/>
    </row>
    <row r="68" spans="3:14">
      <c r="C68" s="61"/>
      <c r="D68" s="61"/>
      <c r="E68" s="61"/>
      <c r="F68" s="61"/>
      <c r="G68" s="61"/>
      <c r="H68" s="61"/>
      <c r="I68" s="61"/>
      <c r="J68" s="61"/>
      <c r="K68" s="61"/>
      <c r="L68" s="61"/>
      <c r="M68" s="61"/>
      <c r="N68" s="61"/>
    </row>
    <row r="69" spans="3:14">
      <c r="C69" s="61"/>
      <c r="D69" s="61"/>
      <c r="E69" s="61"/>
      <c r="F69" s="61"/>
      <c r="G69" s="61"/>
      <c r="H69" s="61"/>
      <c r="I69" s="61"/>
      <c r="J69" s="61"/>
      <c r="K69" s="61"/>
      <c r="L69" s="61"/>
      <c r="M69" s="61"/>
      <c r="N69" s="61"/>
    </row>
    <row r="70" spans="3:14">
      <c r="C70" s="61"/>
      <c r="D70" s="61"/>
      <c r="E70" s="61"/>
      <c r="F70" s="61"/>
      <c r="G70" s="61"/>
      <c r="H70" s="61"/>
      <c r="I70" s="61"/>
      <c r="J70" s="61"/>
      <c r="K70" s="61"/>
      <c r="L70" s="61"/>
      <c r="M70" s="61"/>
      <c r="N70" s="61"/>
    </row>
    <row r="71" spans="3:14">
      <c r="C71" s="61"/>
      <c r="D71" s="61"/>
      <c r="E71" s="61"/>
      <c r="F71" s="61"/>
      <c r="G71" s="61"/>
      <c r="H71" s="61"/>
      <c r="I71" s="61"/>
      <c r="J71" s="61"/>
      <c r="K71" s="61"/>
      <c r="L71" s="61"/>
      <c r="M71" s="61"/>
      <c r="N71" s="61"/>
    </row>
    <row r="72" spans="3:14">
      <c r="C72" s="61"/>
      <c r="D72" s="61"/>
      <c r="E72" s="61"/>
      <c r="F72" s="61"/>
      <c r="G72" s="61"/>
      <c r="H72" s="61"/>
      <c r="I72" s="61"/>
      <c r="J72" s="61"/>
      <c r="K72" s="61"/>
      <c r="L72" s="61"/>
      <c r="M72" s="61"/>
      <c r="N72" s="61"/>
    </row>
  </sheetData>
  <sheetProtection formatCells="0"/>
  <hyperlinks>
    <hyperlink ref="E29" display="mktg-dept@msca.com.sg" xr:uid="{57CB7175-8E08-43B3-8576-BA74686D5DAE}"/>
    <hyperlink ref="J29" xr:uid="{ED5BA2CF-4D64-4B29-A879-81D9B9680A28}"/>
  </hyperlinks>
  <pageMargins left="0.70866141732283472" right="0.70866141732283472" top="0.74803149606299213" bottom="0.74803149606299213" header="0.31496062992125984" footer="0.31496062992125984"/>
  <pageSetup paperSize="9" scale="47" orientation="landscape" r:id="rId1"/>
  <headerFooter>
    <oddFooter>&amp;L_x000D_&amp;1#&amp;"Calibri"&amp;10&amp;K000000 Sensitivity: Internal</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tabColor theme="9" tint="-0.249977111117893"/>
    <pageSetUpPr fitToPage="1"/>
  </sheetPr>
  <dimension ref="A2:HV67"/>
  <sheetViews>
    <sheetView zoomScale="94" zoomScaleNormal="94" workbookViewId="0">
      <selection activeCell="I14" sqref="I14"/>
    </sheetView>
  </sheetViews>
  <sheetFormatPr defaultColWidth="9.42578125" defaultRowHeight="12.75"/>
  <cols>
    <col min="1" max="1" width="4.5703125" style="4" customWidth="1"/>
    <col min="2" max="2" width="24.85546875" style="5" customWidth="1"/>
    <col min="3" max="3" width="12.42578125" style="5" customWidth="1"/>
    <col min="4" max="4" width="15.5703125" style="5" customWidth="1"/>
    <col min="5" max="5" width="12.5703125" style="5" customWidth="1"/>
    <col min="6" max="6" width="25.5703125" style="5" customWidth="1"/>
    <col min="7" max="7" width="15.140625" style="5" customWidth="1"/>
    <col min="8" max="8" width="13.7109375" style="5" customWidth="1"/>
    <col min="9" max="9" width="13.42578125" style="5" customWidth="1"/>
    <col min="10" max="10" width="13.85546875" customWidth="1"/>
    <col min="11" max="11" width="12.5703125" customWidth="1"/>
    <col min="12" max="12" width="15.85546875" customWidth="1"/>
    <col min="13" max="16" width="14.42578125" customWidth="1"/>
    <col min="17" max="18" width="9.42578125" style="5"/>
    <col min="19" max="19" width="10.140625" style="5" customWidth="1"/>
    <col min="20" max="20" width="9.42578125" style="5" customWidth="1"/>
    <col min="21" max="16384" width="9.42578125" style="5"/>
  </cols>
  <sheetData>
    <row r="2" spans="1:230" s="6" customFormat="1" ht="23.25" customHeight="1">
      <c r="B2" s="147" t="s">
        <v>2307</v>
      </c>
      <c r="C2" s="45"/>
    </row>
    <row r="3" spans="1:230" ht="11.25" customHeight="1">
      <c r="C3" s="46"/>
      <c r="F3" s="46"/>
      <c r="G3" s="46"/>
      <c r="H3" s="46"/>
      <c r="I3" s="46"/>
      <c r="J3" s="46"/>
      <c r="K3" s="37"/>
      <c r="L3" s="37"/>
    </row>
    <row r="4" spans="1:230" ht="21.75" customHeight="1">
      <c r="A4" s="10"/>
      <c r="C4" s="47"/>
      <c r="E4" s="46"/>
      <c r="F4" s="9" t="s">
        <v>7082</v>
      </c>
      <c r="G4" s="47"/>
      <c r="H4" s="47"/>
      <c r="I4" s="47"/>
      <c r="J4" s="47"/>
      <c r="K4" s="37"/>
      <c r="L4" s="37"/>
    </row>
    <row r="5" spans="1:230" s="14" customFormat="1" ht="11.25" customHeight="1">
      <c r="A5" s="112"/>
      <c r="B5" s="5"/>
      <c r="C5" s="5"/>
      <c r="D5" s="5"/>
      <c r="E5" s="46"/>
      <c r="F5" s="46"/>
      <c r="G5" s="46"/>
      <c r="H5" s="46"/>
      <c r="I5" s="46"/>
      <c r="J5" s="46"/>
      <c r="K5" s="46"/>
      <c r="L5" s="37"/>
      <c r="M5"/>
      <c r="N5"/>
      <c r="O5"/>
      <c r="P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customHeight="1">
      <c r="A6" s="103"/>
      <c r="B6" s="1796" t="s">
        <v>2801</v>
      </c>
      <c r="C6" s="61"/>
      <c r="D6" s="61"/>
      <c r="E6" s="61"/>
      <c r="F6" s="61"/>
      <c r="G6" s="61"/>
      <c r="H6" s="61"/>
      <c r="I6" s="66"/>
      <c r="J6" s="66"/>
      <c r="K6" s="66"/>
      <c r="L6" s="66"/>
      <c r="M6" s="61"/>
      <c r="N6"/>
      <c r="O6"/>
      <c r="P6"/>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33.75" customHeight="1">
      <c r="A7" s="103"/>
      <c r="B7" s="3437"/>
      <c r="C7" s="3438"/>
      <c r="D7" s="1231" t="s">
        <v>2015</v>
      </c>
      <c r="E7" s="3439" t="s">
        <v>3702</v>
      </c>
      <c r="F7" s="3439" t="s">
        <v>7083</v>
      </c>
      <c r="G7" s="3439" t="s">
        <v>4481</v>
      </c>
      <c r="H7" s="3439" t="s">
        <v>1350</v>
      </c>
      <c r="I7" s="3439" t="s">
        <v>7084</v>
      </c>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row>
    <row r="8" spans="1:230" s="14" customFormat="1" ht="23.25">
      <c r="A8" s="103"/>
      <c r="B8" s="3440" t="s">
        <v>7046</v>
      </c>
      <c r="C8" s="3441" t="s">
        <v>3722</v>
      </c>
      <c r="D8" s="2446"/>
      <c r="E8" s="3448" t="s">
        <v>5497</v>
      </c>
      <c r="F8" s="3442"/>
      <c r="G8" s="3442"/>
      <c r="H8" s="3448"/>
      <c r="I8" s="3448" t="s">
        <v>3302</v>
      </c>
      <c r="J8" s="2816"/>
      <c r="K8" s="3183" t="s">
        <v>4311</v>
      </c>
      <c r="L8" s="1292" t="s">
        <v>2031</v>
      </c>
      <c r="M8" s="3183" t="s">
        <v>3837</v>
      </c>
      <c r="N8" s="3183" t="s">
        <v>3838</v>
      </c>
      <c r="O8" s="3183"/>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row>
    <row r="9" spans="1:230" s="14" customFormat="1" ht="24" customHeight="1">
      <c r="A9" s="103"/>
      <c r="B9" s="3445" t="s">
        <v>7048</v>
      </c>
      <c r="C9" s="3446" t="s">
        <v>7049</v>
      </c>
      <c r="D9" s="3447">
        <v>45539</v>
      </c>
      <c r="E9" s="3446">
        <f>D9+11</f>
        <v>45550</v>
      </c>
      <c r="F9" s="3446" t="s">
        <v>7069</v>
      </c>
      <c r="G9" s="3446" t="s">
        <v>7085</v>
      </c>
      <c r="H9" s="3446">
        <v>45558</v>
      </c>
      <c r="I9" s="3446">
        <f>H9+11</f>
        <v>45569</v>
      </c>
      <c r="J9" s="2816"/>
      <c r="K9" s="3183"/>
      <c r="L9" s="1292"/>
      <c r="M9" s="3183"/>
      <c r="N9" s="3183"/>
      <c r="O9" s="3183"/>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row>
    <row r="10" spans="1:230" s="14" customFormat="1" ht="20.100000000000001" customHeight="1">
      <c r="A10" s="103"/>
      <c r="B10" s="3445" t="s">
        <v>7052</v>
      </c>
      <c r="C10" s="3446" t="s">
        <v>7049</v>
      </c>
      <c r="D10" s="3447">
        <v>45545</v>
      </c>
      <c r="E10" s="3446">
        <f t="shared" ref="E10:E18" si="0">D10+11</f>
        <v>45556</v>
      </c>
      <c r="F10" s="3446" t="s">
        <v>7086</v>
      </c>
      <c r="G10" s="3446" t="s">
        <v>7087</v>
      </c>
      <c r="H10" s="3446">
        <v>45565</v>
      </c>
      <c r="I10" s="3446">
        <f t="shared" ref="I10:I17" si="1">H10+11</f>
        <v>45576</v>
      </c>
      <c r="J10" s="5"/>
      <c r="K10" s="3184">
        <v>45540</v>
      </c>
      <c r="L10" s="3184">
        <v>45540</v>
      </c>
      <c r="M10" s="3184">
        <f t="shared" ref="M10:M18" si="2">K10-6</f>
        <v>45534</v>
      </c>
      <c r="N10" s="3184">
        <f t="shared" ref="N10:N18" si="3">M10</f>
        <v>45534</v>
      </c>
      <c r="O10" s="3183"/>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row>
    <row r="11" spans="1:230" s="14" customFormat="1" ht="20.100000000000001" customHeight="1">
      <c r="A11" s="103"/>
      <c r="B11" s="3445" t="s">
        <v>2388</v>
      </c>
      <c r="C11" s="3446" t="s">
        <v>7055</v>
      </c>
      <c r="D11" s="3447">
        <v>45549</v>
      </c>
      <c r="E11" s="3446">
        <f t="shared" si="0"/>
        <v>45560</v>
      </c>
      <c r="F11" s="3446" t="s">
        <v>7088</v>
      </c>
      <c r="G11" s="3446" t="s">
        <v>7089</v>
      </c>
      <c r="H11" s="3446">
        <v>45572</v>
      </c>
      <c r="I11" s="3446">
        <f t="shared" si="1"/>
        <v>45583</v>
      </c>
      <c r="J11" s="5"/>
      <c r="K11" s="3184">
        <v>45547</v>
      </c>
      <c r="L11" s="3184">
        <v>45547</v>
      </c>
      <c r="M11" s="3184">
        <f t="shared" si="2"/>
        <v>45541</v>
      </c>
      <c r="N11" s="3184">
        <f t="shared" si="3"/>
        <v>45541</v>
      </c>
      <c r="O11" s="3183"/>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row>
    <row r="12" spans="1:230" s="14" customFormat="1" ht="20.100000000000001" customHeight="1">
      <c r="A12" s="103"/>
      <c r="B12" s="3445" t="s">
        <v>2037</v>
      </c>
      <c r="C12" s="3446" t="s">
        <v>7057</v>
      </c>
      <c r="D12" s="3447">
        <v>45555</v>
      </c>
      <c r="E12" s="3446">
        <f t="shared" si="0"/>
        <v>45566</v>
      </c>
      <c r="F12" s="3446" t="s">
        <v>7090</v>
      </c>
      <c r="G12" s="3446" t="s">
        <v>7091</v>
      </c>
      <c r="H12" s="3446">
        <v>45579</v>
      </c>
      <c r="I12" s="3446">
        <f t="shared" si="1"/>
        <v>45590</v>
      </c>
      <c r="J12" s="5"/>
      <c r="K12" s="3184">
        <v>45554</v>
      </c>
      <c r="L12" s="3184">
        <v>45554</v>
      </c>
      <c r="M12" s="3184">
        <f t="shared" si="2"/>
        <v>45548</v>
      </c>
      <c r="N12" s="3184">
        <f t="shared" si="3"/>
        <v>45548</v>
      </c>
      <c r="O12" s="3183"/>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row>
    <row r="13" spans="1:230" s="14" customFormat="1" ht="20.100000000000001" customHeight="1">
      <c r="A13" s="103"/>
      <c r="B13" s="3445" t="s">
        <v>2135</v>
      </c>
      <c r="C13" s="3446" t="s">
        <v>7060</v>
      </c>
      <c r="D13" s="3447">
        <v>45565</v>
      </c>
      <c r="E13" s="3446">
        <f t="shared" si="0"/>
        <v>45576</v>
      </c>
      <c r="F13" s="3446" t="s">
        <v>7092</v>
      </c>
      <c r="G13" s="3446" t="s">
        <v>7093</v>
      </c>
      <c r="H13" s="3446">
        <v>45586</v>
      </c>
      <c r="I13" s="3446">
        <f t="shared" si="1"/>
        <v>45597</v>
      </c>
      <c r="J13" s="5"/>
      <c r="K13" s="3184">
        <v>45561</v>
      </c>
      <c r="L13" s="3184">
        <v>45561</v>
      </c>
      <c r="M13" s="3184">
        <f t="shared" si="2"/>
        <v>45555</v>
      </c>
      <c r="N13" s="3184">
        <f t="shared" si="3"/>
        <v>45555</v>
      </c>
      <c r="O13" s="3183"/>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row>
    <row r="14" spans="1:230" s="14" customFormat="1" ht="20.100000000000001" customHeight="1">
      <c r="A14" s="103"/>
      <c r="B14" s="3443" t="s">
        <v>2164</v>
      </c>
      <c r="C14" s="1240" t="s">
        <v>7062</v>
      </c>
      <c r="D14" s="1221">
        <v>45568</v>
      </c>
      <c r="E14" s="1240">
        <f t="shared" si="0"/>
        <v>45579</v>
      </c>
      <c r="F14" s="3444" t="s">
        <v>7094</v>
      </c>
      <c r="G14" s="3444" t="s">
        <v>7095</v>
      </c>
      <c r="H14" s="3444">
        <v>45593</v>
      </c>
      <c r="I14" s="1240">
        <f t="shared" si="1"/>
        <v>45604</v>
      </c>
      <c r="J14" s="5"/>
      <c r="K14" s="3184">
        <v>45568</v>
      </c>
      <c r="L14" s="3184">
        <v>45568</v>
      </c>
      <c r="M14" s="3184">
        <f t="shared" si="2"/>
        <v>45562</v>
      </c>
      <c r="N14" s="3184">
        <f t="shared" si="3"/>
        <v>45562</v>
      </c>
      <c r="O14" s="3183"/>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row>
    <row r="15" spans="1:230" s="14" customFormat="1" ht="20.100000000000001" customHeight="1">
      <c r="A15" s="103"/>
      <c r="B15" s="3443" t="s">
        <v>7052</v>
      </c>
      <c r="C15" s="1240" t="s">
        <v>7065</v>
      </c>
      <c r="D15" s="1221">
        <v>45575</v>
      </c>
      <c r="E15" s="1240">
        <f t="shared" si="0"/>
        <v>45586</v>
      </c>
      <c r="F15" s="3444" t="s">
        <v>7096</v>
      </c>
      <c r="G15" s="3444" t="s">
        <v>7097</v>
      </c>
      <c r="H15" s="3444">
        <v>45600</v>
      </c>
      <c r="I15" s="1240">
        <f t="shared" si="1"/>
        <v>45611</v>
      </c>
      <c r="J15" s="5"/>
      <c r="K15" s="3184">
        <f>K14+7</f>
        <v>45575</v>
      </c>
      <c r="L15" s="3184">
        <v>45575</v>
      </c>
      <c r="M15" s="3184">
        <f t="shared" si="2"/>
        <v>45569</v>
      </c>
      <c r="N15" s="3184">
        <f t="shared" si="3"/>
        <v>45569</v>
      </c>
      <c r="O15" s="3183"/>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row>
    <row r="16" spans="1:230" s="14" customFormat="1" ht="20.100000000000001" customHeight="1">
      <c r="A16" s="103"/>
      <c r="B16" s="3443" t="s">
        <v>2388</v>
      </c>
      <c r="C16" s="1240" t="s">
        <v>7068</v>
      </c>
      <c r="D16" s="1221">
        <v>45582</v>
      </c>
      <c r="E16" s="1240">
        <f t="shared" si="0"/>
        <v>45593</v>
      </c>
      <c r="F16" s="3444" t="s">
        <v>7069</v>
      </c>
      <c r="G16" s="3444" t="s">
        <v>7098</v>
      </c>
      <c r="H16" s="3444">
        <v>45607</v>
      </c>
      <c r="I16" s="1240">
        <f t="shared" si="1"/>
        <v>45618</v>
      </c>
      <c r="J16" s="5"/>
      <c r="K16" s="3184">
        <f>K15+7</f>
        <v>45582</v>
      </c>
      <c r="L16" s="3184">
        <v>45582</v>
      </c>
      <c r="M16" s="3184">
        <f t="shared" si="2"/>
        <v>45576</v>
      </c>
      <c r="N16" s="3184">
        <f t="shared" si="3"/>
        <v>45576</v>
      </c>
      <c r="O16" s="3183"/>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row>
    <row r="17" spans="1:230" s="14" customFormat="1" ht="20.100000000000001" customHeight="1">
      <c r="A17" s="103"/>
      <c r="B17" s="3443" t="s">
        <v>2037</v>
      </c>
      <c r="C17" s="1240" t="s">
        <v>7071</v>
      </c>
      <c r="D17" s="1221">
        <v>45589</v>
      </c>
      <c r="E17" s="1240">
        <f t="shared" si="0"/>
        <v>45600</v>
      </c>
      <c r="F17" s="3444" t="s">
        <v>7086</v>
      </c>
      <c r="G17" s="3444" t="s">
        <v>7099</v>
      </c>
      <c r="H17" s="3444">
        <v>45614</v>
      </c>
      <c r="I17" s="1240">
        <f t="shared" si="1"/>
        <v>45625</v>
      </c>
      <c r="J17" s="5"/>
      <c r="K17" s="3184">
        <f>K16+7</f>
        <v>45589</v>
      </c>
      <c r="L17" s="3184">
        <v>45589</v>
      </c>
      <c r="M17" s="3184">
        <f t="shared" si="2"/>
        <v>45583</v>
      </c>
      <c r="N17" s="3184">
        <f t="shared" si="3"/>
        <v>45583</v>
      </c>
      <c r="O17" s="3183"/>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row>
    <row r="18" spans="1:230" s="14" customFormat="1" ht="20.100000000000001" customHeight="1">
      <c r="A18" s="103"/>
      <c r="B18" s="3443" t="s">
        <v>2164</v>
      </c>
      <c r="C18" s="1240" t="s">
        <v>7074</v>
      </c>
      <c r="D18" s="1221">
        <v>45596</v>
      </c>
      <c r="E18" s="1240">
        <f t="shared" si="0"/>
        <v>45607</v>
      </c>
      <c r="F18" s="3444" t="s">
        <v>3295</v>
      </c>
      <c r="G18" s="3444" t="s">
        <v>3295</v>
      </c>
      <c r="H18" s="3444"/>
      <c r="I18" s="1240"/>
      <c r="J18" s="5"/>
      <c r="K18" s="3184">
        <f>K17+7</f>
        <v>45596</v>
      </c>
      <c r="L18" s="3184">
        <v>45596</v>
      </c>
      <c r="M18" s="3184">
        <f t="shared" si="2"/>
        <v>45590</v>
      </c>
      <c r="N18" s="3184">
        <f t="shared" si="3"/>
        <v>45590</v>
      </c>
      <c r="O18" s="3183"/>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row>
    <row r="19" spans="1:230" s="14" customFormat="1" ht="20.100000000000001" customHeight="1">
      <c r="A19" s="103"/>
      <c r="B19" s="3453"/>
      <c r="C19" s="3454"/>
      <c r="D19" s="3455"/>
      <c r="E19" s="3454"/>
      <c r="F19" s="3456"/>
      <c r="G19" s="3456"/>
      <c r="H19" s="3456"/>
      <c r="I19" s="3454"/>
      <c r="J19" s="5"/>
      <c r="K19" s="3184"/>
      <c r="L19" s="3184"/>
      <c r="M19" s="3184"/>
      <c r="N19" s="3184"/>
      <c r="O19" s="3183"/>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row>
    <row r="20" spans="1:230" s="14" customFormat="1" ht="12.75" customHeight="1">
      <c r="A20" s="103"/>
      <c r="B20" s="3453"/>
      <c r="C20" s="3454"/>
      <c r="D20" s="3455"/>
      <c r="E20" s="3454"/>
      <c r="F20" s="3456"/>
      <c r="G20" s="3456"/>
      <c r="H20" s="3456"/>
      <c r="I20" s="3456"/>
      <c r="J20" s="3456"/>
      <c r="K20" s="3456"/>
      <c r="L20" s="3456"/>
      <c r="M20" s="3456"/>
      <c r="N20" s="3456"/>
      <c r="O20" s="3456"/>
      <c r="P20" s="3456"/>
      <c r="Q20" s="5"/>
      <c r="R20" s="3184"/>
      <c r="S20" s="3184"/>
      <c r="T20" s="3184"/>
      <c r="U20" s="3184"/>
      <c r="V20" s="3183"/>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row>
    <row r="21" spans="1:230" s="14" customFormat="1" ht="16.5" customHeight="1">
      <c r="A21" s="103"/>
      <c r="B21" s="2065" t="s">
        <v>2303</v>
      </c>
      <c r="C21" s="2065"/>
      <c r="D21" s="2065"/>
      <c r="E21" s="2065"/>
      <c r="F21" s="2065"/>
      <c r="G21" s="2065"/>
      <c r="H21" s="2065"/>
      <c r="I21" s="2065"/>
      <c r="J21" s="2065"/>
      <c r="K21" s="2066"/>
      <c r="L21" s="1928"/>
      <c r="M21" s="1928"/>
      <c r="N21" s="1954"/>
      <c r="O21"/>
      <c r="P21"/>
      <c r="Q21" s="5"/>
      <c r="R21" s="3183"/>
      <c r="S21" s="3183"/>
      <c r="T21" s="3183"/>
      <c r="U21" s="3183"/>
      <c r="V21" s="3183"/>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6.5" customHeight="1">
      <c r="A22" s="103"/>
      <c r="B22" s="78"/>
      <c r="C22" s="61"/>
      <c r="D22" s="61"/>
      <c r="E22" s="61"/>
      <c r="F22" s="61"/>
      <c r="G22" s="61"/>
      <c r="H22" s="61"/>
      <c r="I22" s="61"/>
      <c r="J22" s="61"/>
      <c r="K22" s="61"/>
      <c r="L22" s="61"/>
      <c r="M22" s="61"/>
      <c r="N22"/>
      <c r="O22"/>
      <c r="P22"/>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30" customFormat="1" ht="14.25">
      <c r="A23" s="25"/>
      <c r="B23" s="279" t="s">
        <v>1920</v>
      </c>
      <c r="C23" s="70"/>
      <c r="D23" s="70"/>
      <c r="E23" s="280"/>
      <c r="F23" s="71" t="s">
        <v>1958</v>
      </c>
      <c r="G23" s="71"/>
      <c r="H23" s="279"/>
      <c r="I23" s="70"/>
      <c r="J23" s="1831" t="s">
        <v>1982</v>
      </c>
      <c r="K23" s="279"/>
      <c r="L23" s="71"/>
      <c r="M23" s="70"/>
    </row>
    <row r="24" spans="1:230" s="30" customFormat="1" ht="14.25">
      <c r="A24" s="25"/>
      <c r="B24" s="82" t="s">
        <v>1921</v>
      </c>
      <c r="C24" s="70"/>
      <c r="D24" s="83" t="s">
        <v>2305</v>
      </c>
      <c r="E24" s="71"/>
      <c r="F24" s="70" t="s">
        <v>2306</v>
      </c>
      <c r="G24" s="70"/>
      <c r="H24" s="341" t="s">
        <v>1960</v>
      </c>
      <c r="I24" s="70"/>
      <c r="J24" s="1835" t="s">
        <v>1984</v>
      </c>
      <c r="K24" s="70"/>
      <c r="L24" s="300" t="s">
        <v>1985</v>
      </c>
      <c r="M24" s="70"/>
    </row>
    <row r="25" spans="1:230" s="29" customFormat="1" ht="14.25">
      <c r="A25" s="25"/>
      <c r="B25" s="70"/>
      <c r="C25" s="70"/>
      <c r="D25" s="83"/>
      <c r="E25" s="71"/>
      <c r="F25" s="70"/>
      <c r="G25" s="70"/>
      <c r="H25" s="300"/>
      <c r="I25" s="61"/>
      <c r="J25" s="1835"/>
      <c r="K25" s="82"/>
      <c r="L25" s="300"/>
      <c r="M25" s="61"/>
    </row>
    <row r="26" spans="1:230" s="29" customFormat="1" ht="14.25">
      <c r="A26" s="35"/>
      <c r="B26" s="80" t="str">
        <f>HOME!A$600</f>
        <v>ZANT CHONG</v>
      </c>
      <c r="C26" s="80" t="str">
        <f>HOME!B$600</f>
        <v>6011 2429</v>
      </c>
      <c r="D26" s="61" t="str">
        <f>HOME!C$600</f>
        <v>zant.chong@msc.com</v>
      </c>
      <c r="E26" s="61"/>
      <c r="F26" s="732" t="str">
        <f>HOME!A$617</f>
        <v>ROBERT CHIA</v>
      </c>
      <c r="G26" s="732" t="str">
        <f>HOME!B$617</f>
        <v>6011 0564</v>
      </c>
      <c r="H26" s="733" t="str">
        <f>HOME!C$617</f>
        <v>robert.chia@msc.com</v>
      </c>
      <c r="I26" s="61"/>
      <c r="J26" s="732" t="str">
        <f>HOME!A$632</f>
        <v>RAYNAR ANG</v>
      </c>
      <c r="K26" s="80" t="str">
        <f>HOME!B$632</f>
        <v>6011 2358</v>
      </c>
      <c r="L26" s="65" t="str">
        <f>HOME!C$632</f>
        <v>raynar.ang@msc.com</v>
      </c>
      <c r="M26" s="61"/>
    </row>
    <row r="27" spans="1:230" s="29" customFormat="1" ht="14.25">
      <c r="A27" s="25"/>
      <c r="B27" s="80" t="str">
        <f>HOME!A$601</f>
        <v>PHOEBE HUANG</v>
      </c>
      <c r="C27" s="80" t="str">
        <f>HOME!B$601</f>
        <v>6011 0562</v>
      </c>
      <c r="D27" s="61" t="str">
        <f>HOME!C$601</f>
        <v>phoebe.huang@msc.com</v>
      </c>
      <c r="E27" s="61"/>
      <c r="F27" s="732" t="str">
        <f>HOME!A$618</f>
        <v>S. Y. LIEW</v>
      </c>
      <c r="G27" s="732" t="str">
        <f>HOME!B$618</f>
        <v>6011 2348</v>
      </c>
      <c r="H27" s="733" t="str">
        <f>HOME!C$618</f>
        <v>seoyi.liew@msc.com</v>
      </c>
      <c r="I27" s="61"/>
      <c r="J27" s="732" t="str">
        <f>HOME!A$634</f>
        <v>DEWI</v>
      </c>
      <c r="K27" s="80" t="str">
        <f>HOME!B$634</f>
        <v>6011 2354</v>
      </c>
      <c r="L27" s="65" t="str">
        <f>HOME!C$634</f>
        <v>dewi.ratnah@msc.com</v>
      </c>
      <c r="M27" s="61"/>
    </row>
    <row r="28" spans="1:230" s="29" customFormat="1" ht="14.25">
      <c r="A28" s="25"/>
      <c r="B28" s="80" t="str">
        <f>HOME!A$602</f>
        <v>SHERWIN LIM</v>
      </c>
      <c r="C28" s="80" t="str">
        <f>HOME!B$602</f>
        <v>6011 2395</v>
      </c>
      <c r="D28" s="61" t="str">
        <f>HOME!C$602</f>
        <v>sherwin.lim@msc.com</v>
      </c>
      <c r="E28" s="61"/>
      <c r="F28" s="732" t="str">
        <f>HOME!A$619</f>
        <v>SHARON KOH</v>
      </c>
      <c r="G28" s="732" t="str">
        <f>HOME!B$619</f>
        <v>6011 2349</v>
      </c>
      <c r="H28" s="733" t="str">
        <f>HOME!C$619</f>
        <v>sharon.koh@msc.com</v>
      </c>
      <c r="I28" s="61"/>
      <c r="J28" s="732" t="str">
        <f>HOME!A$637</f>
        <v>SHAN SHAN</v>
      </c>
      <c r="K28" s="80" t="str">
        <f>HOME!B$637</f>
        <v>6011 2353</v>
      </c>
      <c r="L28" s="65" t="str">
        <f>HOME!C$637</f>
        <v>shanshan.chin@msc.com</v>
      </c>
      <c r="M28" s="61"/>
    </row>
    <row r="29" spans="1:230" s="29" customFormat="1" ht="14.25">
      <c r="A29" s="25"/>
      <c r="B29" s="80" t="str">
        <f>HOME!A$603</f>
        <v>NATALIE LEW</v>
      </c>
      <c r="C29" s="80" t="str">
        <f>HOME!B$603</f>
        <v>6011 2399</v>
      </c>
      <c r="D29" s="61" t="str">
        <f>HOME!C$603</f>
        <v>natalie.lew@msc.com</v>
      </c>
      <c r="E29" s="61"/>
      <c r="F29" s="732" t="str">
        <f>HOME!A$620</f>
        <v>ANGELIA LAU</v>
      </c>
      <c r="G29" s="732" t="str">
        <f>HOME!B$620</f>
        <v>6011 2346</v>
      </c>
      <c r="H29" s="733" t="str">
        <f>HOME!C$620</f>
        <v>angelia.lau@msc.com</v>
      </c>
      <c r="I29" s="61"/>
      <c r="J29" s="732" t="str">
        <f>HOME!A$638</f>
        <v>EUNICE</v>
      </c>
      <c r="K29" s="80" t="str">
        <f>HOME!B$638</f>
        <v>6011 2355</v>
      </c>
      <c r="L29" s="65" t="str">
        <f>HOME!C$638</f>
        <v>eunice.chan@msc.com</v>
      </c>
      <c r="M29" s="61"/>
    </row>
    <row r="30" spans="1:230" s="29" customFormat="1" ht="14.25">
      <c r="A30" s="25"/>
      <c r="B30" s="80" t="str">
        <f>HOME!A$604</f>
        <v xml:space="preserve">LIM LEE HLI </v>
      </c>
      <c r="C30" s="80" t="str">
        <f>HOME!B$604</f>
        <v>6011 2352</v>
      </c>
      <c r="D30" s="61" t="str">
        <f>HOME!C$604</f>
        <v>leehli.lim@msc.com</v>
      </c>
      <c r="E30" s="61"/>
      <c r="F30" s="732" t="str">
        <f>HOME!A$621</f>
        <v>NOOR AFNINDAH</v>
      </c>
      <c r="G30" s="732" t="str">
        <f>HOME!B$621</f>
        <v>6011 2347</v>
      </c>
      <c r="H30" s="733" t="str">
        <f>HOME!C$621</f>
        <v>noor.afnindah@msc.com</v>
      </c>
      <c r="I30" s="61"/>
      <c r="J30" s="732" t="str">
        <f>HOME!A$633</f>
        <v>KAI SIANG</v>
      </c>
      <c r="K30" s="80" t="str">
        <f>HOME!B$633</f>
        <v>6011 2356</v>
      </c>
      <c r="L30" s="65" t="str">
        <f>HOME!C$633</f>
        <v>kaisiang.lim@msc.com</v>
      </c>
      <c r="M30" s="61"/>
    </row>
    <row r="31" spans="1:230" s="29" customFormat="1" ht="14.25">
      <c r="A31" s="25"/>
      <c r="B31" s="80" t="str">
        <f>HOME!A$605</f>
        <v>LIM AI PHEN</v>
      </c>
      <c r="C31" s="80" t="str">
        <f>HOME!B$605</f>
        <v>6011 9646</v>
      </c>
      <c r="D31" s="61" t="str">
        <f>HOME!C$605</f>
        <v>aiphen.lim@msc.com</v>
      </c>
      <c r="E31" s="61"/>
      <c r="F31" s="732" t="str">
        <f>HOME!A$622</f>
        <v>NG CHING WEI</v>
      </c>
      <c r="G31" s="732" t="str">
        <f>HOME!B$622</f>
        <v>6011 2404</v>
      </c>
      <c r="H31" s="733" t="str">
        <f>HOME!C$622</f>
        <v>chingwei.ng@msc.com</v>
      </c>
      <c r="I31" s="61"/>
      <c r="J31" s="732" t="str">
        <f>HOME!A$635</f>
        <v>YU TING</v>
      </c>
      <c r="K31" s="80" t="str">
        <f>HOME!B$635</f>
        <v>6011 2359</v>
      </c>
      <c r="L31" s="65" t="str">
        <f>HOME!C$635</f>
        <v>yuting.luo@msc.com</v>
      </c>
      <c r="M31" s="61"/>
    </row>
    <row r="32" spans="1:230" s="29" customFormat="1" ht="14.25">
      <c r="A32" s="25"/>
      <c r="B32" s="80" t="str">
        <f>HOME!A606</f>
        <v>DARIUS ONG</v>
      </c>
      <c r="C32" s="80" t="str">
        <f>HOME!B606</f>
        <v>6011 2396</v>
      </c>
      <c r="D32" s="61" t="str">
        <f>HOME!C606</f>
        <v>darius.ong@msc.com</v>
      </c>
      <c r="E32" s="61"/>
      <c r="F32" s="732">
        <f>HOME!A$623</f>
        <v>0</v>
      </c>
      <c r="G32" s="732">
        <f>HOME!B$623</f>
        <v>0</v>
      </c>
      <c r="H32" s="733">
        <f>HOME!C$623</f>
        <v>0</v>
      </c>
      <c r="I32" s="61"/>
      <c r="J32" s="732" t="str">
        <f>HOME!A$639</f>
        <v>HAZEL</v>
      </c>
      <c r="K32" s="80" t="str">
        <f>HOME!B$639</f>
        <v>6011 2435</v>
      </c>
      <c r="L32" s="65" t="str">
        <f>HOME!C$639</f>
        <v>hazel.toh@msc.com</v>
      </c>
      <c r="M32" s="61"/>
    </row>
    <row r="33" spans="1:13" s="29" customFormat="1" ht="14.25">
      <c r="A33" s="25"/>
      <c r="B33" s="80" t="str">
        <f>HOME!A607</f>
        <v>LAWRENCE ANG (CROSS-TRADE)</v>
      </c>
      <c r="C33" s="80" t="str">
        <f>HOME!B607</f>
        <v>6011 2400</v>
      </c>
      <c r="D33" s="61" t="str">
        <f>HOME!C607</f>
        <v>lawrence.ang@msc.com</v>
      </c>
      <c r="E33" s="61"/>
      <c r="F33" s="80" t="str">
        <f>HOME!A$624</f>
        <v>.</v>
      </c>
      <c r="G33" s="80" t="str">
        <f>HOME!B$624</f>
        <v>.</v>
      </c>
      <c r="H33" s="733" t="str">
        <f>HOME!C$624</f>
        <v>.</v>
      </c>
      <c r="I33" s="61"/>
      <c r="J33" s="732" t="str">
        <f>HOME!A$636</f>
        <v>-</v>
      </c>
      <c r="K33" s="80" t="str">
        <f>HOME!B$636</f>
        <v>6011 0567</v>
      </c>
      <c r="L33" s="65" t="str">
        <f>HOME!C$636</f>
        <v>-</v>
      </c>
      <c r="M33" s="61"/>
    </row>
    <row r="34" spans="1:13" s="29" customFormat="1" ht="14.25">
      <c r="A34" s="25"/>
      <c r="B34" s="80" t="str">
        <f>HOME!A608</f>
        <v>ASHTON YAN</v>
      </c>
      <c r="C34" s="80" t="str">
        <f>HOME!B608</f>
        <v>6011 2398</v>
      </c>
      <c r="D34" s="61" t="str">
        <f>HOME!C608</f>
        <v>ashton.yan@msc.com</v>
      </c>
      <c r="E34" s="61"/>
      <c r="F34" s="61"/>
      <c r="G34" s="61"/>
      <c r="H34" s="61"/>
      <c r="I34" s="61"/>
      <c r="J34" s="61"/>
      <c r="K34" s="733"/>
      <c r="L34" s="61"/>
      <c r="M34" s="61"/>
    </row>
    <row r="35" spans="1:13">
      <c r="B35" s="80" t="str">
        <f>HOME!A609</f>
        <v>JUN YUAN (IMP)</v>
      </c>
      <c r="C35" s="80" t="str">
        <f>HOME!B609</f>
        <v>6011 2402</v>
      </c>
      <c r="D35" s="61" t="str">
        <f>HOME!C609</f>
        <v>junyuan.kwa@msc.com</v>
      </c>
      <c r="E35" s="61"/>
      <c r="F35" s="61"/>
      <c r="G35" s="61"/>
      <c r="H35" s="61"/>
      <c r="I35" s="61"/>
      <c r="J35" s="61"/>
      <c r="K35" s="733"/>
      <c r="L35" s="61"/>
      <c r="M35" s="61"/>
    </row>
    <row r="36" spans="1:13">
      <c r="A36" s="5"/>
      <c r="B36" s="80" t="str">
        <f>HOME!A610</f>
        <v>KARTHI</v>
      </c>
      <c r="C36" s="80" t="str">
        <f>HOME!B610</f>
        <v>6011 2397</v>
      </c>
      <c r="D36" s="61" t="str">
        <f>HOME!C610</f>
        <v>karthigayan.velu@msc.com</v>
      </c>
      <c r="E36" s="61"/>
      <c r="F36" s="61"/>
      <c r="G36" s="61"/>
      <c r="H36" s="65"/>
      <c r="I36" s="61"/>
      <c r="J36" s="61"/>
      <c r="K36" s="61"/>
      <c r="L36" s="65"/>
      <c r="M36" s="61"/>
    </row>
    <row r="37" spans="1:13">
      <c r="A37" s="5"/>
      <c r="B37" s="80">
        <f>HOME!A611</f>
        <v>0</v>
      </c>
      <c r="C37" s="80">
        <f>HOME!B611</f>
        <v>0</v>
      </c>
      <c r="D37" s="61">
        <f>HOME!C611</f>
        <v>0</v>
      </c>
      <c r="E37" s="61"/>
      <c r="F37" s="61"/>
      <c r="G37" s="61"/>
      <c r="H37" s="61"/>
      <c r="I37" s="61"/>
      <c r="J37" s="61"/>
      <c r="K37" s="61"/>
      <c r="L37" s="61"/>
      <c r="M37" s="61"/>
    </row>
    <row r="38" spans="1:13">
      <c r="B38" s="80" t="str">
        <f>HOME!A612</f>
        <v xml:space="preserve">MAIN LINE  </v>
      </c>
      <c r="C38" s="80" t="str">
        <f>HOME!B612</f>
        <v>6011 2424</v>
      </c>
      <c r="D38" s="61">
        <f>HOME!C612</f>
        <v>0</v>
      </c>
      <c r="E38" s="61"/>
      <c r="F38" s="61"/>
      <c r="G38" s="61"/>
      <c r="H38" s="61"/>
      <c r="I38" s="61"/>
      <c r="J38" s="61"/>
      <c r="K38" s="61"/>
      <c r="L38" s="61"/>
      <c r="M38" s="61"/>
    </row>
    <row r="39" spans="1:13">
      <c r="B39" s="80">
        <f>HOME!A613</f>
        <v>0</v>
      </c>
      <c r="C39" s="80">
        <f>HOME!B613</f>
        <v>0</v>
      </c>
      <c r="D39" s="80">
        <f>HOME!C613</f>
        <v>0</v>
      </c>
      <c r="E39" s="61"/>
      <c r="F39" s="61"/>
      <c r="G39" s="61"/>
      <c r="H39" s="61"/>
      <c r="I39" s="61"/>
      <c r="J39" s="61"/>
      <c r="K39" s="61"/>
      <c r="L39" s="61"/>
      <c r="M39" s="61"/>
    </row>
    <row r="40" spans="1:13">
      <c r="B40" s="61"/>
      <c r="C40" s="61"/>
      <c r="D40" s="61"/>
      <c r="E40" s="61"/>
      <c r="F40" s="61"/>
      <c r="G40" s="61"/>
      <c r="H40" s="61"/>
      <c r="I40" s="61"/>
      <c r="J40" s="61"/>
      <c r="K40" s="61"/>
      <c r="L40" s="61"/>
      <c r="M40" s="61"/>
    </row>
    <row r="41" spans="1:13">
      <c r="B41" s="61"/>
      <c r="C41" s="61"/>
      <c r="D41" s="61"/>
      <c r="E41" s="61"/>
      <c r="F41" s="61"/>
      <c r="G41" s="61"/>
      <c r="H41" s="61"/>
      <c r="I41" s="61"/>
      <c r="J41" s="61"/>
      <c r="K41" s="61"/>
      <c r="L41" s="61"/>
      <c r="M41" s="61"/>
    </row>
    <row r="42" spans="1:13">
      <c r="B42" s="61"/>
      <c r="C42" s="61"/>
      <c r="D42" s="61"/>
      <c r="E42" s="61"/>
      <c r="F42" s="61"/>
      <c r="G42" s="61"/>
      <c r="H42" s="61"/>
      <c r="I42" s="61"/>
      <c r="J42" s="61"/>
      <c r="K42" s="61"/>
      <c r="L42" s="61"/>
      <c r="M42" s="61"/>
    </row>
    <row r="43" spans="1:13">
      <c r="B43" s="61"/>
      <c r="C43" s="61"/>
      <c r="D43" s="61"/>
      <c r="E43" s="61"/>
      <c r="F43" s="61"/>
      <c r="G43" s="61"/>
      <c r="H43" s="61"/>
      <c r="I43" s="61"/>
      <c r="J43" s="61"/>
      <c r="K43" s="61"/>
      <c r="L43" s="61"/>
      <c r="M43" s="61"/>
    </row>
    <row r="44" spans="1:13">
      <c r="B44" s="61"/>
      <c r="C44" s="61"/>
      <c r="D44" s="61"/>
      <c r="E44" s="61"/>
      <c r="F44" s="61"/>
      <c r="G44" s="61"/>
      <c r="H44" s="61"/>
      <c r="I44" s="61"/>
      <c r="J44" s="61"/>
      <c r="K44" s="61"/>
      <c r="L44" s="61"/>
      <c r="M44" s="61"/>
    </row>
    <row r="45" spans="1:13">
      <c r="B45" s="61"/>
      <c r="C45" s="61"/>
      <c r="D45" s="61"/>
      <c r="E45" s="61"/>
      <c r="F45" s="61"/>
      <c r="G45" s="61"/>
      <c r="H45" s="61"/>
      <c r="I45" s="61"/>
      <c r="J45" s="61"/>
      <c r="K45" s="61"/>
      <c r="L45" s="61"/>
      <c r="M45" s="61"/>
    </row>
    <row r="46" spans="1:13">
      <c r="B46" s="61"/>
      <c r="C46" s="61"/>
      <c r="D46" s="61"/>
      <c r="E46" s="61"/>
      <c r="F46" s="61"/>
      <c r="G46" s="61"/>
      <c r="H46" s="61"/>
      <c r="I46" s="61"/>
      <c r="J46" s="61"/>
      <c r="K46" s="61"/>
      <c r="L46" s="61"/>
      <c r="M46" s="61"/>
    </row>
    <row r="47" spans="1:13">
      <c r="B47" s="61"/>
      <c r="C47" s="61"/>
      <c r="D47" s="61"/>
      <c r="E47" s="61"/>
      <c r="F47" s="61"/>
      <c r="G47" s="61"/>
      <c r="H47" s="61"/>
      <c r="I47" s="61"/>
      <c r="J47" s="61"/>
      <c r="K47" s="61"/>
      <c r="L47" s="61"/>
      <c r="M47" s="61"/>
    </row>
    <row r="48" spans="1:13">
      <c r="B48" s="61"/>
      <c r="C48" s="61"/>
      <c r="D48" s="61"/>
      <c r="E48" s="61"/>
      <c r="F48" s="61"/>
      <c r="G48" s="61"/>
      <c r="H48" s="61"/>
      <c r="I48" s="61"/>
      <c r="J48" s="61"/>
      <c r="K48" s="61"/>
      <c r="L48" s="61"/>
      <c r="M48" s="61"/>
    </row>
    <row r="49" spans="2:13">
      <c r="B49" s="61"/>
      <c r="C49" s="61"/>
      <c r="D49" s="61"/>
      <c r="E49" s="61"/>
      <c r="F49" s="61"/>
      <c r="G49" s="61"/>
      <c r="H49" s="61"/>
      <c r="I49" s="61"/>
      <c r="J49" s="61"/>
      <c r="K49" s="61"/>
      <c r="L49" s="61"/>
      <c r="M49" s="61"/>
    </row>
    <row r="50" spans="2:13">
      <c r="B50" s="61"/>
      <c r="C50" s="61"/>
      <c r="D50" s="61"/>
      <c r="E50" s="61"/>
      <c r="F50" s="61"/>
      <c r="G50" s="61"/>
      <c r="H50" s="61"/>
      <c r="I50" s="61"/>
      <c r="J50" s="61"/>
      <c r="K50" s="61"/>
      <c r="L50" s="61"/>
      <c r="M50" s="61"/>
    </row>
    <row r="51" spans="2:13">
      <c r="B51" s="61"/>
      <c r="C51" s="61"/>
      <c r="D51" s="61"/>
      <c r="E51" s="61"/>
      <c r="F51" s="61"/>
      <c r="G51" s="61"/>
      <c r="H51" s="61"/>
      <c r="I51" s="61"/>
      <c r="J51" s="61"/>
      <c r="K51" s="61"/>
      <c r="L51" s="61"/>
      <c r="M51" s="61"/>
    </row>
    <row r="52" spans="2:13">
      <c r="B52" s="61"/>
      <c r="C52" s="61"/>
      <c r="D52" s="61"/>
      <c r="E52" s="61"/>
      <c r="F52" s="61"/>
      <c r="G52" s="61"/>
      <c r="H52" s="61"/>
      <c r="I52" s="61"/>
      <c r="J52" s="61"/>
      <c r="K52" s="61"/>
      <c r="L52" s="61"/>
      <c r="M52" s="61"/>
    </row>
    <row r="53" spans="2:13">
      <c r="B53" s="61"/>
      <c r="C53" s="61"/>
      <c r="D53" s="61"/>
      <c r="E53" s="61"/>
      <c r="F53" s="61"/>
      <c r="G53" s="61"/>
      <c r="H53" s="61"/>
      <c r="I53" s="61"/>
      <c r="J53" s="61"/>
      <c r="K53" s="61"/>
      <c r="L53" s="61"/>
      <c r="M53" s="61"/>
    </row>
    <row r="54" spans="2:13">
      <c r="B54" s="61"/>
      <c r="C54" s="61"/>
      <c r="D54" s="61"/>
      <c r="E54" s="61"/>
      <c r="F54" s="61"/>
      <c r="G54" s="61"/>
      <c r="H54" s="61"/>
      <c r="I54" s="61"/>
      <c r="J54" s="61"/>
      <c r="K54" s="61"/>
      <c r="L54" s="61"/>
      <c r="M54" s="61"/>
    </row>
    <row r="55" spans="2:13">
      <c r="B55" s="61"/>
      <c r="C55" s="61"/>
      <c r="D55" s="61"/>
      <c r="E55" s="61"/>
      <c r="F55" s="61"/>
      <c r="G55" s="61"/>
      <c r="H55" s="61"/>
      <c r="I55" s="61"/>
      <c r="J55" s="61"/>
      <c r="K55" s="61"/>
      <c r="L55" s="61"/>
      <c r="M55" s="61"/>
    </row>
    <row r="56" spans="2:13">
      <c r="B56" s="61"/>
      <c r="C56" s="61"/>
      <c r="D56" s="61"/>
      <c r="E56" s="61"/>
      <c r="F56" s="61"/>
      <c r="G56" s="61"/>
      <c r="H56" s="61"/>
      <c r="I56" s="61"/>
      <c r="J56" s="61"/>
      <c r="K56" s="61"/>
      <c r="L56" s="61"/>
      <c r="M56" s="61"/>
    </row>
    <row r="57" spans="2:13">
      <c r="B57" s="61"/>
      <c r="C57" s="61"/>
      <c r="D57" s="61"/>
      <c r="E57" s="61"/>
      <c r="F57" s="61"/>
      <c r="G57" s="61"/>
      <c r="H57" s="61"/>
      <c r="I57" s="61"/>
      <c r="J57" s="61"/>
      <c r="K57" s="61"/>
      <c r="L57" s="61"/>
      <c r="M57" s="61"/>
    </row>
    <row r="58" spans="2:13">
      <c r="B58" s="61"/>
      <c r="C58" s="61"/>
      <c r="D58" s="61"/>
      <c r="E58" s="61"/>
      <c r="F58" s="61"/>
      <c r="G58" s="61"/>
      <c r="H58" s="61"/>
      <c r="I58" s="61"/>
      <c r="J58" s="61"/>
      <c r="K58" s="61"/>
      <c r="L58" s="61"/>
      <c r="M58" s="61"/>
    </row>
    <row r="59" spans="2:13">
      <c r="B59" s="61"/>
      <c r="C59" s="61"/>
      <c r="D59" s="61"/>
      <c r="E59" s="61"/>
      <c r="F59" s="61"/>
      <c r="G59" s="61"/>
      <c r="H59" s="61"/>
      <c r="I59" s="61"/>
      <c r="J59" s="61"/>
      <c r="K59" s="61"/>
      <c r="L59" s="61"/>
      <c r="M59" s="61"/>
    </row>
    <row r="60" spans="2:13">
      <c r="B60" s="61"/>
      <c r="C60" s="61"/>
      <c r="D60" s="61"/>
      <c r="E60" s="61"/>
      <c r="F60" s="61"/>
      <c r="G60" s="61"/>
      <c r="H60" s="61"/>
      <c r="I60" s="61"/>
      <c r="J60" s="61"/>
      <c r="K60" s="61"/>
      <c r="L60" s="61"/>
      <c r="M60" s="61"/>
    </row>
    <row r="61" spans="2:13">
      <c r="B61" s="61"/>
      <c r="C61" s="61"/>
      <c r="D61" s="61"/>
      <c r="E61" s="61"/>
      <c r="F61" s="61"/>
      <c r="G61" s="61"/>
      <c r="H61" s="61"/>
      <c r="I61" s="61"/>
      <c r="J61" s="61"/>
      <c r="K61" s="61"/>
      <c r="L61" s="61"/>
      <c r="M61" s="61"/>
    </row>
    <row r="62" spans="2:13">
      <c r="B62" s="61"/>
      <c r="C62" s="61"/>
      <c r="D62" s="61"/>
      <c r="E62" s="61"/>
      <c r="F62" s="61"/>
      <c r="G62" s="61"/>
      <c r="H62" s="61"/>
      <c r="I62" s="61"/>
      <c r="J62" s="61"/>
      <c r="K62" s="61"/>
      <c r="L62" s="61"/>
      <c r="M62" s="61"/>
    </row>
    <row r="63" spans="2:13">
      <c r="B63" s="61"/>
      <c r="C63" s="61"/>
      <c r="D63" s="61"/>
      <c r="E63" s="61"/>
      <c r="F63" s="61"/>
      <c r="G63" s="61"/>
      <c r="H63" s="61"/>
      <c r="I63" s="61"/>
      <c r="J63" s="61"/>
      <c r="K63" s="61"/>
      <c r="L63" s="61"/>
      <c r="M63" s="61"/>
    </row>
    <row r="64" spans="2:13">
      <c r="B64" s="61"/>
      <c r="C64" s="61"/>
      <c r="D64" s="61"/>
      <c r="E64" s="61"/>
      <c r="F64" s="61"/>
      <c r="G64" s="61"/>
      <c r="H64" s="61"/>
      <c r="I64" s="61"/>
      <c r="J64" s="61"/>
      <c r="K64" s="61"/>
      <c r="L64" s="61"/>
      <c r="M64" s="61"/>
    </row>
    <row r="65" spans="2:13">
      <c r="B65" s="61"/>
      <c r="C65" s="61"/>
      <c r="D65" s="61"/>
      <c r="E65" s="61"/>
      <c r="F65" s="61"/>
      <c r="G65" s="61"/>
      <c r="H65" s="61"/>
      <c r="I65" s="61"/>
      <c r="J65" s="61"/>
      <c r="K65" s="61"/>
      <c r="L65" s="61"/>
      <c r="M65" s="61"/>
    </row>
    <row r="66" spans="2:13">
      <c r="B66" s="61"/>
      <c r="C66" s="61"/>
      <c r="D66" s="61"/>
      <c r="E66" s="61"/>
      <c r="F66" s="61"/>
      <c r="G66" s="61"/>
      <c r="H66" s="61"/>
      <c r="I66" s="61"/>
      <c r="J66" s="61"/>
      <c r="K66" s="61"/>
      <c r="L66" s="61"/>
      <c r="M66" s="61"/>
    </row>
    <row r="67" spans="2:13">
      <c r="B67" s="61"/>
      <c r="C67" s="61"/>
      <c r="D67" s="61"/>
      <c r="E67" s="61"/>
      <c r="F67" s="61"/>
      <c r="G67" s="61"/>
      <c r="H67" s="61"/>
      <c r="I67" s="61"/>
      <c r="J67" s="61"/>
      <c r="K67" s="61"/>
      <c r="L67" s="61"/>
      <c r="M67" s="61"/>
    </row>
  </sheetData>
  <sheetProtection formatCells="0"/>
  <hyperlinks>
    <hyperlink ref="D24" display="mktg-dept@msca.com.sg" xr:uid="{6B1C6938-F084-4A0A-B039-1F3ADC49C718}"/>
    <hyperlink ref="I24" xr:uid="{5FE857D4-0BC1-4938-AF1D-1DC2ED6BC910}"/>
  </hyperlinks>
  <pageMargins left="0.70866141732283472" right="0.70866141732283472" top="0.74803149606299213" bottom="0.74803149606299213" header="0.31496062992125984" footer="0.31496062992125984"/>
  <pageSetup paperSize="9" scale="56" orientation="landscape" r:id="rId1"/>
  <headerFooter>
    <oddFooter>&amp;L_x000D_&amp;1#&amp;"Calibri"&amp;10&amp;K000000 Sensitivity: Internal</oddFooter>
  </headerFooter>
  <ignoredErrors>
    <ignoredError sqref="E9:I10 E18 E11 I11 E12 I12 E13 I13 E14 I14 E15 I15 E16 I16 E17 I17" unlockedFormula="1"/>
  </ignoredError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48"/>
  <sheetViews>
    <sheetView zoomScaleNormal="100" workbookViewId="0"/>
  </sheetViews>
  <sheetFormatPr defaultColWidth="9.42578125" defaultRowHeight="12.75"/>
  <cols>
    <col min="1" max="1" width="9" style="455" customWidth="1"/>
    <col min="2" max="2" width="12.42578125" style="455"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40" customFormat="1" ht="33">
      <c r="A2" s="527"/>
      <c r="B2" s="527"/>
      <c r="C2" s="3963" t="s">
        <v>2307</v>
      </c>
      <c r="D2" s="3963"/>
      <c r="E2" s="3963"/>
      <c r="F2" s="3963"/>
      <c r="G2" s="3963"/>
      <c r="H2" s="3963"/>
      <c r="I2" s="3963"/>
      <c r="J2" s="3963"/>
      <c r="K2" s="3963"/>
      <c r="L2" s="3963"/>
      <c r="M2" s="3963"/>
      <c r="N2" s="3963"/>
    </row>
    <row r="3" spans="1:14">
      <c r="A3" s="946"/>
      <c r="B3" s="946"/>
      <c r="C3" s="947"/>
      <c r="D3" s="947"/>
      <c r="E3" s="23"/>
      <c r="F3" s="20"/>
      <c r="G3" s="20"/>
      <c r="H3" s="20"/>
      <c r="I3" s="20"/>
      <c r="J3" s="20"/>
      <c r="K3" s="20"/>
      <c r="L3" s="948"/>
      <c r="M3" s="948"/>
      <c r="N3" s="948"/>
    </row>
    <row r="4" spans="1:14" s="146" customFormat="1" ht="18.75" customHeight="1">
      <c r="A4" s="1288"/>
      <c r="B4" s="1016"/>
      <c r="C4" s="1021"/>
      <c r="D4" s="1021"/>
      <c r="E4" s="36" t="s">
        <v>7100</v>
      </c>
      <c r="F4" s="1021"/>
      <c r="G4" s="1021"/>
      <c r="H4" s="1021"/>
      <c r="I4" s="61"/>
      <c r="J4" s="61"/>
      <c r="K4" s="61"/>
      <c r="L4" s="61"/>
      <c r="M4" s="61"/>
      <c r="N4"/>
    </row>
    <row r="5" spans="1:14" s="146" customFormat="1" ht="18.75" customHeight="1">
      <c r="A5" s="1288"/>
      <c r="B5" s="1016"/>
      <c r="C5" s="1021"/>
      <c r="D5" s="1021"/>
      <c r="E5" s="1021"/>
      <c r="F5" s="1021"/>
      <c r="G5" s="1021"/>
      <c r="H5" s="1021"/>
      <c r="I5" s="1021"/>
      <c r="J5" s="61"/>
      <c r="K5" s="61"/>
      <c r="L5" s="61"/>
      <c r="M5" s="61"/>
      <c r="N5" s="61"/>
    </row>
    <row r="6" spans="1:14" s="342" customFormat="1" ht="18" customHeight="1">
      <c r="A6" s="1289"/>
      <c r="B6" s="1534"/>
      <c r="C6" s="1417" t="s">
        <v>3923</v>
      </c>
      <c r="D6" s="1142"/>
      <c r="E6" s="1658" t="s">
        <v>1657</v>
      </c>
      <c r="F6" s="1659" t="s">
        <v>1657</v>
      </c>
      <c r="G6" s="1660" t="s">
        <v>1657</v>
      </c>
      <c r="H6" s="1659" t="s">
        <v>1657</v>
      </c>
      <c r="I6" s="1659" t="s">
        <v>1657</v>
      </c>
      <c r="J6" s="1659" t="s">
        <v>1657</v>
      </c>
      <c r="K6" s="1675"/>
      <c r="L6" s="1037"/>
      <c r="M6" s="1663"/>
      <c r="N6" s="70"/>
    </row>
    <row r="7" spans="1:14" s="342" customFormat="1" ht="27.75" customHeight="1">
      <c r="A7" s="1125"/>
      <c r="B7" s="1414"/>
      <c r="C7" s="1108" t="s">
        <v>7101</v>
      </c>
      <c r="D7" s="1661"/>
      <c r="E7" s="1547" t="s">
        <v>2015</v>
      </c>
      <c r="F7" s="1548" t="s">
        <v>386</v>
      </c>
      <c r="G7" s="1548" t="s">
        <v>22</v>
      </c>
      <c r="H7" s="1548" t="s">
        <v>759</v>
      </c>
      <c r="I7" s="1548" t="s">
        <v>190</v>
      </c>
      <c r="J7" s="1548" t="s">
        <v>832</v>
      </c>
      <c r="K7" s="1548" t="s">
        <v>1233</v>
      </c>
      <c r="L7" s="1037"/>
      <c r="M7" s="2564" t="s">
        <v>7102</v>
      </c>
      <c r="N7" s="2815" t="s">
        <v>2031</v>
      </c>
    </row>
    <row r="8" spans="1:14" s="342" customFormat="1" ht="26.25" customHeight="1" thickBot="1">
      <c r="A8" s="1125"/>
      <c r="B8" s="1414"/>
      <c r="C8" s="1109" t="s">
        <v>5802</v>
      </c>
      <c r="D8" s="1662" t="s">
        <v>6828</v>
      </c>
      <c r="E8" s="1111" t="s">
        <v>1657</v>
      </c>
      <c r="F8" s="1674" t="s">
        <v>6927</v>
      </c>
      <c r="G8" s="1113" t="s">
        <v>7103</v>
      </c>
      <c r="H8" s="1113" t="s">
        <v>3934</v>
      </c>
      <c r="I8" s="1113" t="s">
        <v>7104</v>
      </c>
      <c r="J8" s="1113" t="s">
        <v>4559</v>
      </c>
      <c r="K8" s="1113" t="s">
        <v>3772</v>
      </c>
      <c r="L8" s="1037"/>
      <c r="M8" s="2565"/>
      <c r="N8" s="2564"/>
    </row>
    <row r="9" spans="1:14" s="342" customFormat="1" ht="16.5" hidden="1" customHeight="1" thickTop="1">
      <c r="A9" s="1289" t="s">
        <v>7105</v>
      </c>
      <c r="B9" s="1498" t="s">
        <v>4209</v>
      </c>
      <c r="C9" s="1951" t="s">
        <v>6121</v>
      </c>
      <c r="D9" s="2243" t="s">
        <v>7106</v>
      </c>
      <c r="E9" s="1649">
        <v>45321</v>
      </c>
      <c r="F9" s="1598">
        <f t="shared" ref="F9:F15" si="0">E9+8</f>
        <v>45329</v>
      </c>
      <c r="G9" s="1598">
        <f t="shared" ref="G9:G15" si="1">E9+13</f>
        <v>45334</v>
      </c>
      <c r="H9" s="2244">
        <f t="shared" ref="H9:H15" si="2">E9+16</f>
        <v>45337</v>
      </c>
      <c r="I9" s="2244">
        <f t="shared" ref="I9:I15" si="3">E9+21</f>
        <v>45342</v>
      </c>
      <c r="J9" s="1598">
        <f t="shared" ref="J9:J15" si="4">E9+24</f>
        <v>45345</v>
      </c>
      <c r="K9" s="1598">
        <f t="shared" ref="K9:K15" si="5">E9+26</f>
        <v>45347</v>
      </c>
      <c r="L9" s="1037"/>
      <c r="M9" s="2566">
        <v>45316</v>
      </c>
      <c r="N9" s="2567">
        <f>M9+2</f>
        <v>45318</v>
      </c>
    </row>
    <row r="10" spans="1:14" s="342" customFormat="1" ht="16.5" hidden="1" customHeight="1">
      <c r="A10" s="1289" t="s">
        <v>7107</v>
      </c>
      <c r="B10" s="1498" t="s">
        <v>4211</v>
      </c>
      <c r="C10" s="2385" t="s">
        <v>7050</v>
      </c>
      <c r="D10" s="2386" t="s">
        <v>7108</v>
      </c>
      <c r="E10" s="2387">
        <v>45328</v>
      </c>
      <c r="F10" s="2388">
        <f t="shared" si="0"/>
        <v>45336</v>
      </c>
      <c r="G10" s="2388">
        <f t="shared" si="1"/>
        <v>45341</v>
      </c>
      <c r="H10" s="2389">
        <f t="shared" si="2"/>
        <v>45344</v>
      </c>
      <c r="I10" s="2389">
        <f t="shared" si="3"/>
        <v>45349</v>
      </c>
      <c r="J10" s="2388">
        <f t="shared" si="4"/>
        <v>45352</v>
      </c>
      <c r="K10" s="2388">
        <f t="shared" si="5"/>
        <v>45354</v>
      </c>
      <c r="L10" s="1037"/>
      <c r="M10" s="2566">
        <v>45323</v>
      </c>
      <c r="N10" s="2567">
        <f t="shared" ref="N10:N12" si="6">M10+2</f>
        <v>45325</v>
      </c>
    </row>
    <row r="11" spans="1:14" s="342" customFormat="1" ht="16.5" hidden="1" customHeight="1">
      <c r="A11" s="1289"/>
      <c r="B11" s="1498" t="s">
        <v>4213</v>
      </c>
      <c r="C11" s="2390" t="s">
        <v>2182</v>
      </c>
      <c r="D11" s="2391" t="s">
        <v>7109</v>
      </c>
      <c r="E11" s="2298">
        <v>45330</v>
      </c>
      <c r="F11" s="1664">
        <f t="shared" si="0"/>
        <v>45338</v>
      </c>
      <c r="G11" s="1664">
        <f t="shared" si="1"/>
        <v>45343</v>
      </c>
      <c r="H11" s="2298">
        <f t="shared" si="2"/>
        <v>45346</v>
      </c>
      <c r="I11" s="2298">
        <f t="shared" si="3"/>
        <v>45351</v>
      </c>
      <c r="J11" s="1664">
        <f t="shared" si="4"/>
        <v>45354</v>
      </c>
      <c r="K11" s="1664">
        <f t="shared" si="5"/>
        <v>45356</v>
      </c>
      <c r="L11" s="1037"/>
      <c r="M11" s="2566">
        <v>45330</v>
      </c>
      <c r="N11" s="2567">
        <f t="shared" si="6"/>
        <v>45332</v>
      </c>
    </row>
    <row r="12" spans="1:14" s="342" customFormat="1" ht="16.5" hidden="1" customHeight="1">
      <c r="A12" s="1289" t="s">
        <v>7110</v>
      </c>
      <c r="B12" s="1498" t="s">
        <v>4215</v>
      </c>
      <c r="C12" s="2385" t="s">
        <v>7058</v>
      </c>
      <c r="D12" s="2386" t="s">
        <v>7111</v>
      </c>
      <c r="E12" s="2389">
        <v>45337</v>
      </c>
      <c r="F12" s="1664">
        <f t="shared" si="0"/>
        <v>45345</v>
      </c>
      <c r="G12" s="2388">
        <f t="shared" si="1"/>
        <v>45350</v>
      </c>
      <c r="H12" s="2389">
        <f t="shared" si="2"/>
        <v>45353</v>
      </c>
      <c r="I12" s="2389">
        <f t="shared" si="3"/>
        <v>45358</v>
      </c>
      <c r="J12" s="2388">
        <f t="shared" si="4"/>
        <v>45361</v>
      </c>
      <c r="K12" s="2388">
        <f t="shared" si="5"/>
        <v>45363</v>
      </c>
      <c r="L12" s="1037"/>
      <c r="M12" s="2566">
        <v>45337</v>
      </c>
      <c r="N12" s="2567">
        <f t="shared" si="6"/>
        <v>45339</v>
      </c>
    </row>
    <row r="13" spans="1:14" s="342" customFormat="1" ht="16.5" hidden="1" customHeight="1" thickTop="1">
      <c r="A13" s="1289"/>
      <c r="B13" s="1498" t="s">
        <v>4221</v>
      </c>
      <c r="C13" s="2258" t="s">
        <v>4021</v>
      </c>
      <c r="D13" s="2259" t="s">
        <v>7112</v>
      </c>
      <c r="E13" s="1859">
        <v>45358</v>
      </c>
      <c r="F13" s="1421">
        <f t="shared" si="0"/>
        <v>45366</v>
      </c>
      <c r="G13" s="1598">
        <f t="shared" si="1"/>
        <v>45371</v>
      </c>
      <c r="H13" s="2244">
        <f t="shared" si="2"/>
        <v>45374</v>
      </c>
      <c r="I13" s="2244">
        <f t="shared" si="3"/>
        <v>45379</v>
      </c>
      <c r="J13" s="1598">
        <f t="shared" si="4"/>
        <v>45382</v>
      </c>
      <c r="K13" s="1598">
        <f t="shared" si="5"/>
        <v>45384</v>
      </c>
      <c r="L13" s="1037"/>
      <c r="M13" s="2566">
        <v>45358</v>
      </c>
      <c r="N13" s="2567">
        <f t="shared" ref="N13:N15" si="7">M13+2</f>
        <v>45360</v>
      </c>
    </row>
    <row r="14" spans="1:14" s="342" customFormat="1" ht="16.5" hidden="1" customHeight="1" thickTop="1">
      <c r="A14" s="1289"/>
      <c r="B14" s="1498" t="s">
        <v>4223</v>
      </c>
      <c r="C14" s="2258" t="s">
        <v>2290</v>
      </c>
      <c r="D14" s="2259" t="s">
        <v>7113</v>
      </c>
      <c r="E14" s="2471">
        <v>45369</v>
      </c>
      <c r="F14" s="1421">
        <f t="shared" si="0"/>
        <v>45377</v>
      </c>
      <c r="G14" s="1598">
        <f t="shared" si="1"/>
        <v>45382</v>
      </c>
      <c r="H14" s="2298">
        <f t="shared" si="2"/>
        <v>45385</v>
      </c>
      <c r="I14" s="2244">
        <f t="shared" si="3"/>
        <v>45390</v>
      </c>
      <c r="J14" s="1598">
        <f t="shared" si="4"/>
        <v>45393</v>
      </c>
      <c r="K14" s="1598">
        <f t="shared" si="5"/>
        <v>45395</v>
      </c>
      <c r="L14" s="1037"/>
      <c r="M14" s="2566">
        <v>45365</v>
      </c>
      <c r="N14" s="2567">
        <f t="shared" si="7"/>
        <v>45367</v>
      </c>
    </row>
    <row r="15" spans="1:14" s="342" customFormat="1" ht="16.5" hidden="1" customHeight="1">
      <c r="A15" s="1289"/>
      <c r="B15" s="1498" t="s">
        <v>4225</v>
      </c>
      <c r="C15" s="2469" t="s">
        <v>2530</v>
      </c>
      <c r="D15" s="2277" t="s">
        <v>7114</v>
      </c>
      <c r="E15" s="2472">
        <v>45379</v>
      </c>
      <c r="F15" s="2493">
        <f t="shared" si="0"/>
        <v>45387</v>
      </c>
      <c r="G15" s="1664">
        <f t="shared" si="1"/>
        <v>45392</v>
      </c>
      <c r="H15" s="2244">
        <f t="shared" si="2"/>
        <v>45395</v>
      </c>
      <c r="I15" s="2298">
        <f t="shared" si="3"/>
        <v>45400</v>
      </c>
      <c r="J15" s="1664">
        <f t="shared" si="4"/>
        <v>45403</v>
      </c>
      <c r="K15" s="1664">
        <f t="shared" si="5"/>
        <v>45405</v>
      </c>
      <c r="L15" s="1037"/>
      <c r="M15" s="2566">
        <v>45372</v>
      </c>
      <c r="N15" s="2567">
        <f t="shared" si="7"/>
        <v>45374</v>
      </c>
    </row>
    <row r="16" spans="1:14" s="342" customFormat="1" ht="16.5" hidden="1" customHeight="1">
      <c r="A16" s="1289"/>
      <c r="B16" s="2415" t="s">
        <v>7115</v>
      </c>
      <c r="C16" s="2494" t="s">
        <v>2478</v>
      </c>
      <c r="D16" s="2495" t="s">
        <v>7116</v>
      </c>
      <c r="E16" s="2485">
        <v>45375</v>
      </c>
      <c r="F16" s="2499">
        <v>45384</v>
      </c>
      <c r="G16" s="1664"/>
      <c r="H16" s="2498">
        <v>45390</v>
      </c>
      <c r="I16" s="2298"/>
      <c r="J16" s="1664"/>
      <c r="K16" s="1664"/>
      <c r="L16" s="1037"/>
      <c r="M16" s="2566"/>
      <c r="N16" s="2567"/>
    </row>
    <row r="17" spans="1:14" s="342" customFormat="1" ht="16.5" customHeight="1" thickTop="1">
      <c r="A17" s="1289"/>
      <c r="B17" s="1498" t="s">
        <v>4243</v>
      </c>
      <c r="C17" s="2258" t="s">
        <v>2290</v>
      </c>
      <c r="D17" s="2259" t="s">
        <v>7117</v>
      </c>
      <c r="E17" s="1859">
        <v>45481</v>
      </c>
      <c r="F17" s="2374">
        <f t="shared" ref="F17:F24" si="8">E17+8</f>
        <v>45489</v>
      </c>
      <c r="G17" s="2563">
        <f t="shared" ref="G17:G24" si="9">E17+13</f>
        <v>45494</v>
      </c>
      <c r="H17" s="2478">
        <f t="shared" ref="H17:H24" si="10">E17+16</f>
        <v>45497</v>
      </c>
      <c r="I17" s="2478">
        <f t="shared" ref="I17:I24" si="11">E17+21</f>
        <v>45502</v>
      </c>
      <c r="J17" s="2374">
        <f t="shared" ref="J17:J24" si="12">E17+24</f>
        <v>45505</v>
      </c>
      <c r="K17" s="2374">
        <f t="shared" ref="K17:K24" si="13">E17+26</f>
        <v>45507</v>
      </c>
      <c r="L17" s="1037"/>
      <c r="M17" s="2566">
        <v>45477</v>
      </c>
      <c r="N17" s="2567">
        <f t="shared" ref="N17:N24" si="14">M17+2</f>
        <v>45479</v>
      </c>
    </row>
    <row r="18" spans="1:14" s="342" customFormat="1" ht="16.5" customHeight="1">
      <c r="A18" s="1289"/>
      <c r="B18" s="1498" t="s">
        <v>4244</v>
      </c>
      <c r="C18" s="2258" t="s">
        <v>7118</v>
      </c>
      <c r="D18" s="2259" t="s">
        <v>7119</v>
      </c>
      <c r="E18" s="1859">
        <v>45484</v>
      </c>
      <c r="F18" s="2374">
        <f t="shared" si="8"/>
        <v>45492</v>
      </c>
      <c r="G18" s="2563">
        <f t="shared" si="9"/>
        <v>45497</v>
      </c>
      <c r="H18" s="2478">
        <f t="shared" si="10"/>
        <v>45500</v>
      </c>
      <c r="I18" s="2478">
        <f t="shared" si="11"/>
        <v>45505</v>
      </c>
      <c r="J18" s="2374">
        <f t="shared" si="12"/>
        <v>45508</v>
      </c>
      <c r="K18" s="2374">
        <f t="shared" si="13"/>
        <v>45510</v>
      </c>
      <c r="L18" s="1037"/>
      <c r="M18" s="2566">
        <v>45484</v>
      </c>
      <c r="N18" s="2567">
        <f t="shared" si="14"/>
        <v>45486</v>
      </c>
    </row>
    <row r="19" spans="1:14" s="342" customFormat="1" ht="16.5" customHeight="1">
      <c r="A19" s="1289"/>
      <c r="B19" s="1498" t="s">
        <v>4247</v>
      </c>
      <c r="C19" s="3146" t="s">
        <v>7050</v>
      </c>
      <c r="D19" s="2277" t="s">
        <v>7120</v>
      </c>
      <c r="E19" s="2471">
        <v>45494</v>
      </c>
      <c r="F19" s="2374">
        <f t="shared" si="8"/>
        <v>45502</v>
      </c>
      <c r="G19" s="2563">
        <f t="shared" si="9"/>
        <v>45507</v>
      </c>
      <c r="H19" s="3150">
        <f t="shared" si="10"/>
        <v>45510</v>
      </c>
      <c r="I19" s="3150">
        <f t="shared" si="11"/>
        <v>45515</v>
      </c>
      <c r="J19" s="2486">
        <f t="shared" si="12"/>
        <v>45518</v>
      </c>
      <c r="K19" s="2486">
        <f t="shared" si="13"/>
        <v>45520</v>
      </c>
      <c r="L19" s="1037"/>
      <c r="M19" s="2566">
        <v>45491</v>
      </c>
      <c r="N19" s="2567">
        <f t="shared" si="14"/>
        <v>45493</v>
      </c>
    </row>
    <row r="20" spans="1:14" s="342" customFormat="1" ht="16.5" customHeight="1">
      <c r="A20" s="1289"/>
      <c r="B20" s="1498" t="s">
        <v>4248</v>
      </c>
      <c r="C20" s="2258" t="s">
        <v>7072</v>
      </c>
      <c r="D20" s="2259" t="s">
        <v>7121</v>
      </c>
      <c r="E20" s="3145">
        <v>45499</v>
      </c>
      <c r="F20" s="2374">
        <f t="shared" si="8"/>
        <v>45507</v>
      </c>
      <c r="G20" s="3149">
        <f t="shared" si="9"/>
        <v>45512</v>
      </c>
      <c r="H20" s="3167">
        <f t="shared" si="10"/>
        <v>45515</v>
      </c>
      <c r="I20" s="2478">
        <f t="shared" si="11"/>
        <v>45520</v>
      </c>
      <c r="J20" s="2374">
        <f t="shared" si="12"/>
        <v>45523</v>
      </c>
      <c r="K20" s="2374">
        <f t="shared" si="13"/>
        <v>45525</v>
      </c>
      <c r="L20" s="1037"/>
      <c r="M20" s="2566">
        <v>45498</v>
      </c>
      <c r="N20" s="2567">
        <f t="shared" si="14"/>
        <v>45500</v>
      </c>
    </row>
    <row r="21" spans="1:14" s="342" customFormat="1" ht="16.5" customHeight="1">
      <c r="A21" s="1289"/>
      <c r="B21" s="1498" t="s">
        <v>4249</v>
      </c>
      <c r="C21" s="2392" t="s">
        <v>2751</v>
      </c>
      <c r="D21" s="2661" t="s">
        <v>7122</v>
      </c>
      <c r="E21" s="2393">
        <v>45505</v>
      </c>
      <c r="F21" s="2662">
        <f t="shared" si="8"/>
        <v>45513</v>
      </c>
      <c r="G21" s="2663">
        <f t="shared" si="9"/>
        <v>45518</v>
      </c>
      <c r="H21" s="3147">
        <f t="shared" si="10"/>
        <v>45521</v>
      </c>
      <c r="I21" s="3147">
        <f t="shared" si="11"/>
        <v>45526</v>
      </c>
      <c r="J21" s="3148">
        <f t="shared" si="12"/>
        <v>45529</v>
      </c>
      <c r="K21" s="3148">
        <f t="shared" si="13"/>
        <v>45531</v>
      </c>
      <c r="L21" s="1037"/>
      <c r="M21" s="2566">
        <v>45505</v>
      </c>
      <c r="N21" s="2567">
        <f t="shared" si="14"/>
        <v>45507</v>
      </c>
    </row>
    <row r="22" spans="1:14" s="342" customFormat="1" ht="16.5" customHeight="1">
      <c r="A22" s="1289"/>
      <c r="B22" s="1498" t="s">
        <v>4250</v>
      </c>
      <c r="C22" s="3176" t="s">
        <v>7053</v>
      </c>
      <c r="D22" s="2661" t="s">
        <v>7123</v>
      </c>
      <c r="E22" s="3251">
        <v>45515</v>
      </c>
      <c r="F22" s="2810">
        <f t="shared" si="8"/>
        <v>45523</v>
      </c>
      <c r="G22" s="2663">
        <f t="shared" si="9"/>
        <v>45528</v>
      </c>
      <c r="H22" s="2393">
        <f t="shared" si="10"/>
        <v>45531</v>
      </c>
      <c r="I22" s="2393">
        <f t="shared" si="11"/>
        <v>45536</v>
      </c>
      <c r="J22" s="2662">
        <f t="shared" si="12"/>
        <v>45539</v>
      </c>
      <c r="K22" s="2662">
        <f t="shared" si="13"/>
        <v>45541</v>
      </c>
      <c r="L22" s="1037"/>
      <c r="M22" s="2566">
        <v>45512</v>
      </c>
      <c r="N22" s="2567">
        <f t="shared" si="14"/>
        <v>45514</v>
      </c>
    </row>
    <row r="23" spans="1:14" s="342" customFormat="1" ht="16.5" customHeight="1">
      <c r="A23" s="1289"/>
      <c r="B23" s="1498" t="s">
        <v>4252</v>
      </c>
      <c r="C23" s="3403" t="s">
        <v>4782</v>
      </c>
      <c r="D23" s="3404" t="s">
        <v>7124</v>
      </c>
      <c r="E23" s="3405">
        <v>45523</v>
      </c>
      <c r="F23" s="3406">
        <f t="shared" si="8"/>
        <v>45531</v>
      </c>
      <c r="G23" s="3407">
        <f t="shared" si="9"/>
        <v>45536</v>
      </c>
      <c r="H23" s="3405">
        <f t="shared" si="10"/>
        <v>45539</v>
      </c>
      <c r="I23" s="3405">
        <f t="shared" si="11"/>
        <v>45544</v>
      </c>
      <c r="J23" s="3406">
        <f t="shared" si="12"/>
        <v>45547</v>
      </c>
      <c r="K23" s="3406">
        <f t="shared" si="13"/>
        <v>45549</v>
      </c>
      <c r="L23" s="3408"/>
      <c r="M23" s="3409">
        <v>45519</v>
      </c>
      <c r="N23" s="3410">
        <f t="shared" si="14"/>
        <v>45521</v>
      </c>
    </row>
    <row r="24" spans="1:14" s="342" customFormat="1" ht="16.5" customHeight="1">
      <c r="A24" s="1289"/>
      <c r="B24" s="1498" t="s">
        <v>4254</v>
      </c>
      <c r="C24" s="3403" t="s">
        <v>2287</v>
      </c>
      <c r="D24" s="3404" t="s">
        <v>7125</v>
      </c>
      <c r="E24" s="3405">
        <v>45529</v>
      </c>
      <c r="F24" s="3406">
        <f t="shared" si="8"/>
        <v>45537</v>
      </c>
      <c r="G24" s="3407">
        <f t="shared" si="9"/>
        <v>45542</v>
      </c>
      <c r="H24" s="3405">
        <f t="shared" si="10"/>
        <v>45545</v>
      </c>
      <c r="I24" s="3405">
        <f t="shared" si="11"/>
        <v>45550</v>
      </c>
      <c r="J24" s="3406">
        <f t="shared" si="12"/>
        <v>45553</v>
      </c>
      <c r="K24" s="3406">
        <f t="shared" si="13"/>
        <v>45555</v>
      </c>
      <c r="L24" s="3408"/>
      <c r="M24" s="3409">
        <v>45526</v>
      </c>
      <c r="N24" s="3410">
        <f t="shared" si="14"/>
        <v>45528</v>
      </c>
    </row>
    <row r="25" spans="1:14" s="342" customFormat="1" ht="16.5" customHeight="1">
      <c r="A25" s="1289"/>
      <c r="B25" s="1534"/>
      <c r="C25" s="2068"/>
      <c r="D25" s="2069"/>
      <c r="E25" s="2070"/>
      <c r="F25" s="1672"/>
      <c r="G25" s="1672"/>
      <c r="H25" s="2070"/>
      <c r="I25" s="2070"/>
      <c r="J25" s="1672"/>
      <c r="K25" s="1672"/>
      <c r="L25" s="1037"/>
      <c r="M25" s="1686"/>
      <c r="N25" s="1687"/>
    </row>
    <row r="26" spans="1:14" s="342" customFormat="1" ht="16.5" customHeight="1">
      <c r="A26" s="1289"/>
      <c r="B26" s="1534"/>
      <c r="C26" s="2068"/>
      <c r="D26" s="2069"/>
      <c r="E26" s="2070"/>
      <c r="F26" s="1672"/>
      <c r="G26" s="1672"/>
      <c r="H26" s="2070"/>
      <c r="I26" s="2070"/>
      <c r="J26" s="1672"/>
      <c r="K26" s="1672"/>
      <c r="L26" s="1037"/>
      <c r="M26" s="1686"/>
      <c r="N26" s="1687"/>
    </row>
    <row r="27" spans="1:14" s="342" customFormat="1" ht="16.5" customHeight="1">
      <c r="A27" s="1289"/>
      <c r="B27" s="1498"/>
      <c r="C27" s="870" t="s">
        <v>2303</v>
      </c>
      <c r="D27" s="1142"/>
      <c r="E27" s="1143"/>
      <c r="F27" s="1316"/>
      <c r="G27" s="1316"/>
      <c r="H27" s="1143"/>
      <c r="I27" s="1143"/>
      <c r="J27" s="1316"/>
      <c r="K27" s="1316"/>
      <c r="L27" s="1037"/>
      <c r="M27" s="1686"/>
      <c r="N27" s="1687"/>
    </row>
    <row r="28" spans="1:14" s="342" customFormat="1" ht="16.5" customHeight="1">
      <c r="A28" s="1289"/>
      <c r="B28" s="1498"/>
      <c r="C28" s="1041"/>
      <c r="D28" s="1142"/>
      <c r="E28" s="1143"/>
      <c r="F28" s="1316"/>
      <c r="G28" s="1316"/>
      <c r="H28" s="1143"/>
      <c r="I28" s="1143"/>
      <c r="J28" s="1316"/>
      <c r="K28" s="1316"/>
      <c r="L28" s="1037"/>
      <c r="M28" s="1686"/>
      <c r="N28" s="1687"/>
    </row>
    <row r="29" spans="1:14" s="342" customFormat="1" ht="16.5" customHeight="1">
      <c r="A29" s="1289"/>
      <c r="B29" s="1498"/>
      <c r="C29" s="1041"/>
      <c r="D29" s="1142"/>
      <c r="E29" s="1143"/>
      <c r="F29" s="1316"/>
      <c r="G29" s="1316"/>
      <c r="H29" s="1143"/>
      <c r="I29" s="1143"/>
      <c r="J29" s="1316"/>
      <c r="K29" s="1316"/>
      <c r="L29" s="1037"/>
      <c r="M29" s="1686"/>
      <c r="N29" s="1687"/>
    </row>
    <row r="30" spans="1:14" s="342" customFormat="1" ht="16.5" customHeight="1">
      <c r="A30" s="1289"/>
      <c r="B30" s="1498"/>
      <c r="C30" s="1041"/>
      <c r="D30" s="1142"/>
      <c r="E30" s="1143"/>
      <c r="F30" s="1316"/>
      <c r="G30" s="1316"/>
      <c r="H30" s="1143"/>
      <c r="I30" s="1143"/>
      <c r="J30" s="1316"/>
      <c r="K30" s="1316"/>
      <c r="L30" s="1037"/>
      <c r="M30" s="1686"/>
      <c r="N30" s="1687"/>
    </row>
    <row r="31" spans="1:14" s="342" customFormat="1" ht="16.5" customHeight="1">
      <c r="A31" s="1573"/>
      <c r="B31" s="1032"/>
      <c r="C31" s="870"/>
      <c r="D31" s="29"/>
      <c r="E31" s="29"/>
      <c r="F31" s="1033"/>
      <c r="G31" s="870"/>
      <c r="H31" s="870"/>
      <c r="I31" s="29"/>
      <c r="J31" s="29"/>
      <c r="K31" s="870"/>
      <c r="L31" s="870"/>
      <c r="M31" s="870"/>
      <c r="N31" s="29"/>
    </row>
    <row r="32" spans="1:14" s="14" customFormat="1" ht="16.5" customHeight="1">
      <c r="A32" s="459"/>
      <c r="B32" s="458"/>
      <c r="C32" s="52" t="s">
        <v>1920</v>
      </c>
      <c r="D32" s="30"/>
      <c r="E32" s="30"/>
      <c r="F32" s="53"/>
      <c r="G32" s="54" t="s">
        <v>1958</v>
      </c>
      <c r="H32" s="54"/>
      <c r="I32" s="30"/>
      <c r="J32" s="30"/>
      <c r="K32" s="54" t="s">
        <v>1982</v>
      </c>
      <c r="L32" s="54"/>
      <c r="M32" s="54"/>
      <c r="N32" s="5"/>
    </row>
    <row r="33" spans="1:14" s="14" customFormat="1" ht="16.149999999999999" customHeight="1">
      <c r="A33" s="459"/>
      <c r="B33" s="458"/>
      <c r="C33" s="31" t="s">
        <v>1921</v>
      </c>
      <c r="D33" s="27"/>
      <c r="E33" s="1410" t="s">
        <v>2305</v>
      </c>
      <c r="F33" s="23"/>
      <c r="G33" s="27" t="s">
        <v>2306</v>
      </c>
      <c r="H33" s="27"/>
      <c r="I33" s="1410" t="s">
        <v>1960</v>
      </c>
      <c r="J33" s="27"/>
      <c r="K33" s="27" t="s">
        <v>1984</v>
      </c>
      <c r="L33" s="27"/>
      <c r="M33" s="1676" t="s">
        <v>1985</v>
      </c>
      <c r="N33" s="5"/>
    </row>
    <row r="34" spans="1:14" s="14" customFormat="1" ht="16.5" customHeight="1">
      <c r="A34" s="459"/>
      <c r="B34" s="458"/>
      <c r="C34" s="31"/>
      <c r="D34" s="27"/>
      <c r="E34" s="1410"/>
      <c r="F34" s="23"/>
      <c r="G34" s="27"/>
      <c r="H34" s="27"/>
      <c r="I34" s="1410"/>
      <c r="J34" s="27"/>
      <c r="K34" s="27"/>
      <c r="L34" s="27"/>
      <c r="M34" s="1676"/>
      <c r="N34" s="5"/>
    </row>
    <row r="35" spans="1:14" s="30" customFormat="1" ht="16.899999999999999" customHeight="1">
      <c r="A35" s="459"/>
      <c r="B35" s="458"/>
      <c r="C35" s="80" t="str">
        <f>HOME!A$600</f>
        <v>ZANT CHONG</v>
      </c>
      <c r="D35" s="80" t="str">
        <f>HOME!B$600</f>
        <v>6011 2429</v>
      </c>
      <c r="E35" s="65" t="str">
        <f>HOME!C$600</f>
        <v>zant.chong@msc.com</v>
      </c>
      <c r="F35" s="61"/>
      <c r="G35" s="80" t="str">
        <f>HOME!A$617</f>
        <v>ROBERT CHIA</v>
      </c>
      <c r="H35" s="80" t="str">
        <f>HOME!B$617</f>
        <v>6011 0564</v>
      </c>
      <c r="I35" s="65" t="str">
        <f>HOME!C$617</f>
        <v>robert.chia@msc.com</v>
      </c>
      <c r="J35" s="61"/>
      <c r="K35" s="80" t="str">
        <f>HOME!A$632</f>
        <v>RAYNAR ANG</v>
      </c>
      <c r="L35" s="80" t="str">
        <f>HOME!B$632</f>
        <v>6011 2358</v>
      </c>
      <c r="M35" s="65" t="str">
        <f>HOME!C$632</f>
        <v>raynar.ang@msc.com</v>
      </c>
      <c r="N35"/>
    </row>
    <row r="36" spans="1:14" s="30" customFormat="1" ht="16.899999999999999" customHeight="1">
      <c r="A36" s="459"/>
      <c r="B36" s="458"/>
      <c r="C36" s="80" t="str">
        <f>HOME!A$601</f>
        <v>PHOEBE HUANG</v>
      </c>
      <c r="D36" s="80" t="str">
        <f>HOME!B$601</f>
        <v>6011 0562</v>
      </c>
      <c r="E36" s="65" t="str">
        <f>HOME!C$601</f>
        <v>phoebe.huang@msc.com</v>
      </c>
      <c r="F36" s="61"/>
      <c r="G36" s="80" t="str">
        <f>HOME!A$618</f>
        <v>S. Y. LIEW</v>
      </c>
      <c r="H36" s="80" t="str">
        <f>HOME!B$618</f>
        <v>6011 2348</v>
      </c>
      <c r="I36" s="65" t="str">
        <f>HOME!C$618</f>
        <v>seoyi.liew@msc.com</v>
      </c>
      <c r="J36" s="61"/>
      <c r="K36" s="80" t="str">
        <f>HOME!A$633</f>
        <v>KAI SIANG</v>
      </c>
      <c r="L36" s="80" t="str">
        <f>HOME!B$633</f>
        <v>6011 2356</v>
      </c>
      <c r="M36" s="65" t="str">
        <f>HOME!C$633</f>
        <v>kaisiang.lim@msc.com</v>
      </c>
      <c r="N36"/>
    </row>
    <row r="37" spans="1:14" s="30" customFormat="1" ht="16.899999999999999" customHeight="1">
      <c r="A37" s="459"/>
      <c r="B37" s="458"/>
      <c r="C37" s="80" t="str">
        <f>HOME!A$602</f>
        <v>SHERWIN LIM</v>
      </c>
      <c r="D37" s="80" t="str">
        <f>HOME!B$602</f>
        <v>6011 2395</v>
      </c>
      <c r="E37" s="65" t="str">
        <f>HOME!C$602</f>
        <v>sherwin.lim@msc.com</v>
      </c>
      <c r="F37" s="61"/>
      <c r="G37" s="80" t="str">
        <f>HOME!A$619</f>
        <v>SHARON KOH</v>
      </c>
      <c r="H37" s="80" t="str">
        <f>HOME!B$619</f>
        <v>6011 2349</v>
      </c>
      <c r="I37" s="65" t="str">
        <f>HOME!C$619</f>
        <v>sharon.koh@msc.com</v>
      </c>
      <c r="J37" s="61"/>
      <c r="K37" s="80" t="str">
        <f>HOME!A$634</f>
        <v>DEWI</v>
      </c>
      <c r="L37" s="80" t="str">
        <f>HOME!B$634</f>
        <v>6011 2354</v>
      </c>
      <c r="M37" s="65" t="str">
        <f>HOME!C$634</f>
        <v>dewi.ratnah@msc.com</v>
      </c>
      <c r="N37"/>
    </row>
    <row r="38" spans="1:14" s="29" customFormat="1" ht="16.899999999999999" customHeight="1">
      <c r="A38" s="459"/>
      <c r="B38" s="458"/>
      <c r="C38" s="80" t="str">
        <f>HOME!A$603</f>
        <v>NATALIE LEW</v>
      </c>
      <c r="D38" s="80" t="str">
        <f>HOME!B$603</f>
        <v>6011 2399</v>
      </c>
      <c r="E38" s="65" t="str">
        <f>HOME!C$603</f>
        <v>natalie.lew@msc.com</v>
      </c>
      <c r="F38" s="61"/>
      <c r="G38" s="80" t="str">
        <f>HOME!A$620</f>
        <v>ANGELIA LAU</v>
      </c>
      <c r="H38" s="80" t="str">
        <f>HOME!B$620</f>
        <v>6011 2346</v>
      </c>
      <c r="I38" s="65" t="str">
        <f>HOME!C$620</f>
        <v>angelia.lau@msc.com</v>
      </c>
      <c r="J38" s="61"/>
      <c r="K38" s="80" t="str">
        <f>HOME!A$635</f>
        <v>YU TING</v>
      </c>
      <c r="L38" s="80" t="str">
        <f>HOME!B$635</f>
        <v>6011 2359</v>
      </c>
      <c r="M38" s="65" t="str">
        <f>HOME!C$635</f>
        <v>yuting.luo@msc.com</v>
      </c>
      <c r="N38"/>
    </row>
    <row r="39" spans="1:14" s="29" customFormat="1" ht="16.899999999999999" customHeight="1">
      <c r="C39" s="80" t="str">
        <f>HOME!A$604</f>
        <v xml:space="preserve">LIM LEE HLI </v>
      </c>
      <c r="D39" s="80" t="str">
        <f>HOME!B$604</f>
        <v>6011 2352</v>
      </c>
      <c r="E39" s="65" t="str">
        <f>HOME!C$604</f>
        <v>leehli.lim@msc.com</v>
      </c>
      <c r="F39" s="61"/>
      <c r="G39" s="80" t="str">
        <f>HOME!A$621</f>
        <v>NOOR AFNINDAH</v>
      </c>
      <c r="H39" s="80" t="str">
        <f>HOME!B$621</f>
        <v>6011 2347</v>
      </c>
      <c r="I39" s="65" t="str">
        <f>HOME!C$621</f>
        <v>noor.afnindah@msc.com</v>
      </c>
      <c r="J39" s="61"/>
      <c r="K39" s="80" t="str">
        <f>HOME!A$636</f>
        <v>-</v>
      </c>
      <c r="L39" s="80" t="str">
        <f>HOME!B$636</f>
        <v>6011 0567</v>
      </c>
      <c r="M39" s="65" t="str">
        <f>HOME!C$636</f>
        <v>-</v>
      </c>
    </row>
    <row r="40" spans="1:14" s="29" customFormat="1" ht="16.899999999999999" customHeight="1">
      <c r="C40" s="80" t="str">
        <f>HOME!A$605</f>
        <v>LIM AI PHEN</v>
      </c>
      <c r="D40" s="80" t="str">
        <f>HOME!B$605</f>
        <v>6011 9646</v>
      </c>
      <c r="E40" s="65" t="str">
        <f>HOME!C$605</f>
        <v>aiphen.lim@msc.com</v>
      </c>
      <c r="F40" s="61"/>
      <c r="G40" s="80" t="str">
        <f>HOME!A$622</f>
        <v>NG CHING WEI</v>
      </c>
      <c r="H40" s="80" t="str">
        <f>HOME!B$622</f>
        <v>6011 2404</v>
      </c>
      <c r="I40" s="65" t="str">
        <f>HOME!C$622</f>
        <v>chingwei.ng@msc.com</v>
      </c>
      <c r="J40" s="61"/>
      <c r="K40" s="80" t="str">
        <f>HOME!A$637</f>
        <v>SHAN SHAN</v>
      </c>
      <c r="L40" s="80" t="str">
        <f>HOME!B$637</f>
        <v>6011 2353</v>
      </c>
      <c r="M40" s="65" t="str">
        <f>HOME!C$637</f>
        <v>shanshan.chin@msc.com</v>
      </c>
    </row>
    <row r="41" spans="1:14" s="29" customFormat="1" ht="16.899999999999999" customHeight="1">
      <c r="C41" s="80" t="str">
        <f>HOME!A$606</f>
        <v>DARIUS ONG</v>
      </c>
      <c r="D41" s="80" t="str">
        <f>HOME!B$606</f>
        <v>6011 2396</v>
      </c>
      <c r="E41" s="65" t="str">
        <f>HOME!C$606</f>
        <v>darius.ong@msc.com</v>
      </c>
      <c r="F41" s="61"/>
      <c r="G41" s="80"/>
      <c r="H41" s="80"/>
      <c r="I41" s="65"/>
      <c r="J41" s="61"/>
      <c r="K41" s="80" t="str">
        <f>HOME!A$638</f>
        <v>EUNICE</v>
      </c>
      <c r="L41" s="80" t="str">
        <f>HOME!B$638</f>
        <v>6011 2355</v>
      </c>
      <c r="M41" s="65" t="str">
        <f>HOME!C$638</f>
        <v>eunice.chan@msc.com</v>
      </c>
    </row>
    <row r="42" spans="1:14" s="29" customFormat="1" ht="16.899999999999999" customHeight="1">
      <c r="C42" s="80" t="str">
        <f>HOME!A$607</f>
        <v>LAWRENCE ANG (CROSS-TRADE)</v>
      </c>
      <c r="D42" s="80" t="str">
        <f>HOME!B$607</f>
        <v>6011 2400</v>
      </c>
      <c r="E42" s="65" t="str">
        <f>HOME!C$607</f>
        <v>lawrence.ang@msc.com</v>
      </c>
      <c r="F42" s="61"/>
      <c r="G42" s="80"/>
      <c r="H42" s="80"/>
      <c r="I42" s="65"/>
      <c r="J42" s="61"/>
      <c r="K42" s="80" t="str">
        <f>HOME!A$639</f>
        <v>HAZEL</v>
      </c>
      <c r="L42" s="80" t="str">
        <f>HOME!B$639</f>
        <v>6011 2435</v>
      </c>
      <c r="M42" s="65" t="str">
        <f>HOME!C$639</f>
        <v>hazel.toh@msc.com</v>
      </c>
    </row>
    <row r="43" spans="1:14" s="29" customFormat="1" ht="16.899999999999999" customHeight="1">
      <c r="C43" s="80" t="str">
        <f>HOME!A608</f>
        <v>ASHTON YAN</v>
      </c>
      <c r="D43" s="80" t="str">
        <f>HOME!B608</f>
        <v>6011 2398</v>
      </c>
      <c r="E43" s="65" t="str">
        <f>HOME!C608</f>
        <v>ashton.yan@msc.com</v>
      </c>
      <c r="H43" s="59"/>
      <c r="I43" s="1117"/>
      <c r="K43" s="58"/>
    </row>
    <row r="44" spans="1:14" s="29" customFormat="1" ht="14.25">
      <c r="C44" s="80" t="str">
        <f>HOME!A609</f>
        <v>JUN YUAN (IMP)</v>
      </c>
      <c r="D44" s="80" t="str">
        <f>HOME!B609</f>
        <v>6011 2402</v>
      </c>
      <c r="E44" s="65" t="str">
        <f>HOME!C609</f>
        <v>junyuan.kwa@msc.com</v>
      </c>
      <c r="H44" s="59"/>
      <c r="I44" s="1117"/>
    </row>
    <row r="45" spans="1:14" s="29" customFormat="1" ht="14.25">
      <c r="C45" s="80" t="str">
        <f>HOME!A610</f>
        <v>KARTHI</v>
      </c>
      <c r="D45" s="80" t="str">
        <f>HOME!B610</f>
        <v>6011 2397</v>
      </c>
      <c r="E45" s="65" t="str">
        <f>HOME!C610</f>
        <v>karthigayan.velu@msc.com</v>
      </c>
      <c r="H45" s="59"/>
      <c r="I45" s="59"/>
      <c r="J45" s="1117"/>
    </row>
    <row r="46" spans="1:14" ht="14.25">
      <c r="C46" s="80">
        <f>HOME!A611</f>
        <v>0</v>
      </c>
      <c r="D46" s="80">
        <f>HOME!B611</f>
        <v>0</v>
      </c>
      <c r="E46" s="65">
        <f>HOME!C611</f>
        <v>0</v>
      </c>
      <c r="F46" s="1034"/>
      <c r="G46" s="1034"/>
      <c r="H46" s="1034"/>
      <c r="I46" s="1034"/>
      <c r="J46" s="1034"/>
      <c r="K46" s="1034"/>
      <c r="L46" s="1034"/>
      <c r="M46" s="1034"/>
    </row>
    <row r="47" spans="1:14">
      <c r="C47" s="80" t="str">
        <f>HOME!A612</f>
        <v xml:space="preserve">MAIN LINE  </v>
      </c>
      <c r="D47" s="80" t="str">
        <f>HOME!B612</f>
        <v>6011 2424</v>
      </c>
      <c r="E47" s="65">
        <f>HOME!C612</f>
        <v>0</v>
      </c>
      <c r="F47" s="1035"/>
      <c r="G47" s="1035"/>
      <c r="H47" s="61"/>
      <c r="I47" s="61"/>
      <c r="J47" s="61"/>
      <c r="K47" s="1035"/>
      <c r="L47" s="61"/>
      <c r="M47" s="61"/>
    </row>
    <row r="48" spans="1:14">
      <c r="C48" s="80">
        <f>HOME!A613</f>
        <v>0</v>
      </c>
      <c r="D48" s="80">
        <f>HOME!B613</f>
        <v>0</v>
      </c>
      <c r="E48" s="65">
        <f>HOME!C613</f>
        <v>0</v>
      </c>
    </row>
  </sheetData>
  <customSheetViews>
    <customSheetView guid="{25211047-2AA7-431D-8637-AA6183637E8E}"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2"/>
      <headerFooter>
        <oddFooter>&amp;RLast update : &amp;D   &amp;T&amp;L&amp;1#&amp;"Calibri"&amp;10&amp;K000000Sensitivity: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A26" sqref="A26:XFD26"/>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selection activeCell="A15" sqref="A15:XFD15"/>
      <pageMargins left="0" right="0" top="0" bottom="0" header="0" footer="0"/>
      <pageSetup paperSize="9" scale="64" orientation="landscape" r:id="rId5"/>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6"/>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7"/>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8"/>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9"/>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0"/>
      <headerFooter>
        <oddFooter>&amp;RLast update : &amp;D   &amp;T</oddFooter>
      </headerFooter>
    </customSheetView>
    <customSheetView guid="{A1DFBD3A-7D67-4D0B-A768-38A02D65809C}" scale="70" fitToPage="1">
      <pageMargins left="0" right="0" top="0" bottom="0" header="0" footer="0"/>
      <pageSetup paperSize="9" scale="54" orientation="landscape" r:id="rId11"/>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12"/>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13"/>
      <headerFooter>
        <oddFooter>&amp;RLast update : &amp;D   &amp;T</oddFooter>
      </headerFooter>
    </customSheetView>
    <customSheetView guid="{DF664468-2591-4537-A401-E39E9401FA18}" scale="70" fitToPage="1">
      <selection activeCell="A8" sqref="A8:XFD8"/>
      <pageMargins left="0" right="0" top="0" bottom="0" header="0" footer="0"/>
      <pageSetup paperSize="9" scale="54" orientation="landscape" r:id="rId14"/>
      <headerFooter>
        <oddFooter>&amp;RLast update : &amp;D   &amp;T</oddFooter>
      </headerFooter>
    </customSheetView>
    <customSheetView guid="{16EA4947-C328-4911-A966-8572790A84A9}" fitToPage="1">
      <selection activeCell="B13" sqref="B13:E13"/>
      <pageMargins left="0" right="0" top="0" bottom="0" header="0" footer="0"/>
      <pageSetup paperSize="9" scale="76" orientation="landscape" r:id="rId15"/>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6" orientation="landscape" r:id="rId17"/>
      <headerFooter>
        <oddFooter>&amp;RLast update : &amp;D   &amp;T&amp;L&amp;1#&amp;"Calibri"&amp;10 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19"/>
      <headerFooter>
        <oddFooter>&amp;RLast update : &amp;D   &amp;T&amp;L&amp;1#&amp;"Calibri"&amp;10&amp;K000000Sensitivity: Internal</oddFooter>
      </headerFooter>
    </customSheetView>
    <customSheetView guid="{D8AE3607-C68D-4DD7-8BE1-F63EA4A613B4}"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27"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9"/>
  <sheetViews>
    <sheetView zoomScale="85" zoomScaleNormal="85" workbookViewId="0"/>
  </sheetViews>
  <sheetFormatPr defaultRowHeight="12.75"/>
  <cols>
    <col min="1" max="2" width="13" style="304"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1:15" ht="33">
      <c r="B1" s="524"/>
      <c r="C1" s="376" t="s">
        <v>2307</v>
      </c>
      <c r="D1" s="989"/>
      <c r="E1" s="377"/>
      <c r="F1" s="990"/>
      <c r="G1" s="990"/>
      <c r="H1" s="990"/>
      <c r="I1" s="990"/>
      <c r="J1" s="39"/>
      <c r="K1" s="131"/>
      <c r="L1" s="131"/>
      <c r="M1" s="131"/>
      <c r="N1" s="131"/>
    </row>
    <row r="2" spans="1:15" ht="15.75">
      <c r="B2" s="525"/>
      <c r="C2" s="378"/>
      <c r="D2" s="991"/>
      <c r="E2" s="378"/>
      <c r="F2" s="378"/>
      <c r="G2" s="378"/>
      <c r="H2" s="37"/>
      <c r="I2" s="61"/>
      <c r="J2" s="61"/>
      <c r="K2" s="131"/>
      <c r="M2" s="131"/>
      <c r="N2" s="131"/>
    </row>
    <row r="3" spans="1:15" ht="15.75">
      <c r="B3" s="526"/>
      <c r="C3" s="378"/>
      <c r="D3" s="992"/>
      <c r="E3" s="379"/>
      <c r="F3" s="379"/>
      <c r="G3" s="379"/>
      <c r="H3" s="37"/>
      <c r="I3" s="61"/>
      <c r="J3" s="61"/>
      <c r="K3" s="131"/>
      <c r="L3" s="131"/>
      <c r="M3" s="131"/>
      <c r="N3" s="131"/>
    </row>
    <row r="4" spans="1:15" ht="18" customHeight="1">
      <c r="B4" s="527"/>
      <c r="C4" s="378"/>
      <c r="D4" s="949"/>
      <c r="E4" s="943"/>
      <c r="F4" s="943"/>
      <c r="G4" s="943"/>
      <c r="H4" s="943"/>
      <c r="I4" s="943"/>
      <c r="J4" s="943"/>
      <c r="K4" s="943"/>
      <c r="M4" s="131"/>
      <c r="N4" s="932"/>
    </row>
    <row r="5" spans="1:15" ht="15.75">
      <c r="B5" s="1016"/>
      <c r="C5" s="378"/>
      <c r="D5" s="1021"/>
      <c r="E5" s="1039" t="s">
        <v>7126</v>
      </c>
      <c r="F5" s="1021"/>
      <c r="G5" s="1021"/>
      <c r="H5" s="1021"/>
      <c r="I5" s="1021"/>
      <c r="J5" s="1021"/>
      <c r="K5" s="1021"/>
      <c r="L5" s="1021"/>
      <c r="M5" s="61"/>
      <c r="N5" s="61"/>
    </row>
    <row r="6" spans="1:15" ht="15.75">
      <c r="B6" s="1016"/>
      <c r="C6" s="378"/>
      <c r="D6" s="1021"/>
      <c r="E6" s="1021"/>
      <c r="F6" s="1021"/>
      <c r="G6" s="1021"/>
      <c r="H6" s="1021"/>
      <c r="I6" s="1021"/>
      <c r="J6" s="1021"/>
      <c r="K6" s="1021"/>
      <c r="L6" s="1021"/>
      <c r="M6" s="61"/>
      <c r="N6" s="61"/>
    </row>
    <row r="7" spans="1:15" s="1038" customFormat="1" ht="18.75" customHeight="1">
      <c r="B7" s="1498"/>
      <c r="C7" s="1417" t="s">
        <v>3923</v>
      </c>
      <c r="D7" s="2255"/>
      <c r="E7" s="2736"/>
      <c r="F7" s="2736"/>
      <c r="G7" s="2736"/>
      <c r="H7" s="2736"/>
      <c r="I7" s="2736"/>
      <c r="J7" s="2736"/>
      <c r="K7" s="2736"/>
      <c r="L7" s="1316"/>
      <c r="M7" s="1419"/>
      <c r="N7" s="2209"/>
      <c r="O7" s="2209"/>
    </row>
    <row r="8" spans="1:15" s="1038" customFormat="1" ht="27.75" customHeight="1">
      <c r="B8" s="1498"/>
      <c r="C8" s="1108" t="s">
        <v>7127</v>
      </c>
      <c r="D8" s="1654"/>
      <c r="E8" s="1110" t="s">
        <v>2015</v>
      </c>
      <c r="F8" s="2479" t="s">
        <v>7084</v>
      </c>
      <c r="G8" s="1112" t="s">
        <v>1207</v>
      </c>
      <c r="H8" s="1112" t="s">
        <v>107</v>
      </c>
      <c r="I8" s="1112" t="s">
        <v>843</v>
      </c>
      <c r="J8" s="1112" t="s">
        <v>1337</v>
      </c>
      <c r="K8" s="1673" t="s">
        <v>701</v>
      </c>
      <c r="L8" s="1110" t="s">
        <v>977</v>
      </c>
      <c r="M8" s="1419"/>
      <c r="N8" s="2209" t="s">
        <v>2030</v>
      </c>
      <c r="O8" s="2209" t="s">
        <v>5337</v>
      </c>
    </row>
    <row r="9" spans="1:15" s="1038" customFormat="1" ht="18.75" customHeight="1" thickBot="1">
      <c r="B9" s="1498"/>
      <c r="C9" s="1109" t="s">
        <v>5802</v>
      </c>
      <c r="D9" s="1662" t="s">
        <v>3001</v>
      </c>
      <c r="E9" s="2468" t="s">
        <v>1657</v>
      </c>
      <c r="F9" s="2667" t="s">
        <v>3934</v>
      </c>
      <c r="G9" s="1113" t="s">
        <v>3301</v>
      </c>
      <c r="H9" s="1113" t="s">
        <v>3303</v>
      </c>
      <c r="I9" s="1113" t="s">
        <v>7128</v>
      </c>
      <c r="J9" s="1113" t="s">
        <v>7129</v>
      </c>
      <c r="K9" s="1538" t="s">
        <v>3651</v>
      </c>
      <c r="L9" s="1539" t="s">
        <v>3580</v>
      </c>
      <c r="M9" s="1419"/>
      <c r="N9" s="2209"/>
      <c r="O9" s="2209"/>
    </row>
    <row r="10" spans="1:15" s="1038" customFormat="1" ht="18.75" customHeight="1" thickTop="1">
      <c r="A10" s="1038" t="s">
        <v>7130</v>
      </c>
      <c r="B10" s="1498" t="s">
        <v>4243</v>
      </c>
      <c r="C10" s="2735" t="s">
        <v>2182</v>
      </c>
      <c r="D10" s="2256" t="s">
        <v>7131</v>
      </c>
      <c r="E10" s="2810">
        <v>45479</v>
      </c>
      <c r="F10" s="2809">
        <f t="shared" ref="F10:F15" si="0">E10+16</f>
        <v>45495</v>
      </c>
      <c r="G10" s="2809">
        <f t="shared" ref="G10:G15" si="1">E10+19</f>
        <v>45498</v>
      </c>
      <c r="H10" s="2809">
        <f t="shared" ref="H10:H15" si="2">E10+25</f>
        <v>45504</v>
      </c>
      <c r="I10" s="2809">
        <f t="shared" ref="I10:I17" si="3">E10+29</f>
        <v>45508</v>
      </c>
      <c r="J10" s="2809">
        <f t="shared" ref="J10:J17" si="4">E10+30</f>
        <v>45509</v>
      </c>
      <c r="K10" s="2809">
        <f t="shared" ref="K10:K17" si="5">E10+32</f>
        <v>45511</v>
      </c>
      <c r="L10" s="2809">
        <f t="shared" ref="L10:L17" si="6">E10+34</f>
        <v>45513</v>
      </c>
      <c r="M10" s="1419"/>
      <c r="N10" s="2209">
        <v>45479</v>
      </c>
      <c r="O10" s="2209">
        <f t="shared" ref="O10:O15" si="7">N10+2</f>
        <v>45481</v>
      </c>
    </row>
    <row r="11" spans="1:15" s="1038" customFormat="1" ht="18.75" customHeight="1">
      <c r="B11" s="1498" t="s">
        <v>4244</v>
      </c>
      <c r="C11" s="2753" t="s">
        <v>7069</v>
      </c>
      <c r="D11" s="2665" t="s">
        <v>7132</v>
      </c>
      <c r="E11" s="3044">
        <v>45501</v>
      </c>
      <c r="F11" s="1681">
        <f t="shared" si="0"/>
        <v>45517</v>
      </c>
      <c r="G11" s="1681">
        <f t="shared" si="1"/>
        <v>45520</v>
      </c>
      <c r="H11" s="1681">
        <f t="shared" si="2"/>
        <v>45526</v>
      </c>
      <c r="I11" s="2278">
        <f t="shared" si="3"/>
        <v>45530</v>
      </c>
      <c r="J11" s="2278">
        <f t="shared" si="4"/>
        <v>45531</v>
      </c>
      <c r="K11" s="2278">
        <f t="shared" si="5"/>
        <v>45533</v>
      </c>
      <c r="L11" s="2278">
        <f t="shared" si="6"/>
        <v>45535</v>
      </c>
      <c r="M11" s="1419"/>
      <c r="N11" s="2209">
        <v>45486</v>
      </c>
      <c r="O11" s="2209">
        <f t="shared" si="7"/>
        <v>45488</v>
      </c>
    </row>
    <row r="12" spans="1:15" s="1038" customFormat="1" ht="18.75" customHeight="1">
      <c r="B12" s="1498" t="s">
        <v>4247</v>
      </c>
      <c r="C12" s="2652" t="s">
        <v>7133</v>
      </c>
      <c r="D12" s="2256" t="s">
        <v>7134</v>
      </c>
      <c r="E12" s="2299">
        <v>45497</v>
      </c>
      <c r="F12" s="2664">
        <f t="shared" si="0"/>
        <v>45513</v>
      </c>
      <c r="G12" s="1681">
        <f t="shared" si="1"/>
        <v>45516</v>
      </c>
      <c r="H12" s="1681">
        <f t="shared" si="2"/>
        <v>45522</v>
      </c>
      <c r="I12" s="2278">
        <f t="shared" si="3"/>
        <v>45526</v>
      </c>
      <c r="J12" s="2278">
        <f t="shared" si="4"/>
        <v>45527</v>
      </c>
      <c r="K12" s="2278">
        <f t="shared" si="5"/>
        <v>45529</v>
      </c>
      <c r="L12" s="2278">
        <f t="shared" si="6"/>
        <v>45531</v>
      </c>
      <c r="M12" s="1419"/>
      <c r="N12" s="2209">
        <v>45493</v>
      </c>
      <c r="O12" s="2209">
        <f t="shared" si="7"/>
        <v>45495</v>
      </c>
    </row>
    <row r="13" spans="1:15" s="1038" customFormat="1" ht="18.75" customHeight="1">
      <c r="B13" s="1498" t="s">
        <v>4248</v>
      </c>
      <c r="C13" s="2652" t="s">
        <v>2103</v>
      </c>
      <c r="D13" s="2256" t="s">
        <v>7135</v>
      </c>
      <c r="E13" s="2299">
        <v>45508</v>
      </c>
      <c r="F13" s="2664">
        <f t="shared" si="0"/>
        <v>45524</v>
      </c>
      <c r="G13" s="1681">
        <f t="shared" si="1"/>
        <v>45527</v>
      </c>
      <c r="H13" s="1681">
        <f t="shared" si="2"/>
        <v>45533</v>
      </c>
      <c r="I13" s="2278">
        <f t="shared" si="3"/>
        <v>45537</v>
      </c>
      <c r="J13" s="2278">
        <f t="shared" si="4"/>
        <v>45538</v>
      </c>
      <c r="K13" s="2278">
        <f t="shared" si="5"/>
        <v>45540</v>
      </c>
      <c r="L13" s="2278">
        <f t="shared" si="6"/>
        <v>45542</v>
      </c>
      <c r="M13" s="1419"/>
      <c r="N13" s="2209">
        <v>45500</v>
      </c>
      <c r="O13" s="2209">
        <f t="shared" si="7"/>
        <v>45502</v>
      </c>
    </row>
    <row r="14" spans="1:15" s="1038" customFormat="1" ht="18.75" customHeight="1">
      <c r="B14" s="1498" t="s">
        <v>4249</v>
      </c>
      <c r="C14" s="2752" t="s">
        <v>2138</v>
      </c>
      <c r="D14" s="2257" t="s">
        <v>7136</v>
      </c>
      <c r="E14" s="3205">
        <v>45515</v>
      </c>
      <c r="F14" s="2666">
        <f t="shared" si="0"/>
        <v>45531</v>
      </c>
      <c r="G14" s="1851">
        <f t="shared" si="1"/>
        <v>45534</v>
      </c>
      <c r="H14" s="1851">
        <f t="shared" si="2"/>
        <v>45540</v>
      </c>
      <c r="I14" s="2487">
        <f t="shared" si="3"/>
        <v>45544</v>
      </c>
      <c r="J14" s="2487">
        <f t="shared" si="4"/>
        <v>45545</v>
      </c>
      <c r="K14" s="2487">
        <f t="shared" si="5"/>
        <v>45547</v>
      </c>
      <c r="L14" s="2487">
        <f t="shared" si="6"/>
        <v>45549</v>
      </c>
      <c r="M14" s="1419"/>
      <c r="N14" s="2209">
        <v>45507</v>
      </c>
      <c r="O14" s="2209">
        <f t="shared" si="7"/>
        <v>45509</v>
      </c>
    </row>
    <row r="15" spans="1:15" s="1038" customFormat="1" ht="18.75" customHeight="1">
      <c r="B15" s="1498" t="s">
        <v>4250</v>
      </c>
      <c r="C15" s="2728" t="s">
        <v>7063</v>
      </c>
      <c r="D15" s="2729" t="s">
        <v>7137</v>
      </c>
      <c r="E15" s="3252">
        <v>45520</v>
      </c>
      <c r="F15" s="3144">
        <f t="shared" si="0"/>
        <v>45536</v>
      </c>
      <c r="G15" s="2810">
        <f t="shared" si="1"/>
        <v>45539</v>
      </c>
      <c r="H15" s="1851">
        <f t="shared" si="2"/>
        <v>45545</v>
      </c>
      <c r="I15" s="1851">
        <f t="shared" si="3"/>
        <v>45549</v>
      </c>
      <c r="J15" s="1851">
        <f t="shared" si="4"/>
        <v>45550</v>
      </c>
      <c r="K15" s="1851">
        <f t="shared" si="5"/>
        <v>45552</v>
      </c>
      <c r="L15" s="1851">
        <f t="shared" si="6"/>
        <v>45554</v>
      </c>
      <c r="M15" s="1419"/>
      <c r="N15" s="2209">
        <v>45514</v>
      </c>
      <c r="O15" s="2209">
        <f t="shared" si="7"/>
        <v>45516</v>
      </c>
    </row>
    <row r="16" spans="1:15" s="1038" customFormat="1" ht="18.75" customHeight="1">
      <c r="B16" s="1498" t="s">
        <v>4252</v>
      </c>
      <c r="C16" s="3411" t="s">
        <v>7058</v>
      </c>
      <c r="D16" s="3412" t="s">
        <v>7138</v>
      </c>
      <c r="E16" s="3413">
        <v>45536</v>
      </c>
      <c r="F16" s="3414">
        <f t="shared" ref="F16:F17" si="8">E16+16</f>
        <v>45552</v>
      </c>
      <c r="G16" s="3413">
        <f t="shared" ref="G16:G17" si="9">E16+19</f>
        <v>45555</v>
      </c>
      <c r="H16" s="3431">
        <f t="shared" ref="H16:H17" si="10">E16+25</f>
        <v>45561</v>
      </c>
      <c r="I16" s="3431">
        <f t="shared" si="3"/>
        <v>45565</v>
      </c>
      <c r="J16" s="3431">
        <f t="shared" si="4"/>
        <v>45566</v>
      </c>
      <c r="K16" s="3431">
        <f t="shared" si="5"/>
        <v>45568</v>
      </c>
      <c r="L16" s="3431">
        <f t="shared" si="6"/>
        <v>45570</v>
      </c>
      <c r="M16" s="3415"/>
      <c r="N16" s="3416">
        <v>45521</v>
      </c>
      <c r="O16" s="3416">
        <f t="shared" ref="O16:O17" si="11">N16+2</f>
        <v>45523</v>
      </c>
    </row>
    <row r="17" spans="2:15" s="1038" customFormat="1" ht="18.75" customHeight="1">
      <c r="B17" s="1498" t="s">
        <v>4254</v>
      </c>
      <c r="C17" s="3411" t="s">
        <v>7139</v>
      </c>
      <c r="D17" s="3412" t="s">
        <v>7140</v>
      </c>
      <c r="E17" s="3413">
        <v>45534</v>
      </c>
      <c r="F17" s="3432">
        <f t="shared" si="8"/>
        <v>45550</v>
      </c>
      <c r="G17" s="3431">
        <f t="shared" si="9"/>
        <v>45553</v>
      </c>
      <c r="H17" s="3413">
        <f t="shared" si="10"/>
        <v>45559</v>
      </c>
      <c r="I17" s="3413">
        <f t="shared" si="3"/>
        <v>45563</v>
      </c>
      <c r="J17" s="3413">
        <f t="shared" si="4"/>
        <v>45564</v>
      </c>
      <c r="K17" s="3413">
        <f t="shared" si="5"/>
        <v>45566</v>
      </c>
      <c r="L17" s="3413">
        <f t="shared" si="6"/>
        <v>45568</v>
      </c>
      <c r="M17" s="3415"/>
      <c r="N17" s="3416">
        <v>45528</v>
      </c>
      <c r="O17" s="3416">
        <f t="shared" si="11"/>
        <v>45530</v>
      </c>
    </row>
    <row r="18" spans="2:15" s="1038" customFormat="1" ht="18.75" customHeight="1">
      <c r="B18" s="1498"/>
      <c r="C18" s="1368"/>
      <c r="D18" s="2255"/>
      <c r="E18" s="1316"/>
      <c r="F18" s="1316"/>
      <c r="G18" s="1316"/>
      <c r="H18" s="1316"/>
      <c r="I18" s="1316"/>
      <c r="J18" s="1316"/>
      <c r="K18" s="1316"/>
      <c r="L18" s="1316"/>
      <c r="M18" s="1419"/>
      <c r="N18" s="2209"/>
      <c r="O18" s="2209"/>
    </row>
    <row r="19" spans="2:15" s="1038" customFormat="1" ht="18.75" customHeight="1">
      <c r="B19" s="1498"/>
      <c r="C19" s="1368"/>
      <c r="D19" s="2255"/>
      <c r="E19" s="1316"/>
      <c r="F19" s="1316"/>
      <c r="G19" s="1316"/>
      <c r="H19" s="1316"/>
      <c r="I19" s="1316"/>
      <c r="J19" s="1316"/>
      <c r="K19" s="1316"/>
      <c r="L19" s="1316"/>
      <c r="M19" s="1419"/>
      <c r="N19" s="2209"/>
      <c r="O19" s="2209"/>
    </row>
    <row r="20" spans="2:15" s="1038" customFormat="1" ht="18.75" customHeight="1">
      <c r="B20" s="1498"/>
      <c r="C20" s="1723" t="s">
        <v>2303</v>
      </c>
      <c r="D20" s="2255"/>
      <c r="E20" s="1316"/>
      <c r="F20" s="1316"/>
      <c r="G20" s="1316"/>
      <c r="H20" s="1316"/>
      <c r="I20" s="1316"/>
      <c r="J20" s="1316"/>
      <c r="K20" s="1316"/>
      <c r="L20" s="1316"/>
      <c r="M20" s="1419"/>
      <c r="N20" s="2209"/>
      <c r="O20" s="2209"/>
    </row>
    <row r="21" spans="2:15" s="1038" customFormat="1" ht="18.75" customHeight="1">
      <c r="B21" s="1498"/>
      <c r="C21" s="1368"/>
      <c r="D21" s="2255"/>
      <c r="E21" s="1316"/>
      <c r="F21" s="1316"/>
      <c r="G21" s="1316"/>
      <c r="H21" s="1316"/>
      <c r="I21" s="1316"/>
      <c r="J21" s="1316"/>
      <c r="K21" s="1316"/>
      <c r="L21" s="1316"/>
      <c r="M21" s="1419"/>
      <c r="N21" s="2209"/>
      <c r="O21" s="2209"/>
    </row>
    <row r="22" spans="2:15" ht="15">
      <c r="B22" s="1260"/>
      <c r="C22" s="870"/>
      <c r="D22" s="29"/>
      <c r="E22" s="29"/>
      <c r="F22" s="1033"/>
      <c r="G22" s="870"/>
      <c r="H22" s="870"/>
      <c r="I22" s="1339"/>
      <c r="J22" s="29"/>
      <c r="K22" s="870"/>
      <c r="L22" s="870"/>
      <c r="M22" s="870"/>
      <c r="N22" s="29"/>
    </row>
    <row r="23" spans="2:15" s="29" customFormat="1" ht="17.25" customHeight="1">
      <c r="B23" s="290"/>
      <c r="C23" s="52" t="s">
        <v>1920</v>
      </c>
      <c r="D23" s="30"/>
      <c r="E23" s="30"/>
      <c r="F23" s="53"/>
      <c r="G23" s="54" t="s">
        <v>1958</v>
      </c>
      <c r="H23" s="54"/>
      <c r="I23" s="30"/>
      <c r="J23" s="30"/>
      <c r="K23" s="54" t="s">
        <v>1982</v>
      </c>
      <c r="L23" s="54"/>
      <c r="M23" s="54"/>
      <c r="N23" s="5"/>
    </row>
    <row r="24" spans="2:15" s="29" customFormat="1" ht="17.25" customHeight="1">
      <c r="B24" s="290"/>
      <c r="C24" s="31" t="s">
        <v>1921</v>
      </c>
      <c r="D24" s="27"/>
      <c r="E24" s="32" t="s">
        <v>2305</v>
      </c>
      <c r="F24" s="23"/>
      <c r="G24" s="27" t="s">
        <v>2306</v>
      </c>
      <c r="H24" s="27"/>
      <c r="I24" s="32" t="s">
        <v>1960</v>
      </c>
      <c r="J24" s="27"/>
      <c r="K24" s="27" t="s">
        <v>1984</v>
      </c>
      <c r="L24" s="27"/>
      <c r="M24" s="33" t="s">
        <v>1985</v>
      </c>
      <c r="N24" s="5"/>
    </row>
    <row r="25" spans="2:15" s="29" customFormat="1" ht="16.899999999999999" customHeight="1">
      <c r="B25" s="290"/>
      <c r="C25" s="31"/>
      <c r="D25" s="27"/>
      <c r="E25" s="32"/>
      <c r="F25" s="23"/>
      <c r="G25" s="27"/>
      <c r="H25" s="27"/>
      <c r="I25" s="32"/>
      <c r="J25" s="27"/>
      <c r="K25" s="27"/>
      <c r="L25" s="27"/>
      <c r="M25" s="33"/>
      <c r="N25" s="5"/>
    </row>
    <row r="26" spans="2:15" s="29" customFormat="1" ht="16.899999999999999" customHeight="1">
      <c r="B26" s="290"/>
      <c r="C26" s="80" t="str">
        <f>HOME!A$600</f>
        <v>ZANT CHONG</v>
      </c>
      <c r="D26" s="80" t="str">
        <f>HOME!B$600</f>
        <v>6011 2429</v>
      </c>
      <c r="E26" s="65" t="str">
        <f>HOME!C$600</f>
        <v>zant.chong@msc.com</v>
      </c>
      <c r="F26" s="61"/>
      <c r="G26" s="80" t="str">
        <f>HOME!A$617</f>
        <v>ROBERT CHIA</v>
      </c>
      <c r="H26" s="80" t="str">
        <f>HOME!B$617</f>
        <v>6011 0564</v>
      </c>
      <c r="I26" s="65" t="str">
        <f>HOME!C$617</f>
        <v>robert.chia@msc.com</v>
      </c>
      <c r="J26" s="61"/>
      <c r="K26" s="80" t="str">
        <f>HOME!A$632</f>
        <v>RAYNAR ANG</v>
      </c>
      <c r="L26" s="80" t="str">
        <f>HOME!B$632</f>
        <v>6011 2358</v>
      </c>
      <c r="M26" s="65" t="str">
        <f>HOME!C$632</f>
        <v>raynar.ang@msc.com</v>
      </c>
      <c r="N26" s="5"/>
    </row>
    <row r="27" spans="2:15" s="121" customFormat="1" ht="16.899999999999999" customHeight="1">
      <c r="C27" s="80" t="str">
        <f>HOME!A$601</f>
        <v>PHOEBE HUANG</v>
      </c>
      <c r="D27" s="80" t="str">
        <f>HOME!B$601</f>
        <v>6011 0562</v>
      </c>
      <c r="E27" s="65" t="str">
        <f>HOME!C$601</f>
        <v>phoebe.huang@msc.com</v>
      </c>
      <c r="F27" s="61"/>
      <c r="G27" s="80" t="str">
        <f>HOME!A$618</f>
        <v>S. Y. LIEW</v>
      </c>
      <c r="H27" s="80" t="str">
        <f>HOME!B$618</f>
        <v>6011 2348</v>
      </c>
      <c r="I27" s="65" t="str">
        <f>HOME!C$618</f>
        <v>seoyi.liew@msc.com</v>
      </c>
      <c r="J27" s="61"/>
      <c r="K27" s="80" t="str">
        <f>HOME!A$633</f>
        <v>KAI SIANG</v>
      </c>
      <c r="L27" s="80" t="str">
        <f>HOME!B$633</f>
        <v>6011 2356</v>
      </c>
      <c r="M27" s="65" t="str">
        <f>HOME!C$633</f>
        <v>kaisiang.lim@msc.com</v>
      </c>
    </row>
    <row r="28" spans="2:15" s="121" customFormat="1" ht="16.899999999999999" customHeight="1">
      <c r="C28" s="80" t="str">
        <f>HOME!A$602</f>
        <v>SHERWIN LIM</v>
      </c>
      <c r="D28" s="80" t="str">
        <f>HOME!B$602</f>
        <v>6011 2395</v>
      </c>
      <c r="E28" s="65" t="str">
        <f>HOME!C$602</f>
        <v>sherwin.lim@msc.com</v>
      </c>
      <c r="F28" s="61"/>
      <c r="G28" s="80" t="str">
        <f>HOME!A$619</f>
        <v>SHARON KOH</v>
      </c>
      <c r="H28" s="80" t="str">
        <f>HOME!B$619</f>
        <v>6011 2349</v>
      </c>
      <c r="I28" s="65" t="str">
        <f>HOME!C$619</f>
        <v>sharon.koh@msc.com</v>
      </c>
      <c r="J28" s="61"/>
      <c r="K28" s="80" t="str">
        <f>HOME!A$634</f>
        <v>DEWI</v>
      </c>
      <c r="L28" s="80" t="str">
        <f>HOME!B$634</f>
        <v>6011 2354</v>
      </c>
      <c r="M28" s="65" t="str">
        <f>HOME!C$634</f>
        <v>dewi.ratnah@msc.com</v>
      </c>
    </row>
    <row r="29" spans="2:15" s="121" customFormat="1" ht="16.899999999999999" customHeight="1">
      <c r="C29" s="80" t="str">
        <f>HOME!A$603</f>
        <v>NATALIE LEW</v>
      </c>
      <c r="D29" s="80" t="str">
        <f>HOME!B$603</f>
        <v>6011 2399</v>
      </c>
      <c r="E29" s="65" t="str">
        <f>HOME!C$603</f>
        <v>natalie.lew@msc.com</v>
      </c>
      <c r="F29" s="61"/>
      <c r="G29" s="80" t="str">
        <f>HOME!A$620</f>
        <v>ANGELIA LAU</v>
      </c>
      <c r="H29" s="80" t="str">
        <f>HOME!B$620</f>
        <v>6011 2346</v>
      </c>
      <c r="I29" s="65" t="str">
        <f>HOME!C$620</f>
        <v>angelia.lau@msc.com</v>
      </c>
      <c r="J29" s="61"/>
      <c r="K29" s="80" t="str">
        <f>HOME!A$635</f>
        <v>YU TING</v>
      </c>
      <c r="L29" s="80" t="str">
        <f>HOME!B$635</f>
        <v>6011 2359</v>
      </c>
      <c r="M29" s="65" t="str">
        <f>HOME!C$635</f>
        <v>yuting.luo@msc.com</v>
      </c>
    </row>
    <row r="30" spans="2:15" s="121" customFormat="1" ht="16.899999999999999" customHeight="1">
      <c r="C30" s="80" t="str">
        <f>HOME!A$604</f>
        <v xml:space="preserve">LIM LEE HLI </v>
      </c>
      <c r="D30" s="80" t="str">
        <f>HOME!B$604</f>
        <v>6011 2352</v>
      </c>
      <c r="E30" s="65" t="str">
        <f>HOME!C$604</f>
        <v>leehli.lim@msc.com</v>
      </c>
      <c r="F30" s="61"/>
      <c r="G30" s="80" t="str">
        <f>HOME!A$621</f>
        <v>NOOR AFNINDAH</v>
      </c>
      <c r="H30" s="80" t="str">
        <f>HOME!B$621</f>
        <v>6011 2347</v>
      </c>
      <c r="I30" s="65" t="str">
        <f>HOME!C$621</f>
        <v>noor.afnindah@msc.com</v>
      </c>
      <c r="J30" s="61"/>
      <c r="K30" s="80" t="str">
        <f>HOME!A$636</f>
        <v>-</v>
      </c>
      <c r="L30" s="80" t="str">
        <f>HOME!B$636</f>
        <v>6011 0567</v>
      </c>
      <c r="M30" s="65" t="str">
        <f>HOME!C$636</f>
        <v>-</v>
      </c>
    </row>
    <row r="31" spans="2:15" s="121" customFormat="1" ht="16.899999999999999" customHeight="1">
      <c r="C31" s="80" t="str">
        <f>HOME!A$605</f>
        <v>LIM AI PHEN</v>
      </c>
      <c r="D31" s="80" t="str">
        <f>HOME!B$605</f>
        <v>6011 9646</v>
      </c>
      <c r="E31" s="65" t="str">
        <f>HOME!C$605</f>
        <v>aiphen.lim@msc.com</v>
      </c>
      <c r="F31" s="61"/>
      <c r="G31" s="80" t="str">
        <f>HOME!A$622</f>
        <v>NG CHING WEI</v>
      </c>
      <c r="H31" s="80" t="str">
        <f>HOME!B$622</f>
        <v>6011 2404</v>
      </c>
      <c r="I31" s="65" t="str">
        <f>HOME!C$622</f>
        <v>chingwei.ng@msc.com</v>
      </c>
      <c r="J31" s="61"/>
      <c r="K31" s="80" t="str">
        <f>HOME!A$637</f>
        <v>SHAN SHAN</v>
      </c>
      <c r="L31" s="80" t="str">
        <f>HOME!B$637</f>
        <v>6011 2353</v>
      </c>
      <c r="M31" s="65" t="str">
        <f>HOME!C$637</f>
        <v>shanshan.chin@msc.com</v>
      </c>
    </row>
    <row r="32" spans="2:15" s="121" customFormat="1" ht="16.899999999999999" customHeight="1">
      <c r="C32" s="80" t="str">
        <f>HOME!A$606</f>
        <v>DARIUS ONG</v>
      </c>
      <c r="D32" s="80" t="str">
        <f>HOME!B$606</f>
        <v>6011 2396</v>
      </c>
      <c r="E32" s="65" t="str">
        <f>HOME!C$606</f>
        <v>darius.ong@msc.com</v>
      </c>
      <c r="F32" s="61"/>
      <c r="G32" s="80"/>
      <c r="H32" s="80"/>
      <c r="I32" s="65"/>
      <c r="J32" s="61"/>
      <c r="K32" s="80" t="str">
        <f>HOME!A$638</f>
        <v>EUNICE</v>
      </c>
      <c r="L32" s="80" t="str">
        <f>HOME!B$638</f>
        <v>6011 2355</v>
      </c>
      <c r="M32" s="65" t="str">
        <f>HOME!C$638</f>
        <v>eunice.chan@msc.com</v>
      </c>
    </row>
    <row r="33" spans="3:13" s="121" customFormat="1" ht="16.899999999999999" customHeight="1">
      <c r="C33" s="80" t="str">
        <f>HOME!A$607</f>
        <v>LAWRENCE ANG (CROSS-TRADE)</v>
      </c>
      <c r="D33" s="80" t="str">
        <f>HOME!B$607</f>
        <v>6011 2400</v>
      </c>
      <c r="E33" s="65" t="str">
        <f>HOME!C$607</f>
        <v>lawrence.ang@msc.com</v>
      </c>
      <c r="F33" s="61"/>
      <c r="G33" s="80"/>
      <c r="H33" s="80"/>
      <c r="I33" s="65"/>
      <c r="J33" s="61"/>
      <c r="K33" s="80" t="str">
        <f>HOME!A$639</f>
        <v>HAZEL</v>
      </c>
      <c r="L33" s="80" t="str">
        <f>HOME!B$639</f>
        <v>6011 2435</v>
      </c>
      <c r="M33" s="65" t="str">
        <f>HOME!C$639</f>
        <v>hazel.toh@msc.com</v>
      </c>
    </row>
    <row r="34" spans="3:13" s="121" customFormat="1" ht="16.899999999999999" customHeight="1">
      <c r="C34" s="80" t="str">
        <f>HOME!A608</f>
        <v>ASHTON YAN</v>
      </c>
      <c r="D34" s="80" t="str">
        <f>HOME!B608</f>
        <v>6011 2398</v>
      </c>
      <c r="E34" s="65" t="str">
        <f>HOME!C608</f>
        <v>ashton.yan@msc.com</v>
      </c>
      <c r="F34" s="29"/>
      <c r="G34" s="29"/>
      <c r="H34" s="59"/>
      <c r="I34" s="57"/>
      <c r="J34" s="29"/>
      <c r="K34" s="58"/>
      <c r="L34" s="29"/>
      <c r="M34" s="29"/>
    </row>
    <row r="35" spans="3:13" s="121" customFormat="1" ht="14.25">
      <c r="C35" s="80" t="str">
        <f>HOME!A609</f>
        <v>JUN YUAN (IMP)</v>
      </c>
      <c r="D35" s="80" t="str">
        <f>HOME!B609</f>
        <v>6011 2402</v>
      </c>
      <c r="E35" s="65" t="str">
        <f>HOME!C609</f>
        <v>junyuan.kwa@msc.com</v>
      </c>
      <c r="F35" s="29"/>
      <c r="G35" s="29"/>
      <c r="H35" s="59"/>
      <c r="I35" s="57"/>
      <c r="J35" s="29"/>
      <c r="K35" s="29"/>
      <c r="L35" s="29"/>
      <c r="M35" s="29"/>
    </row>
    <row r="36" spans="3:13" s="121" customFormat="1" ht="14.25">
      <c r="C36" s="80" t="str">
        <f>HOME!A610</f>
        <v>KARTHI</v>
      </c>
      <c r="D36" s="80" t="str">
        <f>HOME!B610</f>
        <v>6011 2397</v>
      </c>
      <c r="E36" s="65" t="str">
        <f>HOME!C610</f>
        <v>karthigayan.velu@msc.com</v>
      </c>
      <c r="F36" s="29"/>
      <c r="G36" s="29"/>
      <c r="H36" s="59"/>
      <c r="I36" s="59"/>
      <c r="J36" s="57"/>
      <c r="K36" s="29"/>
      <c r="L36" s="29"/>
      <c r="M36" s="29"/>
    </row>
    <row r="37" spans="3:13" ht="14.25">
      <c r="C37" s="80">
        <f>HOME!A611</f>
        <v>0</v>
      </c>
      <c r="D37" s="80">
        <f>HOME!B611</f>
        <v>0</v>
      </c>
      <c r="E37" s="65">
        <f>HOME!C611</f>
        <v>0</v>
      </c>
      <c r="F37" s="1034"/>
      <c r="G37" s="1034"/>
      <c r="H37" s="1034"/>
      <c r="I37" s="1034"/>
      <c r="J37" s="1034"/>
      <c r="K37" s="1034"/>
      <c r="L37" s="1034"/>
      <c r="M37" s="1034"/>
    </row>
    <row r="38" spans="3:13">
      <c r="C38" s="80" t="str">
        <f>HOME!A612</f>
        <v xml:space="preserve">MAIN LINE  </v>
      </c>
      <c r="D38" s="80" t="str">
        <f>HOME!B612</f>
        <v>6011 2424</v>
      </c>
      <c r="E38" s="65">
        <f>HOME!C612</f>
        <v>0</v>
      </c>
    </row>
    <row r="39" spans="3:13">
      <c r="C39" s="80">
        <f>HOME!A613</f>
        <v>0</v>
      </c>
      <c r="D39" s="80">
        <f>HOME!B613</f>
        <v>0</v>
      </c>
      <c r="E39" s="65">
        <f>HOME!C613</f>
        <v>0</v>
      </c>
    </row>
  </sheetData>
  <customSheetViews>
    <customSheetView guid="{25211047-2AA7-431D-8637-AA6183637E8E}"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2"/>
      <headerFooter>
        <oddFooter>&amp;L&amp;1#&amp;"Calibri"&amp;10&amp;K000000Sensitivity: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3"/>
      <headerFooter>
        <oddFooter>&amp;L&amp;1#&amp;"Calibri"&amp;10 Sensitivity: Internal</oddFooter>
      </headerFooter>
    </customSheetView>
    <customSheetView guid="{999D0099-E3FC-46FC-839A-D58F693EE82E}" fitToPage="1" hiddenRows="1">
      <pageMargins left="0" right="0" top="0" bottom="0" header="0" footer="0"/>
      <pageSetup paperSize="9" scale="77" orientation="landscape" r:id="rId4"/>
      <headerFooter>
        <oddFooter>&amp;L&amp;1#&amp;"Calibri"&amp;10 Sensitivity: Internal</oddFooter>
      </headerFooter>
    </customSheetView>
    <customSheetView guid="{9C701732-F58F-4708-A15C-976D1C40D46C}">
      <selection activeCell="E7" sqref="E7"/>
      <pageMargins left="0" right="0" top="0" bottom="0" header="0" footer="0"/>
    </customSheetView>
    <customSheetView guid="{4207851A-A9C4-4C7F-A983-5888F88768C0}">
      <selection activeCell="K11" sqref="A3:K11"/>
      <pageMargins left="0" right="0" top="0" bottom="0" header="0" footer="0"/>
    </customSheetView>
    <customSheetView guid="{16EA4947-C328-4911-A966-8572790A84A9}" fitToPage="1">
      <selection activeCell="H21" sqref="H21"/>
      <pageMargins left="0" right="0" top="0" bottom="0" header="0" footer="0"/>
      <pageSetup paperSize="9" scale="77" orientation="landscape" r:id="rId5"/>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6"/>
      <headerFooter>
        <oddFooter>&amp;L&amp;1#&amp;"Calibri"&amp;10 Sensitivity: Internal</oddFooter>
      </headerFooter>
    </customSheetView>
    <customSheetView guid="{834388B3-D1C0-4496-81CB-D8907F6C94B1}" fitToPage="1" hiddenRows="1">
      <selection activeCell="B4" sqref="B4:H25"/>
      <pageMargins left="0" right="0" top="0" bottom="0" header="0" footer="0"/>
      <pageSetup paperSize="9" scale="77" orientation="landscape" r:id="rId7"/>
      <headerFooter>
        <oddFooter>&amp;L&amp;1#&amp;"Calibri"&amp;10 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9"/>
      <headerFooter>
        <oddFooter>&amp;L&amp;1#&amp;"Calibri"&amp;10&amp;K000000Sensitivity: Internal</oddFooter>
      </headerFooter>
    </customSheetView>
    <customSheetView guid="{D8AE3607-C68D-4DD7-8BE1-F63EA4A613B4}"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27"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C000"/>
    <pageSetUpPr fitToPage="1"/>
  </sheetPr>
  <dimension ref="A1:O1777"/>
  <sheetViews>
    <sheetView zoomScale="85" zoomScaleNormal="85" workbookViewId="0">
      <selection activeCell="D13" sqref="D13"/>
    </sheetView>
  </sheetViews>
  <sheetFormatPr defaultColWidth="9.42578125" defaultRowHeight="12.75"/>
  <cols>
    <col min="1" max="1" width="15.5703125" style="289" customWidth="1"/>
    <col min="2" max="2" width="28.5703125" style="5" customWidth="1"/>
    <col min="3" max="3" width="11.5703125" style="5" customWidth="1"/>
    <col min="4" max="5" width="15" style="5" customWidth="1"/>
    <col min="6" max="6" width="13.42578125" style="5" customWidth="1"/>
    <col min="7" max="7" width="15.42578125" style="5" customWidth="1"/>
    <col min="8" max="8" width="13.5703125" style="5" customWidth="1"/>
    <col min="9" max="9" width="15" style="5" customWidth="1"/>
    <col min="10" max="10" width="14.42578125" style="5" customWidth="1"/>
    <col min="11" max="11" width="11.85546875" style="5" customWidth="1"/>
    <col min="12" max="12" width="13.42578125" style="5" customWidth="1"/>
    <col min="13" max="13" width="13.140625" style="5" customWidth="1"/>
    <col min="14" max="15" width="10.5703125" style="5" bestFit="1" customWidth="1"/>
    <col min="16" max="16384" width="9.42578125" style="5"/>
  </cols>
  <sheetData>
    <row r="1" spans="1:15" ht="6" customHeight="1">
      <c r="A1" s="289" t="s">
        <v>7141</v>
      </c>
      <c r="B1" s="14"/>
    </row>
    <row r="2" spans="1:15" s="6" customFormat="1" ht="33">
      <c r="A2" s="290"/>
      <c r="B2" s="7" t="s">
        <v>2307</v>
      </c>
      <c r="C2" s="45"/>
    </row>
    <row r="3" spans="1:15" ht="15.75">
      <c r="B3" s="66"/>
      <c r="C3" s="66"/>
      <c r="E3" s="46"/>
      <c r="F3" s="66"/>
      <c r="G3" s="66"/>
      <c r="H3" s="66"/>
      <c r="I3" s="66"/>
      <c r="J3" s="66"/>
      <c r="K3" s="37"/>
      <c r="L3" s="37"/>
    </row>
    <row r="4" spans="1:15" ht="15.75">
      <c r="B4" s="66"/>
      <c r="C4" s="66"/>
      <c r="D4" s="46"/>
      <c r="E4" s="46"/>
      <c r="F4" s="66"/>
      <c r="G4" s="66"/>
      <c r="H4" s="66"/>
      <c r="I4" s="66"/>
      <c r="J4" s="66"/>
      <c r="K4" s="37"/>
      <c r="L4" s="37"/>
    </row>
    <row r="5" spans="1:15" ht="15.75">
      <c r="B5" s="84"/>
      <c r="C5" s="84"/>
      <c r="D5" s="46" t="s">
        <v>7142</v>
      </c>
      <c r="E5" s="84"/>
      <c r="F5" s="84"/>
      <c r="G5" s="84"/>
      <c r="H5" s="84"/>
      <c r="I5" s="84"/>
      <c r="J5" s="37"/>
      <c r="K5" s="37"/>
      <c r="L5" s="37"/>
    </row>
    <row r="6" spans="1:15" s="14" customFormat="1" ht="20.100000000000001" customHeight="1">
      <c r="A6" s="1498"/>
      <c r="B6" s="1417" t="s">
        <v>7143</v>
      </c>
      <c r="C6" s="1562"/>
      <c r="D6" s="1672"/>
      <c r="E6" s="2459"/>
      <c r="F6" s="2459"/>
      <c r="G6" s="2459"/>
      <c r="H6" s="2459"/>
      <c r="I6" s="2459"/>
      <c r="J6" s="2459"/>
      <c r="K6" s="1037"/>
      <c r="L6" s="1418"/>
      <c r="M6" s="1761"/>
      <c r="N6" s="522"/>
      <c r="O6" s="522"/>
    </row>
    <row r="7" spans="1:15" s="14" customFormat="1" ht="20.100000000000001" customHeight="1">
      <c r="A7" s="1498"/>
      <c r="B7" s="1021"/>
      <c r="C7" s="1562"/>
      <c r="D7" s="1672"/>
      <c r="E7" s="1672"/>
      <c r="F7" s="1672"/>
      <c r="G7" s="1672"/>
      <c r="H7" s="1672"/>
      <c r="I7" s="1672"/>
      <c r="J7" s="1672"/>
      <c r="K7" s="1037"/>
      <c r="L7" s="2241"/>
      <c r="M7" s="2242"/>
      <c r="N7" s="522"/>
      <c r="O7" s="522"/>
    </row>
    <row r="8" spans="1:15" s="14" customFormat="1" ht="33.75" customHeight="1">
      <c r="A8" s="1498"/>
      <c r="B8" s="2050" t="s">
        <v>7144</v>
      </c>
      <c r="C8" s="2051" t="s">
        <v>1657</v>
      </c>
      <c r="D8" s="2381" t="s">
        <v>2015</v>
      </c>
      <c r="E8" s="2382" t="s">
        <v>1451</v>
      </c>
      <c r="F8" s="2382" t="s">
        <v>98</v>
      </c>
      <c r="G8" s="2383" t="s">
        <v>1892</v>
      </c>
      <c r="H8" s="2383" t="s">
        <v>1654</v>
      </c>
      <c r="I8" s="2383" t="s">
        <v>1422</v>
      </c>
      <c r="J8" s="2379"/>
      <c r="K8" s="1037"/>
      <c r="L8" s="2521" t="s">
        <v>4311</v>
      </c>
      <c r="M8" s="2815" t="s">
        <v>2031</v>
      </c>
      <c r="N8" s="2522" t="s">
        <v>3837</v>
      </c>
      <c r="O8" s="2522" t="s">
        <v>3838</v>
      </c>
    </row>
    <row r="9" spans="1:15" s="14" customFormat="1" ht="20.25" thickBot="1">
      <c r="A9" s="1498"/>
      <c r="B9" s="2052" t="s">
        <v>5802</v>
      </c>
      <c r="C9" s="2053" t="s">
        <v>3578</v>
      </c>
      <c r="D9" s="2054" t="s">
        <v>1657</v>
      </c>
      <c r="E9" s="2055" t="s">
        <v>3651</v>
      </c>
      <c r="F9" s="2055" t="s">
        <v>3580</v>
      </c>
      <c r="G9" s="2055" t="s">
        <v>4011</v>
      </c>
      <c r="H9" s="2055" t="s">
        <v>3792</v>
      </c>
      <c r="I9" s="2380" t="s">
        <v>4527</v>
      </c>
      <c r="J9" s="2373"/>
      <c r="K9" s="1037"/>
      <c r="L9" s="2241"/>
      <c r="M9" s="2242"/>
      <c r="N9" s="522"/>
      <c r="O9" s="522"/>
    </row>
    <row r="10" spans="1:15" s="14" customFormat="1" ht="20.100000000000001" customHeight="1" thickTop="1">
      <c r="A10" s="1498" t="s">
        <v>4195</v>
      </c>
      <c r="B10" s="2238" t="s">
        <v>2608</v>
      </c>
      <c r="C10" s="2239" t="s">
        <v>7145</v>
      </c>
      <c r="D10" s="2299">
        <v>45554</v>
      </c>
      <c r="E10" s="2374">
        <f t="shared" ref="E10:E13" si="0">D10+32</f>
        <v>45586</v>
      </c>
      <c r="F10" s="1415">
        <f t="shared" ref="F10:F13" si="1">D10+34</f>
        <v>45588</v>
      </c>
      <c r="G10" s="1415">
        <f t="shared" ref="G10:G13" si="2">D10+38</f>
        <v>45592</v>
      </c>
      <c r="H10" s="1415">
        <f t="shared" ref="H10:H13" si="3">D10+40</f>
        <v>45594</v>
      </c>
      <c r="I10" s="2375">
        <f t="shared" ref="I10:I13" si="4">D10+42</f>
        <v>45596</v>
      </c>
      <c r="J10" s="2373"/>
      <c r="K10" s="1037"/>
      <c r="L10" s="2519">
        <v>45539</v>
      </c>
      <c r="M10" s="2520">
        <f t="shared" ref="M10:M13" si="5">L10+1</f>
        <v>45540</v>
      </c>
      <c r="N10" s="2520">
        <f t="shared" ref="N10:N13" si="6">L10-7</f>
        <v>45532</v>
      </c>
      <c r="O10" s="2520">
        <f t="shared" ref="O10:O13" si="7">N10</f>
        <v>45532</v>
      </c>
    </row>
    <row r="11" spans="1:15" s="14" customFormat="1" ht="20.100000000000001" customHeight="1">
      <c r="A11" s="1498" t="s">
        <v>4256</v>
      </c>
      <c r="B11" s="2238" t="s">
        <v>3742</v>
      </c>
      <c r="C11" s="2239" t="s">
        <v>7146</v>
      </c>
      <c r="D11" s="2299">
        <v>45563</v>
      </c>
      <c r="E11" s="2374">
        <f t="shared" si="0"/>
        <v>45595</v>
      </c>
      <c r="F11" s="1415">
        <f t="shared" si="1"/>
        <v>45597</v>
      </c>
      <c r="G11" s="1415">
        <f t="shared" si="2"/>
        <v>45601</v>
      </c>
      <c r="H11" s="1415">
        <f t="shared" si="3"/>
        <v>45603</v>
      </c>
      <c r="I11" s="2375">
        <f t="shared" si="4"/>
        <v>45605</v>
      </c>
      <c r="J11" s="2373"/>
      <c r="K11" s="1037"/>
      <c r="L11" s="2519">
        <v>45546</v>
      </c>
      <c r="M11" s="2520">
        <f t="shared" si="5"/>
        <v>45547</v>
      </c>
      <c r="N11" s="2520">
        <f t="shared" si="6"/>
        <v>45539</v>
      </c>
      <c r="O11" s="2520">
        <f t="shared" si="7"/>
        <v>45539</v>
      </c>
    </row>
    <row r="12" spans="1:15" s="14" customFormat="1" ht="20.100000000000001" customHeight="1">
      <c r="A12" s="1498" t="s">
        <v>4257</v>
      </c>
      <c r="B12" s="2238" t="s">
        <v>3746</v>
      </c>
      <c r="C12" s="2239" t="s">
        <v>7147</v>
      </c>
      <c r="D12" s="2299">
        <v>45569</v>
      </c>
      <c r="E12" s="2374">
        <f t="shared" si="0"/>
        <v>45601</v>
      </c>
      <c r="F12" s="1415">
        <f t="shared" si="1"/>
        <v>45603</v>
      </c>
      <c r="G12" s="1415">
        <f t="shared" si="2"/>
        <v>45607</v>
      </c>
      <c r="H12" s="1415">
        <f t="shared" si="3"/>
        <v>45609</v>
      </c>
      <c r="I12" s="2375">
        <f t="shared" si="4"/>
        <v>45611</v>
      </c>
      <c r="J12" s="2373"/>
      <c r="K12" s="1037"/>
      <c r="L12" s="2519">
        <v>45553</v>
      </c>
      <c r="M12" s="2520">
        <f t="shared" si="5"/>
        <v>45554</v>
      </c>
      <c r="N12" s="2520">
        <f t="shared" si="6"/>
        <v>45546</v>
      </c>
      <c r="O12" s="2520">
        <f t="shared" si="7"/>
        <v>45546</v>
      </c>
    </row>
    <row r="13" spans="1:15" s="14" customFormat="1" ht="20.100000000000001" customHeight="1">
      <c r="A13" s="1498" t="s">
        <v>4258</v>
      </c>
      <c r="B13" s="2557" t="s">
        <v>3761</v>
      </c>
      <c r="C13" s="2558" t="s">
        <v>7148</v>
      </c>
      <c r="D13" s="3870">
        <v>45576</v>
      </c>
      <c r="E13" s="2374">
        <f t="shared" si="0"/>
        <v>45608</v>
      </c>
      <c r="F13" s="1415">
        <f t="shared" si="1"/>
        <v>45610</v>
      </c>
      <c r="G13" s="1415">
        <f t="shared" si="2"/>
        <v>45614</v>
      </c>
      <c r="H13" s="1415">
        <f t="shared" si="3"/>
        <v>45616</v>
      </c>
      <c r="I13" s="2375">
        <f t="shared" si="4"/>
        <v>45618</v>
      </c>
      <c r="J13" s="2373"/>
      <c r="K13" s="1037"/>
      <c r="L13" s="2519">
        <v>45560</v>
      </c>
      <c r="M13" s="2520">
        <f t="shared" si="5"/>
        <v>45561</v>
      </c>
      <c r="N13" s="2520">
        <f t="shared" si="6"/>
        <v>45553</v>
      </c>
      <c r="O13" s="2520">
        <f t="shared" si="7"/>
        <v>45553</v>
      </c>
    </row>
    <row r="14" spans="1:15" s="14" customFormat="1" ht="20.100000000000001" customHeight="1">
      <c r="A14" s="1498" t="s">
        <v>4259</v>
      </c>
      <c r="B14" s="2346" t="s">
        <v>2361</v>
      </c>
      <c r="C14" s="2240" t="s">
        <v>7149</v>
      </c>
      <c r="D14" s="3871">
        <v>45580</v>
      </c>
      <c r="E14" s="2559">
        <f t="shared" ref="E14:E22" si="8">D14+32</f>
        <v>45612</v>
      </c>
      <c r="F14" s="2675">
        <f t="shared" ref="F14:F22" si="9">D14+34</f>
        <v>45614</v>
      </c>
      <c r="G14" s="2675">
        <f t="shared" ref="G14:G22" si="10">D14+38</f>
        <v>45618</v>
      </c>
      <c r="H14" s="2675">
        <f t="shared" ref="H14:H22" si="11">D14+40</f>
        <v>45620</v>
      </c>
      <c r="I14" s="2676">
        <f t="shared" ref="I14:I22" si="12">D14+42</f>
        <v>45622</v>
      </c>
      <c r="J14" s="2373"/>
      <c r="K14" s="1037"/>
      <c r="L14" s="2519">
        <v>45567</v>
      </c>
      <c r="M14" s="2520">
        <f t="shared" ref="M14:M22" si="13">L14+1</f>
        <v>45568</v>
      </c>
      <c r="N14" s="2520">
        <f t="shared" ref="N14:N22" si="14">L14-7</f>
        <v>45560</v>
      </c>
      <c r="O14" s="2520">
        <f t="shared" ref="O14:O22" si="15">N14</f>
        <v>45560</v>
      </c>
    </row>
    <row r="15" spans="1:15" s="14" customFormat="1" ht="20.100000000000001" customHeight="1">
      <c r="A15" s="1498" t="s">
        <v>4280</v>
      </c>
      <c r="B15" s="3490" t="s">
        <v>2182</v>
      </c>
      <c r="C15" s="3519" t="s">
        <v>7150</v>
      </c>
      <c r="D15" s="3491">
        <v>45574</v>
      </c>
      <c r="E15" s="3491">
        <f t="shared" si="8"/>
        <v>45606</v>
      </c>
      <c r="F15" s="1642">
        <f t="shared" si="9"/>
        <v>45608</v>
      </c>
      <c r="G15" s="1642">
        <f t="shared" si="10"/>
        <v>45612</v>
      </c>
      <c r="H15" s="1642">
        <f t="shared" si="11"/>
        <v>45614</v>
      </c>
      <c r="I15" s="3492">
        <f t="shared" si="12"/>
        <v>45616</v>
      </c>
      <c r="J15" s="2373"/>
      <c r="K15" s="1037"/>
      <c r="L15" s="2519">
        <v>45574</v>
      </c>
      <c r="M15" s="2520">
        <f t="shared" si="13"/>
        <v>45575</v>
      </c>
      <c r="N15" s="2520">
        <f t="shared" si="14"/>
        <v>45567</v>
      </c>
      <c r="O15" s="2520">
        <f t="shared" si="15"/>
        <v>45567</v>
      </c>
    </row>
    <row r="16" spans="1:15" s="14" customFormat="1" ht="20.100000000000001" customHeight="1">
      <c r="A16" s="1498" t="s">
        <v>4260</v>
      </c>
      <c r="B16" s="3520" t="s">
        <v>3690</v>
      </c>
      <c r="C16" s="2240" t="s">
        <v>7151</v>
      </c>
      <c r="D16" s="3871">
        <v>45583</v>
      </c>
      <c r="E16" s="2559">
        <f t="shared" si="8"/>
        <v>45615</v>
      </c>
      <c r="F16" s="2675">
        <f t="shared" si="9"/>
        <v>45617</v>
      </c>
      <c r="G16" s="2675">
        <f t="shared" si="10"/>
        <v>45621</v>
      </c>
      <c r="H16" s="2675">
        <f t="shared" si="11"/>
        <v>45623</v>
      </c>
      <c r="I16" s="2676">
        <f t="shared" si="12"/>
        <v>45625</v>
      </c>
      <c r="J16" s="2373"/>
      <c r="K16" s="1037"/>
      <c r="L16" s="2519">
        <v>45581</v>
      </c>
      <c r="M16" s="2520">
        <f t="shared" si="13"/>
        <v>45582</v>
      </c>
      <c r="N16" s="2520">
        <f t="shared" si="14"/>
        <v>45574</v>
      </c>
      <c r="O16" s="2520">
        <f t="shared" si="15"/>
        <v>45574</v>
      </c>
    </row>
    <row r="17" spans="1:15" s="14" customFormat="1" ht="20.100000000000001" customHeight="1">
      <c r="A17" s="1498" t="s">
        <v>4261</v>
      </c>
      <c r="B17" s="3880" t="s">
        <v>2182</v>
      </c>
      <c r="C17" s="3881" t="s">
        <v>7152</v>
      </c>
      <c r="D17" s="3879">
        <v>45588</v>
      </c>
      <c r="E17" s="3879">
        <f t="shared" si="8"/>
        <v>45620</v>
      </c>
      <c r="F17" s="1642">
        <f t="shared" si="9"/>
        <v>45622</v>
      </c>
      <c r="G17" s="1642">
        <f t="shared" si="10"/>
        <v>45626</v>
      </c>
      <c r="H17" s="1642">
        <f t="shared" si="11"/>
        <v>45628</v>
      </c>
      <c r="I17" s="3492">
        <f t="shared" si="12"/>
        <v>45630</v>
      </c>
      <c r="J17" s="2373"/>
      <c r="K17" s="1037"/>
      <c r="L17" s="2519">
        <v>45588</v>
      </c>
      <c r="M17" s="2520">
        <f t="shared" si="13"/>
        <v>45589</v>
      </c>
      <c r="N17" s="2520">
        <f t="shared" si="14"/>
        <v>45581</v>
      </c>
      <c r="O17" s="2520">
        <f t="shared" si="15"/>
        <v>45581</v>
      </c>
    </row>
    <row r="18" spans="1:15" s="14" customFormat="1" ht="20.100000000000001" customHeight="1">
      <c r="A18" s="1498" t="s">
        <v>4262</v>
      </c>
      <c r="B18" s="2346" t="s">
        <v>2889</v>
      </c>
      <c r="C18" s="3882" t="s">
        <v>7153</v>
      </c>
      <c r="D18" s="2559">
        <v>45595</v>
      </c>
      <c r="E18" s="2559">
        <f t="shared" si="8"/>
        <v>45627</v>
      </c>
      <c r="F18" s="2675">
        <f t="shared" si="9"/>
        <v>45629</v>
      </c>
      <c r="G18" s="2675">
        <f t="shared" si="10"/>
        <v>45633</v>
      </c>
      <c r="H18" s="2675">
        <f t="shared" si="11"/>
        <v>45635</v>
      </c>
      <c r="I18" s="2676">
        <f t="shared" si="12"/>
        <v>45637</v>
      </c>
      <c r="J18" s="2373"/>
      <c r="K18" s="1037"/>
      <c r="L18" s="2519">
        <v>45595</v>
      </c>
      <c r="M18" s="2520">
        <f t="shared" si="13"/>
        <v>45596</v>
      </c>
      <c r="N18" s="2520">
        <f t="shared" si="14"/>
        <v>45588</v>
      </c>
      <c r="O18" s="2520">
        <f t="shared" si="15"/>
        <v>45588</v>
      </c>
    </row>
    <row r="19" spans="1:15" s="14" customFormat="1" ht="20.100000000000001" customHeight="1">
      <c r="A19" s="1498" t="s">
        <v>4263</v>
      </c>
      <c r="B19" s="2238" t="s">
        <v>3753</v>
      </c>
      <c r="C19" s="2239" t="s">
        <v>7154</v>
      </c>
      <c r="D19" s="2374">
        <v>45602</v>
      </c>
      <c r="E19" s="2374">
        <f t="shared" si="8"/>
        <v>45634</v>
      </c>
      <c r="F19" s="1415">
        <f t="shared" si="9"/>
        <v>45636</v>
      </c>
      <c r="G19" s="1415">
        <f t="shared" si="10"/>
        <v>45640</v>
      </c>
      <c r="H19" s="1415">
        <f t="shared" si="11"/>
        <v>45642</v>
      </c>
      <c r="I19" s="2375">
        <f t="shared" si="12"/>
        <v>45644</v>
      </c>
      <c r="J19" s="2373"/>
      <c r="K19" s="1037"/>
      <c r="L19" s="2519">
        <v>45602</v>
      </c>
      <c r="M19" s="2520">
        <f t="shared" si="13"/>
        <v>45603</v>
      </c>
      <c r="N19" s="2520">
        <f t="shared" si="14"/>
        <v>45595</v>
      </c>
      <c r="O19" s="2520">
        <f t="shared" si="15"/>
        <v>45595</v>
      </c>
    </row>
    <row r="20" spans="1:15" s="14" customFormat="1" ht="20.100000000000001" customHeight="1">
      <c r="A20" s="1498" t="s">
        <v>4264</v>
      </c>
      <c r="B20" s="2238" t="s">
        <v>3306</v>
      </c>
      <c r="C20" s="2239" t="s">
        <v>7155</v>
      </c>
      <c r="D20" s="2374">
        <v>45609</v>
      </c>
      <c r="E20" s="2374">
        <f t="shared" si="8"/>
        <v>45641</v>
      </c>
      <c r="F20" s="1415">
        <f t="shared" si="9"/>
        <v>45643</v>
      </c>
      <c r="G20" s="1415">
        <f t="shared" si="10"/>
        <v>45647</v>
      </c>
      <c r="H20" s="1415">
        <f t="shared" si="11"/>
        <v>45649</v>
      </c>
      <c r="I20" s="2375">
        <f t="shared" si="12"/>
        <v>45651</v>
      </c>
      <c r="J20" s="2373"/>
      <c r="K20" s="1037"/>
      <c r="L20" s="2519">
        <v>45609</v>
      </c>
      <c r="M20" s="2520">
        <f t="shared" si="13"/>
        <v>45610</v>
      </c>
      <c r="N20" s="2520">
        <f t="shared" si="14"/>
        <v>45602</v>
      </c>
      <c r="O20" s="2520">
        <f t="shared" si="15"/>
        <v>45602</v>
      </c>
    </row>
    <row r="21" spans="1:15" s="14" customFormat="1" ht="20.100000000000001" customHeight="1">
      <c r="A21" s="1498" t="s">
        <v>4266</v>
      </c>
      <c r="B21" s="2238" t="s">
        <v>2463</v>
      </c>
      <c r="C21" s="2239" t="s">
        <v>7156</v>
      </c>
      <c r="D21" s="2374">
        <v>45616</v>
      </c>
      <c r="E21" s="2374">
        <f t="shared" si="8"/>
        <v>45648</v>
      </c>
      <c r="F21" s="1415">
        <f t="shared" si="9"/>
        <v>45650</v>
      </c>
      <c r="G21" s="1415">
        <f t="shared" si="10"/>
        <v>45654</v>
      </c>
      <c r="H21" s="1415">
        <f t="shared" si="11"/>
        <v>45656</v>
      </c>
      <c r="I21" s="2375">
        <f t="shared" si="12"/>
        <v>45658</v>
      </c>
      <c r="J21" s="2373"/>
      <c r="K21" s="1037"/>
      <c r="L21" s="2519">
        <v>45616</v>
      </c>
      <c r="M21" s="2520">
        <f t="shared" si="13"/>
        <v>45617</v>
      </c>
      <c r="N21" s="2520">
        <f t="shared" si="14"/>
        <v>45609</v>
      </c>
      <c r="O21" s="2520">
        <f t="shared" si="15"/>
        <v>45609</v>
      </c>
    </row>
    <row r="22" spans="1:15" s="14" customFormat="1" ht="20.100000000000001" customHeight="1">
      <c r="A22" s="1498" t="s">
        <v>4267</v>
      </c>
      <c r="B22" s="2557" t="s">
        <v>3758</v>
      </c>
      <c r="C22" s="2558" t="s">
        <v>7157</v>
      </c>
      <c r="D22" s="2486">
        <v>45623</v>
      </c>
      <c r="E22" s="2486">
        <f t="shared" si="8"/>
        <v>45655</v>
      </c>
      <c r="F22" s="3493">
        <f t="shared" si="9"/>
        <v>45657</v>
      </c>
      <c r="G22" s="3493">
        <f t="shared" si="10"/>
        <v>45661</v>
      </c>
      <c r="H22" s="3493">
        <f t="shared" si="11"/>
        <v>45663</v>
      </c>
      <c r="I22" s="3494">
        <f t="shared" si="12"/>
        <v>45665</v>
      </c>
      <c r="J22" s="2373"/>
      <c r="K22" s="1037"/>
      <c r="L22" s="2519">
        <v>45623</v>
      </c>
      <c r="M22" s="2520">
        <f t="shared" si="13"/>
        <v>45624</v>
      </c>
      <c r="N22" s="2520">
        <f t="shared" si="14"/>
        <v>45616</v>
      </c>
      <c r="O22" s="2520">
        <f t="shared" si="15"/>
        <v>45616</v>
      </c>
    </row>
    <row r="23" spans="1:15" s="14" customFormat="1" ht="20.100000000000001" customHeight="1">
      <c r="A23" s="1498" t="s">
        <v>4281</v>
      </c>
      <c r="B23" s="3495" t="s">
        <v>3736</v>
      </c>
      <c r="C23" s="3496" t="s">
        <v>7158</v>
      </c>
      <c r="D23" s="3497">
        <v>45630</v>
      </c>
      <c r="E23" s="3497">
        <f t="shared" ref="E23:E28" si="16">D23+32</f>
        <v>45662</v>
      </c>
      <c r="F23" s="3497">
        <f t="shared" ref="F23:F28" si="17">D23+34</f>
        <v>45664</v>
      </c>
      <c r="G23" s="3497">
        <f t="shared" ref="G23:G28" si="18">D23+38</f>
        <v>45668</v>
      </c>
      <c r="H23" s="3497">
        <f t="shared" ref="H23:H28" si="19">D23+40</f>
        <v>45670</v>
      </c>
      <c r="I23" s="3497">
        <f t="shared" ref="I23:I28" si="20">D23+42</f>
        <v>45672</v>
      </c>
      <c r="J23" s="2373"/>
      <c r="K23" s="1037"/>
      <c r="L23" s="2519">
        <v>45630</v>
      </c>
      <c r="M23" s="2520">
        <f t="shared" ref="M23:M28" si="21">L23+1</f>
        <v>45631</v>
      </c>
      <c r="N23" s="2520">
        <f t="shared" ref="N23:N28" si="22">L23-7</f>
        <v>45623</v>
      </c>
      <c r="O23" s="2520">
        <f t="shared" ref="O23:O28" si="23">N23</f>
        <v>45623</v>
      </c>
    </row>
    <row r="24" spans="1:15" s="14" customFormat="1" ht="20.100000000000001" customHeight="1">
      <c r="A24" s="1498" t="s">
        <v>4282</v>
      </c>
      <c r="B24" s="3495" t="s">
        <v>2859</v>
      </c>
      <c r="C24" s="3496" t="s">
        <v>7159</v>
      </c>
      <c r="D24" s="3497">
        <v>45637</v>
      </c>
      <c r="E24" s="3497">
        <f t="shared" si="16"/>
        <v>45669</v>
      </c>
      <c r="F24" s="3497">
        <f t="shared" si="17"/>
        <v>45671</v>
      </c>
      <c r="G24" s="3497">
        <f t="shared" si="18"/>
        <v>45675</v>
      </c>
      <c r="H24" s="3497">
        <f t="shared" si="19"/>
        <v>45677</v>
      </c>
      <c r="I24" s="3497">
        <f t="shared" si="20"/>
        <v>45679</v>
      </c>
      <c r="J24" s="2373"/>
      <c r="K24" s="1037"/>
      <c r="L24" s="2519">
        <v>45637</v>
      </c>
      <c r="M24" s="2520">
        <f t="shared" si="21"/>
        <v>45638</v>
      </c>
      <c r="N24" s="2520">
        <f t="shared" si="22"/>
        <v>45630</v>
      </c>
      <c r="O24" s="2520">
        <f t="shared" si="23"/>
        <v>45630</v>
      </c>
    </row>
    <row r="25" spans="1:15" s="14" customFormat="1" ht="20.100000000000001" customHeight="1">
      <c r="A25" s="1498" t="s">
        <v>4270</v>
      </c>
      <c r="B25" s="3495" t="s">
        <v>3731</v>
      </c>
      <c r="C25" s="3496" t="s">
        <v>7160</v>
      </c>
      <c r="D25" s="3497">
        <v>45644</v>
      </c>
      <c r="E25" s="3497">
        <f t="shared" si="16"/>
        <v>45676</v>
      </c>
      <c r="F25" s="3497">
        <f t="shared" si="17"/>
        <v>45678</v>
      </c>
      <c r="G25" s="3497">
        <f t="shared" si="18"/>
        <v>45682</v>
      </c>
      <c r="H25" s="3497">
        <f t="shared" si="19"/>
        <v>45684</v>
      </c>
      <c r="I25" s="3497">
        <f t="shared" si="20"/>
        <v>45686</v>
      </c>
      <c r="J25" s="2373"/>
      <c r="K25" s="1037"/>
      <c r="L25" s="2519">
        <v>45644</v>
      </c>
      <c r="M25" s="2520">
        <f t="shared" si="21"/>
        <v>45645</v>
      </c>
      <c r="N25" s="2520">
        <f t="shared" si="22"/>
        <v>45637</v>
      </c>
      <c r="O25" s="2520">
        <f t="shared" si="23"/>
        <v>45637</v>
      </c>
    </row>
    <row r="26" spans="1:15" s="14" customFormat="1" ht="20.100000000000001" customHeight="1">
      <c r="A26" s="1498" t="s">
        <v>4283</v>
      </c>
      <c r="B26" s="3495" t="s">
        <v>2891</v>
      </c>
      <c r="C26" s="3496" t="s">
        <v>7161</v>
      </c>
      <c r="D26" s="3497">
        <v>45651</v>
      </c>
      <c r="E26" s="3497">
        <f t="shared" si="16"/>
        <v>45683</v>
      </c>
      <c r="F26" s="3497">
        <f t="shared" si="17"/>
        <v>45685</v>
      </c>
      <c r="G26" s="3497">
        <f t="shared" si="18"/>
        <v>45689</v>
      </c>
      <c r="H26" s="3497">
        <f t="shared" si="19"/>
        <v>45691</v>
      </c>
      <c r="I26" s="3497">
        <f t="shared" si="20"/>
        <v>45693</v>
      </c>
      <c r="J26" s="2373"/>
      <c r="K26" s="1037"/>
      <c r="L26" s="2519">
        <v>45651</v>
      </c>
      <c r="M26" s="2520">
        <f t="shared" si="21"/>
        <v>45652</v>
      </c>
      <c r="N26" s="2520">
        <f t="shared" si="22"/>
        <v>45644</v>
      </c>
      <c r="O26" s="2520">
        <f t="shared" si="23"/>
        <v>45644</v>
      </c>
    </row>
    <row r="27" spans="1:15" s="14" customFormat="1" ht="20.100000000000001" customHeight="1">
      <c r="A27" s="1498" t="s">
        <v>4205</v>
      </c>
      <c r="B27" s="3540" t="s">
        <v>2608</v>
      </c>
      <c r="C27" s="3541" t="s">
        <v>7162</v>
      </c>
      <c r="D27" s="3542">
        <v>45658</v>
      </c>
      <c r="E27" s="1598">
        <f t="shared" si="16"/>
        <v>45690</v>
      </c>
      <c r="F27" s="1598">
        <f t="shared" si="17"/>
        <v>45692</v>
      </c>
      <c r="G27" s="1598">
        <f t="shared" si="18"/>
        <v>45696</v>
      </c>
      <c r="H27" s="1598">
        <f t="shared" si="19"/>
        <v>45698</v>
      </c>
      <c r="I27" s="1598">
        <f t="shared" si="20"/>
        <v>45700</v>
      </c>
      <c r="J27" s="2373"/>
      <c r="K27" s="1037"/>
      <c r="L27" s="2519">
        <v>45658</v>
      </c>
      <c r="M27" s="2520">
        <f t="shared" si="21"/>
        <v>45659</v>
      </c>
      <c r="N27" s="2520">
        <f t="shared" si="22"/>
        <v>45651</v>
      </c>
      <c r="O27" s="2520">
        <f t="shared" si="23"/>
        <v>45651</v>
      </c>
    </row>
    <row r="28" spans="1:15" s="14" customFormat="1" ht="20.100000000000001" customHeight="1">
      <c r="A28" s="1498" t="s">
        <v>4207</v>
      </c>
      <c r="B28" s="2238" t="s">
        <v>3742</v>
      </c>
      <c r="C28" s="2239" t="s">
        <v>7163</v>
      </c>
      <c r="D28" s="2374">
        <v>45665</v>
      </c>
      <c r="E28" s="1421">
        <f t="shared" si="16"/>
        <v>45697</v>
      </c>
      <c r="F28" s="1598">
        <f t="shared" si="17"/>
        <v>45699</v>
      </c>
      <c r="G28" s="1598">
        <f t="shared" si="18"/>
        <v>45703</v>
      </c>
      <c r="H28" s="1598">
        <f t="shared" si="19"/>
        <v>45705</v>
      </c>
      <c r="I28" s="1598">
        <f t="shared" si="20"/>
        <v>45707</v>
      </c>
      <c r="J28" s="2373"/>
      <c r="K28" s="1037"/>
      <c r="L28" s="2519">
        <v>45665</v>
      </c>
      <c r="M28" s="2520">
        <f t="shared" si="21"/>
        <v>45666</v>
      </c>
      <c r="N28" s="2520">
        <f t="shared" si="22"/>
        <v>45658</v>
      </c>
      <c r="O28" s="2520">
        <f t="shared" si="23"/>
        <v>45658</v>
      </c>
    </row>
    <row r="29" spans="1:15" s="14" customFormat="1" ht="20.100000000000001" customHeight="1">
      <c r="A29" s="1498" t="s">
        <v>4208</v>
      </c>
      <c r="B29" s="2238" t="s">
        <v>3746</v>
      </c>
      <c r="C29" s="2239" t="s">
        <v>7164</v>
      </c>
      <c r="D29" s="2374">
        <v>45306</v>
      </c>
      <c r="E29" s="1421">
        <f>D29+32</f>
        <v>45338</v>
      </c>
      <c r="F29" s="1598">
        <f>D29+34</f>
        <v>45340</v>
      </c>
      <c r="G29" s="1598">
        <f>D29+38</f>
        <v>45344</v>
      </c>
      <c r="H29" s="1598">
        <f>D29+40</f>
        <v>45346</v>
      </c>
      <c r="I29" s="1598">
        <f>D29+42</f>
        <v>45348</v>
      </c>
      <c r="J29" s="2373"/>
      <c r="K29" s="1037"/>
      <c r="L29" s="2519">
        <v>45672</v>
      </c>
      <c r="M29" s="2520">
        <f>L29+1</f>
        <v>45673</v>
      </c>
      <c r="N29" s="2520">
        <f>L29-7</f>
        <v>45665</v>
      </c>
      <c r="O29" s="2520">
        <f>N29</f>
        <v>45665</v>
      </c>
    </row>
    <row r="30" spans="1:15" s="14" customFormat="1" ht="20.100000000000001" customHeight="1">
      <c r="A30" s="1498" t="s">
        <v>4209</v>
      </c>
      <c r="B30" s="2238" t="s">
        <v>3761</v>
      </c>
      <c r="C30" s="2239" t="s">
        <v>7165</v>
      </c>
      <c r="D30" s="2374">
        <v>45313</v>
      </c>
      <c r="E30" s="1421">
        <f>D30+32</f>
        <v>45345</v>
      </c>
      <c r="F30" s="1598">
        <f>D30+34</f>
        <v>45347</v>
      </c>
      <c r="G30" s="1598">
        <f>D30+38</f>
        <v>45351</v>
      </c>
      <c r="H30" s="1598">
        <f>D30+40</f>
        <v>45353</v>
      </c>
      <c r="I30" s="1598">
        <f>D30+42</f>
        <v>45355</v>
      </c>
      <c r="J30" s="2373"/>
      <c r="K30" s="1037"/>
      <c r="L30" s="2519">
        <v>45679</v>
      </c>
      <c r="M30" s="2520">
        <f>L30+1</f>
        <v>45680</v>
      </c>
      <c r="N30" s="2520">
        <f>L30-7</f>
        <v>45672</v>
      </c>
      <c r="O30" s="2520">
        <f>N30</f>
        <v>45672</v>
      </c>
    </row>
    <row r="31" spans="1:15" s="14" customFormat="1" ht="20.100000000000001" customHeight="1">
      <c r="A31" s="1498"/>
      <c r="B31" s="1368"/>
      <c r="C31" s="1562"/>
      <c r="D31" s="1672"/>
      <c r="E31" s="1672"/>
      <c r="F31" s="1672"/>
      <c r="G31" s="1672"/>
      <c r="H31" s="1672"/>
      <c r="I31" s="1672"/>
      <c r="J31" s="2373"/>
      <c r="K31" s="1037"/>
      <c r="L31" s="2519"/>
      <c r="M31" s="2520"/>
      <c r="N31" s="2520"/>
      <c r="O31" s="2520"/>
    </row>
    <row r="32" spans="1:15" s="14" customFormat="1" ht="20.100000000000001" customHeight="1">
      <c r="A32" s="1498"/>
      <c r="B32" s="1368"/>
      <c r="C32" s="1562"/>
      <c r="D32" s="1672"/>
      <c r="E32" s="1672"/>
      <c r="F32" s="1672"/>
      <c r="G32" s="1672"/>
      <c r="H32" s="1672"/>
      <c r="I32" s="1672"/>
      <c r="J32" s="1672"/>
      <c r="K32" s="1037"/>
      <c r="L32" s="1418"/>
      <c r="M32" s="1761"/>
      <c r="N32" s="2518"/>
      <c r="O32" s="2518"/>
    </row>
    <row r="33" spans="1:15" s="14" customFormat="1" ht="20.100000000000001" customHeight="1">
      <c r="A33" s="1498"/>
      <c r="B33" s="1722" t="s">
        <v>2303</v>
      </c>
      <c r="C33" s="1562"/>
      <c r="D33" s="1672"/>
      <c r="E33" s="1672"/>
      <c r="F33" s="1672"/>
      <c r="G33" s="1672"/>
      <c r="H33" s="1672"/>
      <c r="I33" s="1672"/>
      <c r="J33" s="1672"/>
      <c r="K33" s="1037"/>
      <c r="L33" s="1418"/>
      <c r="M33" s="1761"/>
      <c r="N33" s="522"/>
      <c r="O33" s="522"/>
    </row>
    <row r="34" spans="1:15" s="14" customFormat="1" ht="20.100000000000001" customHeight="1">
      <c r="A34" s="1498"/>
      <c r="B34" s="1368"/>
      <c r="C34" s="1562"/>
      <c r="D34" s="1672"/>
      <c r="E34" s="1672"/>
      <c r="F34" s="1672"/>
      <c r="G34" s="1672"/>
      <c r="H34" s="1672"/>
      <c r="I34" s="1672"/>
      <c r="J34" s="1672"/>
      <c r="K34" s="1037"/>
      <c r="L34" s="1719"/>
      <c r="M34" s="1718"/>
      <c r="N34" s="522"/>
      <c r="O34" s="522"/>
    </row>
    <row r="35" spans="1:15" s="14" customFormat="1" ht="20.25">
      <c r="A35" s="327"/>
      <c r="B35" s="1721"/>
      <c r="C35" s="61"/>
      <c r="D35" s="61"/>
      <c r="E35" s="61"/>
      <c r="F35" s="61"/>
      <c r="G35" s="61"/>
      <c r="H35" s="61"/>
      <c r="I35" s="79"/>
      <c r="J35" s="79"/>
      <c r="K35" s="99"/>
      <c r="L35" s="99"/>
    </row>
    <row r="36" spans="1:15" s="14" customFormat="1" ht="17.25" customHeight="1">
      <c r="A36" s="986"/>
      <c r="B36" s="29"/>
      <c r="C36" s="29"/>
      <c r="D36" s="57"/>
      <c r="E36" s="57"/>
      <c r="F36" s="29"/>
      <c r="G36" s="29"/>
      <c r="H36" s="59"/>
      <c r="I36" s="57"/>
      <c r="J36" s="57"/>
      <c r="K36" s="29"/>
      <c r="L36" s="57"/>
      <c r="M36" s="29"/>
    </row>
    <row r="37" spans="1:15" s="30" customFormat="1" ht="15.75" customHeight="1">
      <c r="A37" s="987"/>
      <c r="B37" s="52" t="s">
        <v>1920</v>
      </c>
      <c r="E37" s="53"/>
      <c r="F37" s="54" t="s">
        <v>1958</v>
      </c>
      <c r="G37" s="54"/>
      <c r="J37" s="54" t="s">
        <v>1982</v>
      </c>
      <c r="K37" s="54"/>
      <c r="L37" s="54"/>
      <c r="M37"/>
    </row>
    <row r="38" spans="1:15" s="30" customFormat="1" ht="15.75" customHeight="1">
      <c r="A38" s="987"/>
      <c r="B38" s="31" t="s">
        <v>1921</v>
      </c>
      <c r="C38" s="27"/>
      <c r="D38" s="1410" t="s">
        <v>2305</v>
      </c>
      <c r="E38" s="23"/>
      <c r="F38" s="27" t="s">
        <v>2306</v>
      </c>
      <c r="G38" s="27"/>
      <c r="H38" s="1410" t="s">
        <v>1960</v>
      </c>
      <c r="I38" s="27"/>
      <c r="J38" s="27" t="s">
        <v>1984</v>
      </c>
      <c r="K38" s="27"/>
      <c r="L38" s="1676" t="s">
        <v>1985</v>
      </c>
      <c r="M38"/>
    </row>
    <row r="39" spans="1:15" s="29" customFormat="1" ht="15.75" customHeight="1">
      <c r="A39" s="987"/>
      <c r="B39" s="31"/>
      <c r="C39" s="27"/>
      <c r="D39" s="1410"/>
      <c r="E39" s="23"/>
      <c r="F39" s="27"/>
      <c r="G39" s="27"/>
      <c r="H39" s="1410"/>
      <c r="I39" s="27"/>
      <c r="J39" s="27"/>
      <c r="K39" s="27"/>
      <c r="L39" s="1676"/>
      <c r="M39"/>
    </row>
    <row r="40" spans="1:15" s="29" customFormat="1" ht="16.899999999999999" customHeight="1">
      <c r="A40" s="988"/>
      <c r="B40" s="80" t="str">
        <f>HOME!A$600</f>
        <v>ZANT CHONG</v>
      </c>
      <c r="C40" s="80" t="str">
        <f>HOME!B$600</f>
        <v>6011 2429</v>
      </c>
      <c r="D40" s="65" t="str">
        <f>HOME!C$600</f>
        <v>zant.chong@msc.com</v>
      </c>
      <c r="E40" s="61"/>
      <c r="F40" s="80" t="str">
        <f>HOME!A617</f>
        <v>ROBERT CHIA</v>
      </c>
      <c r="G40" s="80" t="str">
        <f>HOME!B617</f>
        <v>6011 0564</v>
      </c>
      <c r="H40" s="65" t="str">
        <f>HOME!C617</f>
        <v>robert.chia@msc.com</v>
      </c>
      <c r="I40" s="61"/>
      <c r="J40" s="80" t="str">
        <f>HOME!A632</f>
        <v>RAYNAR ANG</v>
      </c>
      <c r="K40" s="80" t="str">
        <f>HOME!B632</f>
        <v>6011 2358</v>
      </c>
      <c r="L40" s="65" t="str">
        <f>HOME!C632</f>
        <v>raynar.ang@msc.com</v>
      </c>
      <c r="M40"/>
    </row>
    <row r="41" spans="1:15" s="29" customFormat="1" ht="16.899999999999999" customHeight="1">
      <c r="A41" s="987"/>
      <c r="B41" s="80" t="str">
        <f>HOME!A$601</f>
        <v>PHOEBE HUANG</v>
      </c>
      <c r="C41" s="80" t="str">
        <f>HOME!B$601</f>
        <v>6011 0562</v>
      </c>
      <c r="D41" s="65" t="str">
        <f>HOME!C$601</f>
        <v>phoebe.huang@msc.com</v>
      </c>
      <c r="E41" s="61"/>
      <c r="F41" s="80" t="str">
        <f>HOME!A618</f>
        <v>S. Y. LIEW</v>
      </c>
      <c r="G41" s="80" t="str">
        <f>HOME!B618</f>
        <v>6011 2348</v>
      </c>
      <c r="H41" s="65" t="str">
        <f>HOME!C618</f>
        <v>seoyi.liew@msc.com</v>
      </c>
      <c r="I41" s="61"/>
      <c r="J41" s="80" t="str">
        <f>HOME!A633</f>
        <v>KAI SIANG</v>
      </c>
      <c r="K41" s="80" t="str">
        <f>HOME!B633</f>
        <v>6011 2356</v>
      </c>
      <c r="L41" s="65" t="str">
        <f>HOME!C633</f>
        <v>kaisiang.lim@msc.com</v>
      </c>
      <c r="M41"/>
    </row>
    <row r="42" spans="1:15" s="29" customFormat="1" ht="16.899999999999999" customHeight="1">
      <c r="A42" s="987"/>
      <c r="B42" s="80" t="str">
        <f>HOME!A$602</f>
        <v>SHERWIN LIM</v>
      </c>
      <c r="C42" s="80" t="str">
        <f>HOME!B$602</f>
        <v>6011 2395</v>
      </c>
      <c r="D42" s="65" t="str">
        <f>HOME!C$602</f>
        <v>sherwin.lim@msc.com</v>
      </c>
      <c r="E42" s="61"/>
      <c r="F42" s="80" t="str">
        <f>HOME!A619</f>
        <v>SHARON KOH</v>
      </c>
      <c r="G42" s="80" t="str">
        <f>HOME!B619</f>
        <v>6011 2349</v>
      </c>
      <c r="H42" s="65" t="str">
        <f>HOME!C619</f>
        <v>sharon.koh@msc.com</v>
      </c>
      <c r="I42" s="61"/>
      <c r="J42" s="80" t="str">
        <f>HOME!A634</f>
        <v>DEWI</v>
      </c>
      <c r="K42" s="80" t="str">
        <f>HOME!B634</f>
        <v>6011 2354</v>
      </c>
      <c r="L42" s="65" t="str">
        <f>HOME!C634</f>
        <v>dewi.ratnah@msc.com</v>
      </c>
      <c r="M42"/>
    </row>
    <row r="43" spans="1:15" s="29" customFormat="1" ht="16.899999999999999" customHeight="1">
      <c r="A43" s="987"/>
      <c r="B43" s="80" t="str">
        <f>HOME!A$603</f>
        <v>NATALIE LEW</v>
      </c>
      <c r="C43" s="80" t="str">
        <f>HOME!B$603</f>
        <v>6011 2399</v>
      </c>
      <c r="D43" s="65" t="str">
        <f>HOME!C$603</f>
        <v>natalie.lew@msc.com</v>
      </c>
      <c r="E43" s="61"/>
      <c r="F43" s="80" t="str">
        <f>HOME!A620</f>
        <v>ANGELIA LAU</v>
      </c>
      <c r="G43" s="80" t="str">
        <f>HOME!B620</f>
        <v>6011 2346</v>
      </c>
      <c r="H43" s="65" t="str">
        <f>HOME!C620</f>
        <v>angelia.lau@msc.com</v>
      </c>
      <c r="I43" s="61"/>
      <c r="J43" s="80" t="str">
        <f>HOME!A635</f>
        <v>YU TING</v>
      </c>
      <c r="K43" s="80" t="str">
        <f>HOME!B635</f>
        <v>6011 2359</v>
      </c>
      <c r="L43" s="65" t="str">
        <f>HOME!C635</f>
        <v>yuting.luo@msc.com</v>
      </c>
      <c r="M43"/>
    </row>
    <row r="44" spans="1:15" s="29" customFormat="1" ht="16.899999999999999" customHeight="1">
      <c r="A44" s="987"/>
      <c r="B44" s="80" t="str">
        <f>HOME!A$604</f>
        <v xml:space="preserve">LIM LEE HLI </v>
      </c>
      <c r="C44" s="80" t="str">
        <f>HOME!B$604</f>
        <v>6011 2352</v>
      </c>
      <c r="D44" s="65" t="str">
        <f>HOME!C$604</f>
        <v>leehli.lim@msc.com</v>
      </c>
      <c r="E44" s="61"/>
      <c r="F44" s="80" t="str">
        <f>HOME!A621</f>
        <v>NOOR AFNINDAH</v>
      </c>
      <c r="G44" s="80" t="str">
        <f>HOME!B621</f>
        <v>6011 2347</v>
      </c>
      <c r="H44" s="65" t="str">
        <f>HOME!C621</f>
        <v>noor.afnindah@msc.com</v>
      </c>
      <c r="I44" s="61"/>
      <c r="J44" s="80" t="str">
        <f>HOME!A636</f>
        <v>-</v>
      </c>
      <c r="K44" s="80" t="str">
        <f>HOME!B636</f>
        <v>6011 0567</v>
      </c>
      <c r="L44" s="65" t="str">
        <f>HOME!C636</f>
        <v>-</v>
      </c>
      <c r="M44"/>
    </row>
    <row r="45" spans="1:15" s="29" customFormat="1" ht="16.899999999999999" customHeight="1">
      <c r="A45" s="987"/>
      <c r="B45" s="80" t="str">
        <f>HOME!A$605</f>
        <v>LIM AI PHEN</v>
      </c>
      <c r="C45" s="80" t="str">
        <f>HOME!B$605</f>
        <v>6011 9646</v>
      </c>
      <c r="D45" s="65" t="str">
        <f>HOME!C$605</f>
        <v>aiphen.lim@msc.com</v>
      </c>
      <c r="E45" s="61"/>
      <c r="F45" s="80" t="str">
        <f>HOME!A622</f>
        <v>NG CHING WEI</v>
      </c>
      <c r="G45" s="80" t="str">
        <f>HOME!B622</f>
        <v>6011 2404</v>
      </c>
      <c r="H45" s="65" t="str">
        <f>HOME!C622</f>
        <v>chingwei.ng@msc.com</v>
      </c>
      <c r="I45" s="61"/>
      <c r="J45" s="80" t="str">
        <f>HOME!A637</f>
        <v>SHAN SHAN</v>
      </c>
      <c r="K45" s="80" t="str">
        <f>HOME!B637</f>
        <v>6011 2353</v>
      </c>
      <c r="L45" s="65" t="str">
        <f>HOME!C637</f>
        <v>shanshan.chin@msc.com</v>
      </c>
      <c r="M45"/>
    </row>
    <row r="46" spans="1:15" s="29" customFormat="1" ht="16.899999999999999" customHeight="1">
      <c r="A46" s="987"/>
      <c r="B46" s="80" t="str">
        <f>HOME!A$606</f>
        <v>DARIUS ONG</v>
      </c>
      <c r="C46" s="80" t="str">
        <f>HOME!B$606</f>
        <v>6011 2396</v>
      </c>
      <c r="D46" s="65" t="str">
        <f>HOME!C$606</f>
        <v>darius.ong@msc.com</v>
      </c>
      <c r="E46" s="61"/>
      <c r="F46" s="80">
        <f>HOME!A623</f>
        <v>0</v>
      </c>
      <c r="G46" s="80">
        <f>HOME!B623</f>
        <v>0</v>
      </c>
      <c r="H46" s="65">
        <f>HOME!C623</f>
        <v>0</v>
      </c>
      <c r="I46" s="61"/>
      <c r="J46" s="80" t="str">
        <f>HOME!A638</f>
        <v>EUNICE</v>
      </c>
      <c r="K46" s="80" t="str">
        <f>HOME!B638</f>
        <v>6011 2355</v>
      </c>
      <c r="L46" s="65" t="str">
        <f>HOME!C638</f>
        <v>eunice.chan@msc.com</v>
      </c>
      <c r="M46"/>
    </row>
    <row r="47" spans="1:15" s="29" customFormat="1" ht="16.899999999999999" customHeight="1">
      <c r="A47" s="987"/>
      <c r="B47" s="80" t="str">
        <f>HOME!A$607</f>
        <v>LAWRENCE ANG (CROSS-TRADE)</v>
      </c>
      <c r="C47" s="80" t="str">
        <f>HOME!B$607</f>
        <v>6011 2400</v>
      </c>
      <c r="D47" s="65" t="str">
        <f>HOME!C$607</f>
        <v>lawrence.ang@msc.com</v>
      </c>
      <c r="E47" s="61"/>
      <c r="F47" s="80"/>
      <c r="G47" s="80"/>
      <c r="H47" s="65"/>
      <c r="I47" s="61"/>
      <c r="J47" s="80" t="str">
        <f>HOME!A639</f>
        <v>HAZEL</v>
      </c>
      <c r="K47" s="80" t="str">
        <f>HOME!B639</f>
        <v>6011 2435</v>
      </c>
      <c r="L47" s="65" t="str">
        <f>HOME!C639</f>
        <v>hazel.toh@msc.com</v>
      </c>
      <c r="M47"/>
    </row>
    <row r="48" spans="1:15" s="29" customFormat="1" ht="16.899999999999999" customHeight="1">
      <c r="A48" s="987"/>
      <c r="B48" s="80" t="str">
        <f>HOME!A608</f>
        <v>ASHTON YAN</v>
      </c>
      <c r="C48" s="80" t="str">
        <f>HOME!B608</f>
        <v>6011 2398</v>
      </c>
      <c r="D48" s="65" t="str">
        <f>HOME!C608</f>
        <v>ashton.yan@msc.com</v>
      </c>
      <c r="G48" s="59"/>
      <c r="H48" s="1117"/>
      <c r="J48" s="80"/>
      <c r="K48" s="80"/>
      <c r="L48" s="65"/>
      <c r="M48"/>
    </row>
    <row r="49" spans="1:13" s="29" customFormat="1" ht="14.25">
      <c r="A49" s="987"/>
      <c r="B49" s="80" t="str">
        <f>HOME!A609</f>
        <v>JUN YUAN (IMP)</v>
      </c>
      <c r="C49" s="80" t="str">
        <f>HOME!B609</f>
        <v>6011 2402</v>
      </c>
      <c r="D49" s="65" t="str">
        <f>HOME!C609</f>
        <v>junyuan.kwa@msc.com</v>
      </c>
      <c r="G49" s="59"/>
      <c r="H49" s="1117"/>
      <c r="M49"/>
    </row>
    <row r="50" spans="1:13" ht="14.25">
      <c r="B50" s="80" t="str">
        <f>HOME!A610</f>
        <v>KARTHI</v>
      </c>
      <c r="C50" s="80" t="str">
        <f>HOME!B610</f>
        <v>6011 2397</v>
      </c>
      <c r="D50" s="65" t="str">
        <f>HOME!C610</f>
        <v>karthigayan.velu@msc.com</v>
      </c>
      <c r="E50" s="29"/>
      <c r="F50" s="29"/>
      <c r="G50" s="59"/>
      <c r="H50" s="59"/>
      <c r="I50" s="1117"/>
      <c r="J50" s="29"/>
      <c r="K50" s="29"/>
      <c r="L50" s="29"/>
      <c r="M50"/>
    </row>
    <row r="51" spans="1:13">
      <c r="B51" s="80">
        <f>HOME!A611</f>
        <v>0</v>
      </c>
      <c r="C51" s="80">
        <f>HOME!B611</f>
        <v>0</v>
      </c>
      <c r="D51" s="65">
        <f>HOME!C611</f>
        <v>0</v>
      </c>
      <c r="E51" s="61"/>
      <c r="F51" s="61"/>
      <c r="G51" s="61"/>
      <c r="H51" s="61"/>
      <c r="I51" s="61"/>
      <c r="J51" s="61"/>
      <c r="K51" s="61"/>
      <c r="L51" s="61"/>
      <c r="M51" s="61"/>
    </row>
    <row r="52" spans="1:13">
      <c r="B52" s="80" t="str">
        <f>HOME!A612</f>
        <v xml:space="preserve">MAIN LINE  </v>
      </c>
      <c r="C52" s="80" t="str">
        <f>HOME!B612</f>
        <v>6011 2424</v>
      </c>
      <c r="D52" s="65">
        <f>HOME!C612</f>
        <v>0</v>
      </c>
    </row>
    <row r="53" spans="1:13">
      <c r="B53" s="80">
        <f>HOME!A613</f>
        <v>0</v>
      </c>
      <c r="C53" s="80">
        <f>HOME!B613</f>
        <v>0</v>
      </c>
      <c r="D53" s="65">
        <f>HOME!C613</f>
        <v>0</v>
      </c>
    </row>
    <row r="1777" spans="2:2">
      <c r="B1777" s="296">
        <v>43228</v>
      </c>
    </row>
  </sheetData>
  <customSheetViews>
    <customSheetView guid="{25211047-2AA7-431D-8637-AA6183637E8E}"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selection activeCell="B6" sqref="B6:I19"/>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90" fitToPage="1" hiddenRows="1">
      <pageMargins left="0" right="0" top="0" bottom="0" header="0" footer="0"/>
      <pageSetup paperSize="9" scale="76" orientation="landscape" r:id="rId3"/>
      <headerFooter>
        <oddFooter>&amp;RLast update : &amp;D   &amp;T&amp;L&amp;1#&amp;"Calibri"&amp;10 Sensitivity: Internal</oddFooter>
      </headerFooter>
    </customSheetView>
    <customSheetView guid="{999D0099-E3FC-46FC-839A-D58F693EE82E}" fitToPage="1" hiddenRows="1">
      <selection activeCell="J13" sqref="J13"/>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hiddenRows="1">
      <selection activeCell="A21" sqref="A21:XFD21"/>
      <pageMargins left="0" right="0" top="0" bottom="0" header="0" footer="0"/>
      <pageSetup paperSize="9" scale="77" orientation="landscape" r:id="rId5"/>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6"/>
      <headerFooter>
        <oddFooter>&amp;RLast update : &amp;D   &amp;T</oddFooter>
      </headerFooter>
    </customSheetView>
    <customSheetView guid="{1A9C4D40-FD7F-415B-AEEF-6F3B6F11E2D9}" fitToPage="1" hiddenRows="1">
      <pageMargins left="0" right="0" top="0" bottom="0" header="0" footer="0"/>
      <pageSetup paperSize="9" scale="77" orientation="landscape" r:id="rId7"/>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9"/>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0"/>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1"/>
      <headerFooter>
        <oddFooter>&amp;RLast update : &amp;D   &amp;T</oddFooter>
      </headerFooter>
    </customSheetView>
    <customSheetView guid="{8F6257B3-44F8-495E-975F-715EC7CBE577}" scale="85" fitToPage="1">
      <pageMargins left="0" right="0" top="0" bottom="0" header="0" footer="0"/>
      <pageSetup paperSize="9" scale="84" orientation="landscape" r:id="rId12"/>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13"/>
      <headerFooter>
        <oddFooter>&amp;RLast update : &amp;D   &amp;T</oddFooter>
      </headerFooter>
    </customSheetView>
    <customSheetView guid="{DF664468-2591-4537-A401-E39E9401FA18}" scale="85" fitToPage="1">
      <pageMargins left="0" right="0" top="0" bottom="0" header="0" footer="0"/>
      <pageSetup paperSize="9" scale="84" orientation="landscape" r:id="rId14"/>
      <headerFooter>
        <oddFooter>&amp;RLast update : &amp;D   &amp;T</oddFooter>
      </headerFooter>
    </customSheetView>
    <customSheetView guid="{16EA4947-C328-4911-A966-8572790A84A9}" fitToPage="1" hiddenRows="1">
      <selection activeCell="B3" sqref="B3:H18"/>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hiddenRows="1">
      <selection activeCell="B12" sqref="B12"/>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0" fitToPage="1">
      <selection activeCell="B6" sqref="B6:H18"/>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pageMargins left="0.19685039370078741" right="0.27559055118110237"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tabColor rgb="FFFFC000"/>
  </sheetPr>
  <dimension ref="B1:N268"/>
  <sheetViews>
    <sheetView showGridLines="0" zoomScale="85" zoomScaleNormal="85" workbookViewId="0"/>
  </sheetViews>
  <sheetFormatPr defaultColWidth="9.140625" defaultRowHeight="12.75"/>
  <cols>
    <col min="1" max="1" width="8.5703125" style="27" customWidth="1"/>
    <col min="2" max="2" width="9.5703125" style="1992"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40" customFormat="1" ht="33">
      <c r="B2" s="3963" t="s">
        <v>2012</v>
      </c>
      <c r="C2" s="3963"/>
      <c r="D2" s="3963"/>
      <c r="E2" s="3963"/>
      <c r="F2" s="3963"/>
      <c r="G2" s="3963"/>
      <c r="H2" s="3963"/>
      <c r="I2" s="3963"/>
      <c r="L2" s="2703"/>
      <c r="N2" s="39"/>
    </row>
    <row r="3" spans="2:14" ht="15.75">
      <c r="B3" s="3971" t="s">
        <v>7166</v>
      </c>
      <c r="C3" s="3971"/>
      <c r="D3" s="3971"/>
      <c r="E3" s="3971"/>
      <c r="F3" s="3971"/>
      <c r="G3" s="3971"/>
      <c r="H3" s="3971"/>
      <c r="I3" s="3971"/>
      <c r="J3" s="969"/>
      <c r="K3" s="41"/>
      <c r="L3" s="41"/>
    </row>
    <row r="4" spans="2:14" ht="15.75">
      <c r="B4" s="228"/>
      <c r="C4" s="969"/>
      <c r="D4" s="969"/>
      <c r="E4" s="969"/>
      <c r="F4" s="969"/>
      <c r="G4" s="969"/>
      <c r="H4" s="969"/>
      <c r="I4" s="969"/>
      <c r="J4" s="969"/>
      <c r="K4" s="41"/>
      <c r="L4" s="41"/>
    </row>
    <row r="5" spans="2:14" ht="15">
      <c r="C5" s="2868"/>
      <c r="D5" s="509"/>
      <c r="E5" s="509"/>
      <c r="F5" s="509"/>
      <c r="G5" s="509"/>
      <c r="H5" s="509"/>
      <c r="I5" s="509"/>
      <c r="J5" s="509"/>
      <c r="K5" s="41"/>
      <c r="L5" s="41"/>
    </row>
    <row r="6" spans="2:14" s="14" customFormat="1" ht="19.5" hidden="1">
      <c r="B6" s="2733"/>
      <c r="C6" s="578"/>
      <c r="D6" s="51"/>
      <c r="E6" s="3964" t="s">
        <v>2015</v>
      </c>
      <c r="F6" s="96" t="s">
        <v>1451</v>
      </c>
      <c r="G6" s="96" t="s">
        <v>446</v>
      </c>
      <c r="H6" s="96" t="s">
        <v>615</v>
      </c>
      <c r="I6" s="96" t="s">
        <v>1269</v>
      </c>
      <c r="J6" s="96" t="s">
        <v>1061</v>
      </c>
      <c r="K6" s="2705"/>
      <c r="L6" s="2706"/>
      <c r="M6" s="27"/>
      <c r="N6" s="27"/>
    </row>
    <row r="7" spans="2:14" s="14" customFormat="1" ht="20.25" hidden="1" thickBot="1">
      <c r="B7" s="2734" t="s">
        <v>2020</v>
      </c>
      <c r="C7" s="579"/>
      <c r="D7" s="97" t="s">
        <v>4145</v>
      </c>
      <c r="E7" s="3965"/>
      <c r="F7" s="98" t="s">
        <v>3299</v>
      </c>
      <c r="G7" s="98" t="s">
        <v>3926</v>
      </c>
      <c r="H7" s="98" t="s">
        <v>4146</v>
      </c>
      <c r="I7" s="98" t="s">
        <v>3927</v>
      </c>
      <c r="J7" s="98" t="s">
        <v>3303</v>
      </c>
      <c r="K7" s="2705" t="s">
        <v>2030</v>
      </c>
      <c r="L7" s="2707" t="s">
        <v>3355</v>
      </c>
      <c r="M7" s="27"/>
      <c r="N7" s="27"/>
    </row>
    <row r="8" spans="2:14" s="14" customFormat="1" ht="19.5" hidden="1">
      <c r="B8" s="2733"/>
      <c r="C8" s="729" t="s">
        <v>4147</v>
      </c>
      <c r="D8" s="94" t="s">
        <v>4148</v>
      </c>
      <c r="E8" s="94">
        <v>43983</v>
      </c>
      <c r="F8" s="94">
        <f t="shared" ref="F8:F48" si="0">E8+13</f>
        <v>43996</v>
      </c>
      <c r="G8" s="94">
        <f t="shared" ref="G8:G48" si="1">E8+15</f>
        <v>43998</v>
      </c>
      <c r="H8" s="94">
        <f t="shared" ref="H8:H48" si="2">E8+20</f>
        <v>44003</v>
      </c>
      <c r="I8" s="94">
        <f t="shared" ref="I8:I48" si="3">E8+23</f>
        <v>44006</v>
      </c>
      <c r="J8" s="94">
        <f t="shared" ref="J8:J48" si="4">E8+25</f>
        <v>44008</v>
      </c>
      <c r="K8" s="1550"/>
      <c r="L8" s="1550"/>
      <c r="M8" s="27"/>
      <c r="N8" s="27"/>
    </row>
    <row r="9" spans="2:14" s="14" customFormat="1" ht="19.5" hidden="1">
      <c r="B9" s="2733"/>
      <c r="C9" s="729" t="s">
        <v>4149</v>
      </c>
      <c r="D9" s="94" t="s">
        <v>4150</v>
      </c>
      <c r="E9" s="94">
        <v>43990</v>
      </c>
      <c r="F9" s="94">
        <f t="shared" si="0"/>
        <v>44003</v>
      </c>
      <c r="G9" s="94">
        <f t="shared" si="1"/>
        <v>44005</v>
      </c>
      <c r="H9" s="94">
        <f t="shared" si="2"/>
        <v>44010</v>
      </c>
      <c r="I9" s="94">
        <f t="shared" si="3"/>
        <v>44013</v>
      </c>
      <c r="J9" s="94">
        <f t="shared" si="4"/>
        <v>44015</v>
      </c>
      <c r="K9" s="1550"/>
      <c r="L9" s="1550"/>
      <c r="M9" s="27"/>
      <c r="N9" s="27"/>
    </row>
    <row r="10" spans="2:14" s="14" customFormat="1" ht="19.5" hidden="1">
      <c r="B10" s="2733"/>
      <c r="C10" s="729" t="s">
        <v>3814</v>
      </c>
      <c r="D10" s="94" t="s">
        <v>2349</v>
      </c>
      <c r="E10" s="94">
        <v>43997</v>
      </c>
      <c r="F10" s="94">
        <f t="shared" si="0"/>
        <v>44010</v>
      </c>
      <c r="G10" s="94">
        <f t="shared" si="1"/>
        <v>44012</v>
      </c>
      <c r="H10" s="94">
        <f t="shared" si="2"/>
        <v>44017</v>
      </c>
      <c r="I10" s="94">
        <f t="shared" si="3"/>
        <v>44020</v>
      </c>
      <c r="J10" s="94">
        <f t="shared" si="4"/>
        <v>44022</v>
      </c>
      <c r="K10" s="1550"/>
      <c r="L10" s="1550"/>
      <c r="M10" s="27"/>
      <c r="N10" s="27"/>
    </row>
    <row r="11" spans="2:14" s="14" customFormat="1" ht="19.5" hidden="1">
      <c r="B11" s="2733"/>
      <c r="C11" s="729" t="s">
        <v>3862</v>
      </c>
      <c r="D11" s="94" t="s">
        <v>2351</v>
      </c>
      <c r="E11" s="94">
        <v>44004</v>
      </c>
      <c r="F11" s="94">
        <f t="shared" si="0"/>
        <v>44017</v>
      </c>
      <c r="G11" s="94">
        <f t="shared" si="1"/>
        <v>44019</v>
      </c>
      <c r="H11" s="94">
        <f t="shared" si="2"/>
        <v>44024</v>
      </c>
      <c r="I11" s="94">
        <f t="shared" si="3"/>
        <v>44027</v>
      </c>
      <c r="J11" s="94">
        <f t="shared" si="4"/>
        <v>44029</v>
      </c>
      <c r="K11" s="1550"/>
      <c r="L11" s="1550"/>
      <c r="M11" s="27"/>
      <c r="N11" s="27"/>
    </row>
    <row r="12" spans="2:14" s="14" customFormat="1" ht="19.5" hidden="1">
      <c r="B12" s="2733"/>
      <c r="C12" s="729" t="s">
        <v>3125</v>
      </c>
      <c r="D12" s="94" t="s">
        <v>4151</v>
      </c>
      <c r="E12" s="94">
        <v>44011</v>
      </c>
      <c r="F12" s="94">
        <f t="shared" si="0"/>
        <v>44024</v>
      </c>
      <c r="G12" s="94">
        <f t="shared" si="1"/>
        <v>44026</v>
      </c>
      <c r="H12" s="94">
        <f t="shared" si="2"/>
        <v>44031</v>
      </c>
      <c r="I12" s="94">
        <f t="shared" si="3"/>
        <v>44034</v>
      </c>
      <c r="J12" s="94">
        <f t="shared" si="4"/>
        <v>44036</v>
      </c>
      <c r="K12" s="1550"/>
      <c r="L12" s="1550"/>
      <c r="M12" s="27"/>
      <c r="N12" s="27"/>
    </row>
    <row r="13" spans="2:14" s="14" customFormat="1" ht="19.5" hidden="1">
      <c r="B13" s="2733"/>
      <c r="C13" s="729" t="s">
        <v>4152</v>
      </c>
      <c r="D13" s="94" t="s">
        <v>2359</v>
      </c>
      <c r="E13" s="94">
        <v>44018</v>
      </c>
      <c r="F13" s="94">
        <f t="shared" si="0"/>
        <v>44031</v>
      </c>
      <c r="G13" s="94">
        <f t="shared" si="1"/>
        <v>44033</v>
      </c>
      <c r="H13" s="94">
        <f t="shared" si="2"/>
        <v>44038</v>
      </c>
      <c r="I13" s="94">
        <f t="shared" si="3"/>
        <v>44041</v>
      </c>
      <c r="J13" s="94">
        <f t="shared" si="4"/>
        <v>44043</v>
      </c>
      <c r="K13" s="1550"/>
      <c r="L13" s="1550"/>
      <c r="M13" s="27"/>
      <c r="N13" s="27"/>
    </row>
    <row r="14" spans="2:14" s="14" customFormat="1" ht="19.5" hidden="1">
      <c r="B14" s="2733"/>
      <c r="C14" s="729" t="s">
        <v>2712</v>
      </c>
      <c r="D14" s="94" t="s">
        <v>4153</v>
      </c>
      <c r="E14" s="94">
        <v>44025</v>
      </c>
      <c r="F14" s="94">
        <f t="shared" si="0"/>
        <v>44038</v>
      </c>
      <c r="G14" s="94">
        <f t="shared" si="1"/>
        <v>44040</v>
      </c>
      <c r="H14" s="94">
        <f t="shared" si="2"/>
        <v>44045</v>
      </c>
      <c r="I14" s="94">
        <f t="shared" si="3"/>
        <v>44048</v>
      </c>
      <c r="J14" s="94">
        <f t="shared" si="4"/>
        <v>44050</v>
      </c>
      <c r="K14" s="1550"/>
      <c r="L14" s="1550"/>
      <c r="M14" s="27"/>
      <c r="N14" s="27"/>
    </row>
    <row r="15" spans="2:14" s="14" customFormat="1" ht="19.5" hidden="1">
      <c r="B15" s="2733"/>
      <c r="C15" s="729" t="s">
        <v>3122</v>
      </c>
      <c r="D15" s="94" t="s">
        <v>2365</v>
      </c>
      <c r="E15" s="94">
        <v>44032</v>
      </c>
      <c r="F15" s="94">
        <f t="shared" si="0"/>
        <v>44045</v>
      </c>
      <c r="G15" s="94">
        <f t="shared" si="1"/>
        <v>44047</v>
      </c>
      <c r="H15" s="94">
        <f t="shared" si="2"/>
        <v>44052</v>
      </c>
      <c r="I15" s="94">
        <f t="shared" si="3"/>
        <v>44055</v>
      </c>
      <c r="J15" s="94">
        <f t="shared" si="4"/>
        <v>44057</v>
      </c>
      <c r="K15" s="1550"/>
      <c r="L15" s="1550"/>
      <c r="M15" s="27"/>
      <c r="N15" s="27"/>
    </row>
    <row r="16" spans="2:14" s="14" customFormat="1" ht="19.5" hidden="1">
      <c r="B16" s="2733"/>
      <c r="C16" s="729" t="s">
        <v>3847</v>
      </c>
      <c r="D16" s="94" t="s">
        <v>4154</v>
      </c>
      <c r="E16" s="94">
        <v>44039</v>
      </c>
      <c r="F16" s="94">
        <f t="shared" si="0"/>
        <v>44052</v>
      </c>
      <c r="G16" s="94">
        <f t="shared" si="1"/>
        <v>44054</v>
      </c>
      <c r="H16" s="94">
        <f t="shared" si="2"/>
        <v>44059</v>
      </c>
      <c r="I16" s="94">
        <f t="shared" si="3"/>
        <v>44062</v>
      </c>
      <c r="J16" s="94">
        <f t="shared" si="4"/>
        <v>44064</v>
      </c>
      <c r="K16" s="1550"/>
      <c r="L16" s="1550"/>
      <c r="M16" s="27"/>
      <c r="N16" s="27"/>
    </row>
    <row r="17" spans="2:14" s="14" customFormat="1" ht="19.5" hidden="1">
      <c r="B17" s="2733"/>
      <c r="C17" s="729" t="s">
        <v>3639</v>
      </c>
      <c r="D17" s="94" t="s">
        <v>2371</v>
      </c>
      <c r="E17" s="94">
        <v>44046</v>
      </c>
      <c r="F17" s="94">
        <f t="shared" si="0"/>
        <v>44059</v>
      </c>
      <c r="G17" s="94">
        <f t="shared" si="1"/>
        <v>44061</v>
      </c>
      <c r="H17" s="94">
        <f t="shared" si="2"/>
        <v>44066</v>
      </c>
      <c r="I17" s="94">
        <f t="shared" si="3"/>
        <v>44069</v>
      </c>
      <c r="J17" s="94">
        <f t="shared" si="4"/>
        <v>44071</v>
      </c>
      <c r="K17" s="1550"/>
      <c r="L17" s="1550"/>
      <c r="M17" s="27"/>
      <c r="N17" s="27"/>
    </row>
    <row r="18" spans="2:14" s="14" customFormat="1" ht="19.5" hidden="1">
      <c r="B18" s="2733"/>
      <c r="C18" s="729" t="s">
        <v>4155</v>
      </c>
      <c r="D18" s="94" t="s">
        <v>4156</v>
      </c>
      <c r="E18" s="94">
        <v>44053</v>
      </c>
      <c r="F18" s="94">
        <f t="shared" si="0"/>
        <v>44066</v>
      </c>
      <c r="G18" s="94">
        <f t="shared" si="1"/>
        <v>44068</v>
      </c>
      <c r="H18" s="94">
        <f t="shared" si="2"/>
        <v>44073</v>
      </c>
      <c r="I18" s="94">
        <f t="shared" si="3"/>
        <v>44076</v>
      </c>
      <c r="J18" s="94">
        <f t="shared" si="4"/>
        <v>44078</v>
      </c>
      <c r="K18" s="1550"/>
      <c r="L18" s="1550"/>
      <c r="M18" s="27"/>
      <c r="N18" s="27"/>
    </row>
    <row r="19" spans="2:14" s="14" customFormat="1" ht="19.5" hidden="1">
      <c r="B19" s="2733"/>
      <c r="C19" s="729" t="s">
        <v>4147</v>
      </c>
      <c r="D19" s="94" t="s">
        <v>2376</v>
      </c>
      <c r="E19" s="94">
        <v>44060</v>
      </c>
      <c r="F19" s="94">
        <f t="shared" si="0"/>
        <v>44073</v>
      </c>
      <c r="G19" s="94">
        <f t="shared" si="1"/>
        <v>44075</v>
      </c>
      <c r="H19" s="94">
        <f t="shared" si="2"/>
        <v>44080</v>
      </c>
      <c r="I19" s="94">
        <f t="shared" si="3"/>
        <v>44083</v>
      </c>
      <c r="J19" s="94">
        <f t="shared" si="4"/>
        <v>44085</v>
      </c>
      <c r="K19" s="1550"/>
      <c r="L19" s="1550"/>
      <c r="M19" s="27"/>
      <c r="N19" s="27"/>
    </row>
    <row r="20" spans="2:14" s="14" customFormat="1" ht="19.5" hidden="1">
      <c r="B20" s="2733"/>
      <c r="C20" s="729" t="s">
        <v>4149</v>
      </c>
      <c r="D20" s="94" t="s">
        <v>2378</v>
      </c>
      <c r="E20" s="94">
        <v>44067</v>
      </c>
      <c r="F20" s="94">
        <f t="shared" si="0"/>
        <v>44080</v>
      </c>
      <c r="G20" s="94">
        <f t="shared" si="1"/>
        <v>44082</v>
      </c>
      <c r="H20" s="94">
        <f t="shared" si="2"/>
        <v>44087</v>
      </c>
      <c r="I20" s="94">
        <f t="shared" si="3"/>
        <v>44090</v>
      </c>
      <c r="J20" s="94">
        <f t="shared" si="4"/>
        <v>44092</v>
      </c>
      <c r="K20" s="1550"/>
      <c r="L20" s="1550"/>
      <c r="M20" s="27"/>
      <c r="N20" s="27"/>
    </row>
    <row r="21" spans="2:14" s="14" customFormat="1" ht="19.5" hidden="1">
      <c r="B21" s="2733"/>
      <c r="C21" s="729" t="s">
        <v>3814</v>
      </c>
      <c r="D21" s="94" t="s">
        <v>2380</v>
      </c>
      <c r="E21" s="94">
        <v>44074</v>
      </c>
      <c r="F21" s="94">
        <f t="shared" si="0"/>
        <v>44087</v>
      </c>
      <c r="G21" s="94">
        <f t="shared" si="1"/>
        <v>44089</v>
      </c>
      <c r="H21" s="94">
        <f t="shared" si="2"/>
        <v>44094</v>
      </c>
      <c r="I21" s="94">
        <f t="shared" si="3"/>
        <v>44097</v>
      </c>
      <c r="J21" s="94">
        <f t="shared" si="4"/>
        <v>44099</v>
      </c>
      <c r="K21" s="1550"/>
      <c r="L21" s="1550"/>
      <c r="M21" s="27"/>
      <c r="N21" s="27"/>
    </row>
    <row r="22" spans="2:14" s="14" customFormat="1" ht="19.5" hidden="1">
      <c r="B22" s="2733"/>
      <c r="C22" s="729" t="s">
        <v>3862</v>
      </c>
      <c r="D22" s="94" t="s">
        <v>4157</v>
      </c>
      <c r="E22" s="94">
        <v>44081</v>
      </c>
      <c r="F22" s="94">
        <f t="shared" si="0"/>
        <v>44094</v>
      </c>
      <c r="G22" s="94">
        <f t="shared" si="1"/>
        <v>44096</v>
      </c>
      <c r="H22" s="94">
        <f t="shared" si="2"/>
        <v>44101</v>
      </c>
      <c r="I22" s="94">
        <f t="shared" si="3"/>
        <v>44104</v>
      </c>
      <c r="J22" s="94">
        <f t="shared" si="4"/>
        <v>44106</v>
      </c>
      <c r="K22" s="1550"/>
      <c r="L22" s="1550"/>
      <c r="M22" s="27"/>
      <c r="N22" s="27"/>
    </row>
    <row r="23" spans="2:14" s="14" customFormat="1" ht="19.5" hidden="1">
      <c r="B23" s="2733"/>
      <c r="C23" s="729" t="s">
        <v>3125</v>
      </c>
      <c r="D23" s="94" t="s">
        <v>4158</v>
      </c>
      <c r="E23" s="94">
        <v>44092</v>
      </c>
      <c r="F23" s="94">
        <f t="shared" si="0"/>
        <v>44105</v>
      </c>
      <c r="G23" s="94">
        <f t="shared" si="1"/>
        <v>44107</v>
      </c>
      <c r="H23" s="94">
        <f t="shared" si="2"/>
        <v>44112</v>
      </c>
      <c r="I23" s="94">
        <f t="shared" si="3"/>
        <v>44115</v>
      </c>
      <c r="J23" s="94">
        <f t="shared" si="4"/>
        <v>44117</v>
      </c>
      <c r="K23" s="1550"/>
      <c r="L23" s="1550"/>
      <c r="M23" s="27"/>
      <c r="N23" s="27"/>
    </row>
    <row r="24" spans="2:14" s="14" customFormat="1" ht="19.5" hidden="1">
      <c r="B24" s="2733"/>
      <c r="C24" s="729" t="s">
        <v>4152</v>
      </c>
      <c r="D24" s="94" t="s">
        <v>4159</v>
      </c>
      <c r="E24" s="94">
        <v>44095</v>
      </c>
      <c r="F24" s="94">
        <f t="shared" si="0"/>
        <v>44108</v>
      </c>
      <c r="G24" s="94">
        <f t="shared" si="1"/>
        <v>44110</v>
      </c>
      <c r="H24" s="94">
        <f t="shared" si="2"/>
        <v>44115</v>
      </c>
      <c r="I24" s="94">
        <f t="shared" si="3"/>
        <v>44118</v>
      </c>
      <c r="J24" s="94">
        <f t="shared" si="4"/>
        <v>44120</v>
      </c>
      <c r="K24" s="1550"/>
      <c r="L24" s="1550"/>
      <c r="M24" s="27"/>
      <c r="N24" s="27"/>
    </row>
    <row r="25" spans="2:14" s="14" customFormat="1" ht="19.5" hidden="1">
      <c r="B25" s="2733"/>
      <c r="C25" s="729" t="s">
        <v>2712</v>
      </c>
      <c r="D25" s="94" t="s">
        <v>4160</v>
      </c>
      <c r="E25" s="94">
        <v>44102</v>
      </c>
      <c r="F25" s="94">
        <f t="shared" si="0"/>
        <v>44115</v>
      </c>
      <c r="G25" s="94">
        <f t="shared" si="1"/>
        <v>44117</v>
      </c>
      <c r="H25" s="94">
        <f t="shared" si="2"/>
        <v>44122</v>
      </c>
      <c r="I25" s="94">
        <f t="shared" si="3"/>
        <v>44125</v>
      </c>
      <c r="J25" s="94">
        <f t="shared" si="4"/>
        <v>44127</v>
      </c>
      <c r="K25" s="1550"/>
      <c r="L25" s="1550"/>
      <c r="M25" s="27"/>
      <c r="N25" s="27"/>
    </row>
    <row r="26" spans="2:14" s="14" customFormat="1" ht="19.5" hidden="1">
      <c r="B26" s="2733"/>
      <c r="C26" s="729" t="s">
        <v>3122</v>
      </c>
      <c r="D26" s="94" t="s">
        <v>2395</v>
      </c>
      <c r="E26" s="94">
        <v>44109</v>
      </c>
      <c r="F26" s="94">
        <f t="shared" si="0"/>
        <v>44122</v>
      </c>
      <c r="G26" s="94">
        <f t="shared" si="1"/>
        <v>44124</v>
      </c>
      <c r="H26" s="94">
        <f t="shared" si="2"/>
        <v>44129</v>
      </c>
      <c r="I26" s="94">
        <f t="shared" si="3"/>
        <v>44132</v>
      </c>
      <c r="J26" s="94">
        <f t="shared" si="4"/>
        <v>44134</v>
      </c>
      <c r="K26" s="1550"/>
      <c r="L26" s="1550"/>
      <c r="M26" s="27"/>
      <c r="N26" s="27"/>
    </row>
    <row r="27" spans="2:14" s="14" customFormat="1" ht="19.5" hidden="1">
      <c r="B27" s="2733"/>
      <c r="C27" s="729" t="s">
        <v>3847</v>
      </c>
      <c r="D27" s="94" t="s">
        <v>2397</v>
      </c>
      <c r="E27" s="94">
        <v>44118</v>
      </c>
      <c r="F27" s="94">
        <f t="shared" si="0"/>
        <v>44131</v>
      </c>
      <c r="G27" s="94">
        <f t="shared" si="1"/>
        <v>44133</v>
      </c>
      <c r="H27" s="94">
        <f t="shared" si="2"/>
        <v>44138</v>
      </c>
      <c r="I27" s="94">
        <f t="shared" si="3"/>
        <v>44141</v>
      </c>
      <c r="J27" s="94">
        <f t="shared" si="4"/>
        <v>44143</v>
      </c>
      <c r="K27" s="1550"/>
      <c r="L27" s="1550"/>
      <c r="M27" s="27"/>
      <c r="N27" s="27"/>
    </row>
    <row r="28" spans="2:14" s="14" customFormat="1" ht="19.5" hidden="1">
      <c r="B28" s="2733"/>
      <c r="C28" s="729" t="s">
        <v>3639</v>
      </c>
      <c r="D28" s="94" t="s">
        <v>2399</v>
      </c>
      <c r="E28" s="94">
        <v>44123</v>
      </c>
      <c r="F28" s="94">
        <f t="shared" si="0"/>
        <v>44136</v>
      </c>
      <c r="G28" s="94">
        <f t="shared" si="1"/>
        <v>44138</v>
      </c>
      <c r="H28" s="94">
        <f t="shared" si="2"/>
        <v>44143</v>
      </c>
      <c r="I28" s="94">
        <f t="shared" si="3"/>
        <v>44146</v>
      </c>
      <c r="J28" s="94">
        <f t="shared" si="4"/>
        <v>44148</v>
      </c>
      <c r="K28" s="1550"/>
      <c r="L28" s="1550"/>
      <c r="M28" s="27"/>
      <c r="N28" s="27"/>
    </row>
    <row r="29" spans="2:14" s="14" customFormat="1" ht="19.5" hidden="1">
      <c r="B29" s="2733"/>
      <c r="C29" s="729" t="s">
        <v>4155</v>
      </c>
      <c r="D29" s="94" t="s">
        <v>4161</v>
      </c>
      <c r="E29" s="94">
        <v>44132</v>
      </c>
      <c r="F29" s="94">
        <f t="shared" si="0"/>
        <v>44145</v>
      </c>
      <c r="G29" s="94">
        <f t="shared" si="1"/>
        <v>44147</v>
      </c>
      <c r="H29" s="94">
        <f t="shared" si="2"/>
        <v>44152</v>
      </c>
      <c r="I29" s="94">
        <f t="shared" si="3"/>
        <v>44155</v>
      </c>
      <c r="J29" s="94">
        <f t="shared" si="4"/>
        <v>44157</v>
      </c>
      <c r="K29" s="1550"/>
      <c r="L29" s="1550"/>
      <c r="M29" s="27"/>
      <c r="N29" s="27"/>
    </row>
    <row r="30" spans="2:14" s="14" customFormat="1" ht="19.5" hidden="1">
      <c r="B30" s="2733"/>
      <c r="C30" s="729" t="s">
        <v>4147</v>
      </c>
      <c r="D30" s="94" t="s">
        <v>4162</v>
      </c>
      <c r="E30" s="94">
        <v>44139</v>
      </c>
      <c r="F30" s="94">
        <f t="shared" si="0"/>
        <v>44152</v>
      </c>
      <c r="G30" s="94">
        <f t="shared" si="1"/>
        <v>44154</v>
      </c>
      <c r="H30" s="94">
        <f t="shared" si="2"/>
        <v>44159</v>
      </c>
      <c r="I30" s="94">
        <f t="shared" si="3"/>
        <v>44162</v>
      </c>
      <c r="J30" s="94">
        <f t="shared" si="4"/>
        <v>44164</v>
      </c>
      <c r="K30" s="1550"/>
      <c r="L30" s="1550"/>
      <c r="M30" s="27"/>
      <c r="N30" s="27"/>
    </row>
    <row r="31" spans="2:14" s="14" customFormat="1" ht="19.5" hidden="1">
      <c r="B31" s="2733"/>
      <c r="C31" s="729" t="s">
        <v>4149</v>
      </c>
      <c r="D31" s="94" t="s">
        <v>4163</v>
      </c>
      <c r="E31" s="94">
        <v>44147</v>
      </c>
      <c r="F31" s="94">
        <f t="shared" si="0"/>
        <v>44160</v>
      </c>
      <c r="G31" s="94">
        <f t="shared" si="1"/>
        <v>44162</v>
      </c>
      <c r="H31" s="94">
        <f t="shared" si="2"/>
        <v>44167</v>
      </c>
      <c r="I31" s="94">
        <f t="shared" si="3"/>
        <v>44170</v>
      </c>
      <c r="J31" s="94">
        <f t="shared" si="4"/>
        <v>44172</v>
      </c>
      <c r="K31" s="1550"/>
      <c r="L31" s="1550"/>
      <c r="M31" s="27"/>
      <c r="N31" s="27"/>
    </row>
    <row r="32" spans="2:14" s="14" customFormat="1" ht="19.5" hidden="1">
      <c r="B32" s="2733"/>
      <c r="C32" s="729" t="s">
        <v>3814</v>
      </c>
      <c r="D32" s="94" t="s">
        <v>4164</v>
      </c>
      <c r="E32" s="94">
        <v>44154</v>
      </c>
      <c r="F32" s="94">
        <f t="shared" si="0"/>
        <v>44167</v>
      </c>
      <c r="G32" s="94">
        <f t="shared" si="1"/>
        <v>44169</v>
      </c>
      <c r="H32" s="94">
        <f t="shared" si="2"/>
        <v>44174</v>
      </c>
      <c r="I32" s="94">
        <f t="shared" si="3"/>
        <v>44177</v>
      </c>
      <c r="J32" s="94">
        <f t="shared" si="4"/>
        <v>44179</v>
      </c>
      <c r="K32" s="1550"/>
      <c r="L32" s="1550"/>
      <c r="M32" s="27"/>
      <c r="N32" s="27"/>
    </row>
    <row r="33" spans="2:14" s="14" customFormat="1" ht="19.5" hidden="1">
      <c r="B33" s="2733"/>
      <c r="C33" s="729" t="s">
        <v>3862</v>
      </c>
      <c r="D33" s="94" t="s">
        <v>2412</v>
      </c>
      <c r="E33" s="94">
        <v>44161</v>
      </c>
      <c r="F33" s="94">
        <f t="shared" si="0"/>
        <v>44174</v>
      </c>
      <c r="G33" s="94">
        <f t="shared" si="1"/>
        <v>44176</v>
      </c>
      <c r="H33" s="94">
        <f t="shared" si="2"/>
        <v>44181</v>
      </c>
      <c r="I33" s="94">
        <f t="shared" si="3"/>
        <v>44184</v>
      </c>
      <c r="J33" s="94">
        <f t="shared" si="4"/>
        <v>44186</v>
      </c>
      <c r="K33" s="1550"/>
      <c r="L33" s="1550"/>
      <c r="M33" s="27"/>
      <c r="N33" s="27"/>
    </row>
    <row r="34" spans="2:14" s="14" customFormat="1" ht="19.5" hidden="1">
      <c r="B34" s="2733"/>
      <c r="C34" s="729" t="s">
        <v>3125</v>
      </c>
      <c r="D34" s="94" t="s">
        <v>2416</v>
      </c>
      <c r="E34" s="94">
        <v>44170</v>
      </c>
      <c r="F34" s="94">
        <f t="shared" si="0"/>
        <v>44183</v>
      </c>
      <c r="G34" s="94">
        <f t="shared" si="1"/>
        <v>44185</v>
      </c>
      <c r="H34" s="94">
        <f t="shared" si="2"/>
        <v>44190</v>
      </c>
      <c r="I34" s="94">
        <f t="shared" si="3"/>
        <v>44193</v>
      </c>
      <c r="J34" s="94">
        <f t="shared" si="4"/>
        <v>44195</v>
      </c>
      <c r="K34" s="1550"/>
      <c r="L34" s="1550"/>
      <c r="M34" s="27"/>
      <c r="N34" s="27"/>
    </row>
    <row r="35" spans="2:14" s="14" customFormat="1" ht="19.5" hidden="1">
      <c r="B35" s="2733"/>
      <c r="C35" s="729" t="s">
        <v>4152</v>
      </c>
      <c r="D35" s="94" t="s">
        <v>2419</v>
      </c>
      <c r="E35" s="94">
        <v>44175</v>
      </c>
      <c r="F35" s="94">
        <f t="shared" si="0"/>
        <v>44188</v>
      </c>
      <c r="G35" s="94">
        <f t="shared" si="1"/>
        <v>44190</v>
      </c>
      <c r="H35" s="94">
        <f t="shared" si="2"/>
        <v>44195</v>
      </c>
      <c r="I35" s="94">
        <f t="shared" si="3"/>
        <v>44198</v>
      </c>
      <c r="J35" s="94">
        <f t="shared" si="4"/>
        <v>44200</v>
      </c>
      <c r="K35" s="1550"/>
      <c r="L35" s="1550"/>
      <c r="M35" s="27"/>
      <c r="N35" s="27"/>
    </row>
    <row r="36" spans="2:14" s="14" customFormat="1" ht="19.5" hidden="1">
      <c r="B36" s="2733"/>
      <c r="C36" s="729" t="s">
        <v>2712</v>
      </c>
      <c r="D36" s="94" t="s">
        <v>2423</v>
      </c>
      <c r="E36" s="94">
        <v>44183</v>
      </c>
      <c r="F36" s="94">
        <f t="shared" si="0"/>
        <v>44196</v>
      </c>
      <c r="G36" s="94">
        <f t="shared" si="1"/>
        <v>44198</v>
      </c>
      <c r="H36" s="94">
        <f t="shared" si="2"/>
        <v>44203</v>
      </c>
      <c r="I36" s="94">
        <f t="shared" si="3"/>
        <v>44206</v>
      </c>
      <c r="J36" s="94">
        <f t="shared" si="4"/>
        <v>44208</v>
      </c>
      <c r="K36" s="1550"/>
      <c r="L36" s="1550"/>
      <c r="M36" s="27"/>
      <c r="N36" s="27"/>
    </row>
    <row r="37" spans="2:14" s="14" customFormat="1" ht="19.5" hidden="1">
      <c r="B37" s="2733"/>
      <c r="C37" s="729" t="s">
        <v>3122</v>
      </c>
      <c r="D37" s="94" t="s">
        <v>2427</v>
      </c>
      <c r="E37" s="94">
        <v>44187</v>
      </c>
      <c r="F37" s="94">
        <f t="shared" si="0"/>
        <v>44200</v>
      </c>
      <c r="G37" s="94">
        <f t="shared" si="1"/>
        <v>44202</v>
      </c>
      <c r="H37" s="94">
        <f t="shared" si="2"/>
        <v>44207</v>
      </c>
      <c r="I37" s="94">
        <f t="shared" si="3"/>
        <v>44210</v>
      </c>
      <c r="J37" s="94">
        <f t="shared" si="4"/>
        <v>44212</v>
      </c>
      <c r="K37" s="1550"/>
      <c r="L37" s="1550"/>
      <c r="M37" s="27"/>
      <c r="N37" s="27"/>
    </row>
    <row r="38" spans="2:14" s="14" customFormat="1" ht="19.5" hidden="1">
      <c r="B38" s="2733"/>
      <c r="C38" s="729" t="s">
        <v>3847</v>
      </c>
      <c r="D38" s="94" t="s">
        <v>4165</v>
      </c>
      <c r="E38" s="94">
        <v>44194</v>
      </c>
      <c r="F38" s="94">
        <f t="shared" si="0"/>
        <v>44207</v>
      </c>
      <c r="G38" s="94">
        <f t="shared" si="1"/>
        <v>44209</v>
      </c>
      <c r="H38" s="94">
        <f t="shared" si="2"/>
        <v>44214</v>
      </c>
      <c r="I38" s="94">
        <f t="shared" si="3"/>
        <v>44217</v>
      </c>
      <c r="J38" s="94">
        <f t="shared" si="4"/>
        <v>44219</v>
      </c>
      <c r="K38" s="1550"/>
      <c r="L38" s="1550"/>
      <c r="M38" s="27"/>
      <c r="N38" s="27"/>
    </row>
    <row r="39" spans="2:14" s="14" customFormat="1" ht="19.5" hidden="1">
      <c r="B39" s="2733"/>
      <c r="C39" s="729" t="s">
        <v>3639</v>
      </c>
      <c r="D39" s="94" t="s">
        <v>4166</v>
      </c>
      <c r="E39" s="94">
        <v>44203</v>
      </c>
      <c r="F39" s="94">
        <f t="shared" si="0"/>
        <v>44216</v>
      </c>
      <c r="G39" s="94">
        <f t="shared" si="1"/>
        <v>44218</v>
      </c>
      <c r="H39" s="94">
        <f t="shared" si="2"/>
        <v>44223</v>
      </c>
      <c r="I39" s="94">
        <f t="shared" si="3"/>
        <v>44226</v>
      </c>
      <c r="J39" s="94">
        <f t="shared" si="4"/>
        <v>44228</v>
      </c>
      <c r="K39" s="1550"/>
      <c r="L39" s="1550"/>
      <c r="M39" s="27"/>
      <c r="N39" s="27"/>
    </row>
    <row r="40" spans="2:14" s="14" customFormat="1" ht="19.5" hidden="1">
      <c r="B40" s="2733"/>
      <c r="C40" s="729" t="s">
        <v>4155</v>
      </c>
      <c r="D40" s="94" t="s">
        <v>4167</v>
      </c>
      <c r="E40" s="94">
        <v>44212</v>
      </c>
      <c r="F40" s="94">
        <f t="shared" si="0"/>
        <v>44225</v>
      </c>
      <c r="G40" s="94">
        <f t="shared" si="1"/>
        <v>44227</v>
      </c>
      <c r="H40" s="94">
        <f t="shared" si="2"/>
        <v>44232</v>
      </c>
      <c r="I40" s="94">
        <f t="shared" si="3"/>
        <v>44235</v>
      </c>
      <c r="J40" s="94">
        <f t="shared" si="4"/>
        <v>44237</v>
      </c>
      <c r="K40" s="1550"/>
      <c r="L40" s="1550"/>
      <c r="M40" s="27"/>
      <c r="N40" s="27"/>
    </row>
    <row r="41" spans="2:14" s="14" customFormat="1" ht="19.5" hidden="1">
      <c r="B41" s="2733"/>
      <c r="C41" s="729" t="s">
        <v>4147</v>
      </c>
      <c r="D41" s="94" t="s">
        <v>4168</v>
      </c>
      <c r="E41" s="94">
        <v>44221</v>
      </c>
      <c r="F41" s="94">
        <f t="shared" si="0"/>
        <v>44234</v>
      </c>
      <c r="G41" s="94">
        <f t="shared" si="1"/>
        <v>44236</v>
      </c>
      <c r="H41" s="94">
        <f t="shared" si="2"/>
        <v>44241</v>
      </c>
      <c r="I41" s="94">
        <f t="shared" si="3"/>
        <v>44244</v>
      </c>
      <c r="J41" s="94">
        <f t="shared" si="4"/>
        <v>44246</v>
      </c>
      <c r="K41" s="1550"/>
      <c r="L41" s="1550"/>
      <c r="M41" s="27"/>
      <c r="N41" s="27"/>
    </row>
    <row r="42" spans="2:14" s="14" customFormat="1" ht="19.5" hidden="1">
      <c r="B42" s="2733"/>
      <c r="C42" s="729" t="s">
        <v>4149</v>
      </c>
      <c r="D42" s="94" t="s">
        <v>2439</v>
      </c>
      <c r="E42" s="94">
        <v>44223</v>
      </c>
      <c r="F42" s="94">
        <f t="shared" si="0"/>
        <v>44236</v>
      </c>
      <c r="G42" s="94">
        <f t="shared" si="1"/>
        <v>44238</v>
      </c>
      <c r="H42" s="94">
        <f t="shared" si="2"/>
        <v>44243</v>
      </c>
      <c r="I42" s="94">
        <f t="shared" si="3"/>
        <v>44246</v>
      </c>
      <c r="J42" s="94">
        <f t="shared" si="4"/>
        <v>44248</v>
      </c>
      <c r="K42" s="1550"/>
      <c r="L42" s="1550"/>
      <c r="M42" s="27"/>
      <c r="N42" s="27"/>
    </row>
    <row r="43" spans="2:14" s="14" customFormat="1" ht="19.5" hidden="1">
      <c r="B43" s="2733"/>
      <c r="C43" s="729" t="s">
        <v>3814</v>
      </c>
      <c r="D43" s="94" t="s">
        <v>2443</v>
      </c>
      <c r="E43" s="94">
        <v>44235</v>
      </c>
      <c r="F43" s="94">
        <f t="shared" si="0"/>
        <v>44248</v>
      </c>
      <c r="G43" s="94">
        <f t="shared" si="1"/>
        <v>44250</v>
      </c>
      <c r="H43" s="94">
        <f t="shared" si="2"/>
        <v>44255</v>
      </c>
      <c r="I43" s="94">
        <f t="shared" si="3"/>
        <v>44258</v>
      </c>
      <c r="J43" s="94">
        <f t="shared" si="4"/>
        <v>44260</v>
      </c>
      <c r="K43" s="1550"/>
      <c r="L43" s="1550"/>
      <c r="M43" s="27"/>
      <c r="N43" s="27"/>
    </row>
    <row r="44" spans="2:14" s="14" customFormat="1" ht="19.5" hidden="1">
      <c r="B44" s="2733"/>
      <c r="C44" s="729" t="s">
        <v>3862</v>
      </c>
      <c r="D44" s="94" t="s">
        <v>2447</v>
      </c>
      <c r="E44" s="94">
        <v>44237</v>
      </c>
      <c r="F44" s="94">
        <f t="shared" si="0"/>
        <v>44250</v>
      </c>
      <c r="G44" s="94">
        <f t="shared" si="1"/>
        <v>44252</v>
      </c>
      <c r="H44" s="94">
        <f t="shared" si="2"/>
        <v>44257</v>
      </c>
      <c r="I44" s="94">
        <f t="shared" si="3"/>
        <v>44260</v>
      </c>
      <c r="J44" s="94">
        <f t="shared" si="4"/>
        <v>44262</v>
      </c>
      <c r="K44" s="1550"/>
      <c r="L44" s="1550"/>
      <c r="M44" s="27"/>
      <c r="N44" s="27"/>
    </row>
    <row r="45" spans="2:14" s="14" customFormat="1" ht="19.5" hidden="1">
      <c r="B45" s="2733"/>
      <c r="C45" s="729" t="s">
        <v>3125</v>
      </c>
      <c r="D45" s="94" t="s">
        <v>2450</v>
      </c>
      <c r="E45" s="94">
        <v>44250</v>
      </c>
      <c r="F45" s="94">
        <f t="shared" si="0"/>
        <v>44263</v>
      </c>
      <c r="G45" s="94">
        <f t="shared" si="1"/>
        <v>44265</v>
      </c>
      <c r="H45" s="94">
        <f t="shared" si="2"/>
        <v>44270</v>
      </c>
      <c r="I45" s="94">
        <f t="shared" si="3"/>
        <v>44273</v>
      </c>
      <c r="J45" s="94">
        <f t="shared" si="4"/>
        <v>44275</v>
      </c>
      <c r="K45" s="1550"/>
      <c r="L45" s="1550"/>
      <c r="M45" s="27"/>
      <c r="N45" s="27"/>
    </row>
    <row r="46" spans="2:14" s="14" customFormat="1" ht="19.5" hidden="1">
      <c r="B46" s="2733"/>
      <c r="C46" s="729" t="s">
        <v>4152</v>
      </c>
      <c r="D46" s="94" t="s">
        <v>4169</v>
      </c>
      <c r="E46" s="94">
        <v>44261</v>
      </c>
      <c r="F46" s="94">
        <f t="shared" si="0"/>
        <v>44274</v>
      </c>
      <c r="G46" s="94">
        <f t="shared" si="1"/>
        <v>44276</v>
      </c>
      <c r="H46" s="94">
        <f t="shared" si="2"/>
        <v>44281</v>
      </c>
      <c r="I46" s="94">
        <f t="shared" si="3"/>
        <v>44284</v>
      </c>
      <c r="J46" s="94">
        <f t="shared" si="4"/>
        <v>44286</v>
      </c>
      <c r="K46" s="1550"/>
      <c r="L46" s="1550"/>
      <c r="M46" s="27"/>
      <c r="N46" s="27"/>
    </row>
    <row r="47" spans="2:14" s="14" customFormat="1" ht="19.5" hidden="1">
      <c r="B47" s="2733"/>
      <c r="C47" s="729" t="s">
        <v>2712</v>
      </c>
      <c r="D47" s="94" t="s">
        <v>4170</v>
      </c>
      <c r="E47" s="94">
        <v>44263</v>
      </c>
      <c r="F47" s="94">
        <f t="shared" si="0"/>
        <v>44276</v>
      </c>
      <c r="G47" s="94">
        <f t="shared" si="1"/>
        <v>44278</v>
      </c>
      <c r="H47" s="94">
        <f t="shared" si="2"/>
        <v>44283</v>
      </c>
      <c r="I47" s="94">
        <f t="shared" si="3"/>
        <v>44286</v>
      </c>
      <c r="J47" s="94">
        <f t="shared" si="4"/>
        <v>44288</v>
      </c>
      <c r="K47" s="1550"/>
      <c r="L47" s="1550"/>
      <c r="M47" s="27"/>
      <c r="N47" s="27"/>
    </row>
    <row r="48" spans="2:14" s="14" customFormat="1" ht="19.5" hidden="1">
      <c r="B48" s="2733"/>
      <c r="C48" s="729" t="s">
        <v>3122</v>
      </c>
      <c r="D48" s="94" t="s">
        <v>4171</v>
      </c>
      <c r="E48" s="94">
        <v>44269</v>
      </c>
      <c r="F48" s="94">
        <f t="shared" si="0"/>
        <v>44282</v>
      </c>
      <c r="G48" s="94">
        <f t="shared" si="1"/>
        <v>44284</v>
      </c>
      <c r="H48" s="94">
        <f t="shared" si="2"/>
        <v>44289</v>
      </c>
      <c r="I48" s="94">
        <f t="shared" si="3"/>
        <v>44292</v>
      </c>
      <c r="J48" s="94">
        <f t="shared" si="4"/>
        <v>44294</v>
      </c>
      <c r="K48" s="1550"/>
      <c r="L48" s="1550"/>
      <c r="M48" s="27"/>
      <c r="N48" s="27"/>
    </row>
    <row r="49" spans="2:14" s="14" customFormat="1" ht="19.5" hidden="1">
      <c r="B49" s="2733" t="s">
        <v>4172</v>
      </c>
      <c r="C49" s="1116" t="s">
        <v>2182</v>
      </c>
      <c r="D49" s="94" t="s">
        <v>4173</v>
      </c>
      <c r="E49" s="94">
        <v>44270</v>
      </c>
      <c r="F49" s="612"/>
      <c r="G49" s="612"/>
      <c r="H49" s="612"/>
      <c r="I49" s="612"/>
      <c r="J49" s="612"/>
      <c r="K49" s="1550"/>
      <c r="L49" s="1550"/>
      <c r="M49" s="27"/>
      <c r="N49" s="27"/>
    </row>
    <row r="50" spans="2:14" s="14" customFormat="1" ht="19.5" hidden="1">
      <c r="B50" s="2733"/>
      <c r="C50" s="729" t="s">
        <v>3847</v>
      </c>
      <c r="D50" s="94" t="s">
        <v>4174</v>
      </c>
      <c r="E50" s="94">
        <v>44278</v>
      </c>
      <c r="F50" s="94">
        <f t="shared" ref="F50:F66" si="5">E50+13</f>
        <v>44291</v>
      </c>
      <c r="G50" s="94">
        <f t="shared" ref="G50:G66" si="6">E50+15</f>
        <v>44293</v>
      </c>
      <c r="H50" s="94">
        <f t="shared" ref="H50:H66" si="7">E50+20</f>
        <v>44298</v>
      </c>
      <c r="I50" s="94">
        <f t="shared" ref="I50:I66" si="8">E50+23</f>
        <v>44301</v>
      </c>
      <c r="J50" s="94">
        <f t="shared" ref="J50:J66" si="9">E50+25</f>
        <v>44303</v>
      </c>
      <c r="K50" s="1550"/>
      <c r="L50" s="1550"/>
      <c r="M50" s="27"/>
      <c r="N50" s="27"/>
    </row>
    <row r="51" spans="2:14" s="14" customFormat="1" ht="19.5" hidden="1">
      <c r="B51" s="2733"/>
      <c r="C51" s="729" t="s">
        <v>3639</v>
      </c>
      <c r="D51" s="94" t="s">
        <v>4175</v>
      </c>
      <c r="E51" s="94">
        <v>44285</v>
      </c>
      <c r="F51" s="94">
        <f t="shared" si="5"/>
        <v>44298</v>
      </c>
      <c r="G51" s="94">
        <f t="shared" si="6"/>
        <v>44300</v>
      </c>
      <c r="H51" s="94">
        <f t="shared" si="7"/>
        <v>44305</v>
      </c>
      <c r="I51" s="94">
        <f t="shared" si="8"/>
        <v>44308</v>
      </c>
      <c r="J51" s="94">
        <f t="shared" si="9"/>
        <v>44310</v>
      </c>
      <c r="K51" s="1550"/>
      <c r="L51" s="1550"/>
      <c r="M51" s="27"/>
      <c r="N51" s="27"/>
    </row>
    <row r="52" spans="2:14" s="14" customFormat="1" ht="19.5" hidden="1">
      <c r="B52" s="2733"/>
      <c r="C52" s="729" t="s">
        <v>4155</v>
      </c>
      <c r="D52" s="94" t="s">
        <v>4176</v>
      </c>
      <c r="E52" s="94">
        <v>44293</v>
      </c>
      <c r="F52" s="94">
        <f t="shared" si="5"/>
        <v>44306</v>
      </c>
      <c r="G52" s="94">
        <f t="shared" si="6"/>
        <v>44308</v>
      </c>
      <c r="H52" s="94">
        <f t="shared" si="7"/>
        <v>44313</v>
      </c>
      <c r="I52" s="94">
        <f t="shared" si="8"/>
        <v>44316</v>
      </c>
      <c r="J52" s="94">
        <f t="shared" si="9"/>
        <v>44318</v>
      </c>
      <c r="K52" s="1550"/>
      <c r="L52" s="1550"/>
      <c r="M52" s="27"/>
      <c r="N52" s="27"/>
    </row>
    <row r="53" spans="2:14" s="14" customFormat="1" ht="19.5" hidden="1">
      <c r="B53" s="2733"/>
      <c r="C53" s="729" t="s">
        <v>4147</v>
      </c>
      <c r="D53" s="94" t="s">
        <v>2480</v>
      </c>
      <c r="E53" s="94">
        <v>44302</v>
      </c>
      <c r="F53" s="94">
        <f t="shared" si="5"/>
        <v>44315</v>
      </c>
      <c r="G53" s="94">
        <f t="shared" si="6"/>
        <v>44317</v>
      </c>
      <c r="H53" s="94">
        <f t="shared" si="7"/>
        <v>44322</v>
      </c>
      <c r="I53" s="94">
        <f t="shared" si="8"/>
        <v>44325</v>
      </c>
      <c r="J53" s="94">
        <f t="shared" si="9"/>
        <v>44327</v>
      </c>
      <c r="K53" s="1550"/>
      <c r="L53" s="1550"/>
      <c r="M53" s="27"/>
      <c r="N53" s="27"/>
    </row>
    <row r="54" spans="2:14" s="14" customFormat="1" ht="19.5" hidden="1">
      <c r="B54" s="2733"/>
      <c r="C54" s="729" t="s">
        <v>4149</v>
      </c>
      <c r="D54" s="94" t="s">
        <v>2483</v>
      </c>
      <c r="E54" s="94">
        <v>44307</v>
      </c>
      <c r="F54" s="94">
        <f t="shared" si="5"/>
        <v>44320</v>
      </c>
      <c r="G54" s="94">
        <f t="shared" si="6"/>
        <v>44322</v>
      </c>
      <c r="H54" s="94">
        <f t="shared" si="7"/>
        <v>44327</v>
      </c>
      <c r="I54" s="94">
        <f t="shared" si="8"/>
        <v>44330</v>
      </c>
      <c r="J54" s="94">
        <f t="shared" si="9"/>
        <v>44332</v>
      </c>
      <c r="K54" s="1550"/>
      <c r="L54" s="1550"/>
      <c r="M54" s="27"/>
      <c r="N54" s="27"/>
    </row>
    <row r="55" spans="2:14" s="14" customFormat="1" ht="19.5" hidden="1">
      <c r="B55" s="2733"/>
      <c r="C55" s="729" t="s">
        <v>3814</v>
      </c>
      <c r="D55" s="94" t="s">
        <v>2488</v>
      </c>
      <c r="E55" s="94">
        <v>44312</v>
      </c>
      <c r="F55" s="94">
        <f t="shared" si="5"/>
        <v>44325</v>
      </c>
      <c r="G55" s="94">
        <f t="shared" si="6"/>
        <v>44327</v>
      </c>
      <c r="H55" s="94">
        <f t="shared" si="7"/>
        <v>44332</v>
      </c>
      <c r="I55" s="94">
        <f t="shared" si="8"/>
        <v>44335</v>
      </c>
      <c r="J55" s="94">
        <f t="shared" si="9"/>
        <v>44337</v>
      </c>
      <c r="K55" s="1550"/>
      <c r="L55" s="1550"/>
      <c r="M55" s="27"/>
      <c r="N55" s="27"/>
    </row>
    <row r="56" spans="2:14" s="14" customFormat="1" ht="19.5" hidden="1">
      <c r="B56" s="2733"/>
      <c r="C56" s="729" t="s">
        <v>3862</v>
      </c>
      <c r="D56" s="94" t="s">
        <v>4177</v>
      </c>
      <c r="E56" s="94">
        <v>44322</v>
      </c>
      <c r="F56" s="94">
        <f t="shared" si="5"/>
        <v>44335</v>
      </c>
      <c r="G56" s="94">
        <f t="shared" si="6"/>
        <v>44337</v>
      </c>
      <c r="H56" s="94">
        <f t="shared" si="7"/>
        <v>44342</v>
      </c>
      <c r="I56" s="94">
        <f t="shared" si="8"/>
        <v>44345</v>
      </c>
      <c r="J56" s="94">
        <f t="shared" si="9"/>
        <v>44347</v>
      </c>
      <c r="K56" s="1550"/>
      <c r="L56" s="1550"/>
      <c r="M56" s="27"/>
      <c r="N56" s="27"/>
    </row>
    <row r="57" spans="2:14" s="14" customFormat="1" ht="19.5" hidden="1">
      <c r="B57" s="2733"/>
      <c r="C57" s="729" t="s">
        <v>3125</v>
      </c>
      <c r="D57" s="94" t="s">
        <v>2498</v>
      </c>
      <c r="E57" s="94">
        <v>44328</v>
      </c>
      <c r="F57" s="94">
        <f t="shared" si="5"/>
        <v>44341</v>
      </c>
      <c r="G57" s="94">
        <f t="shared" si="6"/>
        <v>44343</v>
      </c>
      <c r="H57" s="94">
        <f t="shared" si="7"/>
        <v>44348</v>
      </c>
      <c r="I57" s="94">
        <f t="shared" si="8"/>
        <v>44351</v>
      </c>
      <c r="J57" s="94">
        <f t="shared" si="9"/>
        <v>44353</v>
      </c>
      <c r="K57" s="1550"/>
      <c r="L57" s="1550"/>
      <c r="M57" s="27"/>
      <c r="N57" s="27"/>
    </row>
    <row r="58" spans="2:14" s="14" customFormat="1" ht="19.5" hidden="1">
      <c r="B58" s="2733"/>
      <c r="C58" s="729" t="s">
        <v>4152</v>
      </c>
      <c r="D58" s="94" t="s">
        <v>4178</v>
      </c>
      <c r="E58" s="94">
        <v>44337</v>
      </c>
      <c r="F58" s="94">
        <f t="shared" si="5"/>
        <v>44350</v>
      </c>
      <c r="G58" s="94">
        <f t="shared" si="6"/>
        <v>44352</v>
      </c>
      <c r="H58" s="94">
        <f t="shared" si="7"/>
        <v>44357</v>
      </c>
      <c r="I58" s="94">
        <f t="shared" si="8"/>
        <v>44360</v>
      </c>
      <c r="J58" s="94">
        <f t="shared" si="9"/>
        <v>44362</v>
      </c>
      <c r="K58" s="1550"/>
      <c r="L58" s="1550"/>
      <c r="M58" s="27"/>
      <c r="N58" s="27"/>
    </row>
    <row r="59" spans="2:14" s="14" customFormat="1" ht="19.5" hidden="1">
      <c r="B59" s="2733"/>
      <c r="C59" s="729" t="s">
        <v>2712</v>
      </c>
      <c r="D59" s="94" t="s">
        <v>4179</v>
      </c>
      <c r="E59" s="94">
        <v>44343</v>
      </c>
      <c r="F59" s="94">
        <f t="shared" si="5"/>
        <v>44356</v>
      </c>
      <c r="G59" s="94">
        <f t="shared" si="6"/>
        <v>44358</v>
      </c>
      <c r="H59" s="94">
        <f t="shared" si="7"/>
        <v>44363</v>
      </c>
      <c r="I59" s="94">
        <f t="shared" si="8"/>
        <v>44366</v>
      </c>
      <c r="J59" s="94">
        <f t="shared" si="9"/>
        <v>44368</v>
      </c>
      <c r="K59" s="1550"/>
      <c r="L59" s="1550"/>
      <c r="M59" s="27"/>
      <c r="N59" s="27"/>
    </row>
    <row r="60" spans="2:14" s="14" customFormat="1" ht="19.5" hidden="1">
      <c r="B60" s="2733"/>
      <c r="C60" s="729" t="s">
        <v>3122</v>
      </c>
      <c r="D60" s="94" t="s">
        <v>4180</v>
      </c>
      <c r="E60" s="94">
        <v>44353</v>
      </c>
      <c r="F60" s="94">
        <f t="shared" si="5"/>
        <v>44366</v>
      </c>
      <c r="G60" s="94">
        <f t="shared" si="6"/>
        <v>44368</v>
      </c>
      <c r="H60" s="94">
        <f t="shared" si="7"/>
        <v>44373</v>
      </c>
      <c r="I60" s="94">
        <f t="shared" si="8"/>
        <v>44376</v>
      </c>
      <c r="J60" s="94">
        <f t="shared" si="9"/>
        <v>44378</v>
      </c>
      <c r="K60" s="1550"/>
      <c r="L60" s="1550"/>
      <c r="M60" s="27"/>
      <c r="N60" s="27"/>
    </row>
    <row r="61" spans="2:14" s="14" customFormat="1" ht="19.5" hidden="1">
      <c r="B61" s="2733"/>
      <c r="C61" s="729" t="s">
        <v>3847</v>
      </c>
      <c r="D61" s="94" t="s">
        <v>4181</v>
      </c>
      <c r="E61" s="94">
        <v>44361</v>
      </c>
      <c r="F61" s="94">
        <f t="shared" si="5"/>
        <v>44374</v>
      </c>
      <c r="G61" s="94">
        <f t="shared" si="6"/>
        <v>44376</v>
      </c>
      <c r="H61" s="94">
        <f t="shared" si="7"/>
        <v>44381</v>
      </c>
      <c r="I61" s="94">
        <f t="shared" si="8"/>
        <v>44384</v>
      </c>
      <c r="J61" s="94">
        <f t="shared" si="9"/>
        <v>44386</v>
      </c>
      <c r="K61" s="1550"/>
      <c r="L61" s="1550"/>
      <c r="M61" s="27"/>
      <c r="N61" s="27"/>
    </row>
    <row r="62" spans="2:14" s="14" customFormat="1" ht="19.5" hidden="1">
      <c r="B62" s="2733"/>
      <c r="C62" s="729" t="s">
        <v>3639</v>
      </c>
      <c r="D62" s="94" t="s">
        <v>4182</v>
      </c>
      <c r="E62" s="94">
        <v>44362</v>
      </c>
      <c r="F62" s="94">
        <f t="shared" si="5"/>
        <v>44375</v>
      </c>
      <c r="G62" s="94">
        <f t="shared" si="6"/>
        <v>44377</v>
      </c>
      <c r="H62" s="94">
        <f t="shared" si="7"/>
        <v>44382</v>
      </c>
      <c r="I62" s="94">
        <f t="shared" si="8"/>
        <v>44385</v>
      </c>
      <c r="J62" s="94">
        <f t="shared" si="9"/>
        <v>44387</v>
      </c>
      <c r="K62" s="1550"/>
      <c r="L62" s="1550"/>
      <c r="M62" s="27"/>
      <c r="N62" s="27"/>
    </row>
    <row r="63" spans="2:14" s="14" customFormat="1" ht="19.5" hidden="1">
      <c r="B63" s="2733"/>
      <c r="C63" s="729" t="s">
        <v>4155</v>
      </c>
      <c r="D63" s="94" t="s">
        <v>4183</v>
      </c>
      <c r="E63" s="94">
        <v>44374</v>
      </c>
      <c r="F63" s="94">
        <f t="shared" si="5"/>
        <v>44387</v>
      </c>
      <c r="G63" s="94">
        <f t="shared" si="6"/>
        <v>44389</v>
      </c>
      <c r="H63" s="94">
        <f t="shared" si="7"/>
        <v>44394</v>
      </c>
      <c r="I63" s="94">
        <f t="shared" si="8"/>
        <v>44397</v>
      </c>
      <c r="J63" s="94">
        <f t="shared" si="9"/>
        <v>44399</v>
      </c>
      <c r="K63" s="2708">
        <v>44368</v>
      </c>
      <c r="L63" s="2708">
        <v>44369</v>
      </c>
      <c r="M63" s="27"/>
      <c r="N63" s="27"/>
    </row>
    <row r="64" spans="2:14" s="14" customFormat="1" ht="19.5" hidden="1">
      <c r="B64" s="2733"/>
      <c r="C64" s="729" t="s">
        <v>4147</v>
      </c>
      <c r="D64" s="94" t="s">
        <v>4184</v>
      </c>
      <c r="E64" s="94">
        <v>44380</v>
      </c>
      <c r="F64" s="94">
        <f t="shared" si="5"/>
        <v>44393</v>
      </c>
      <c r="G64" s="94">
        <f t="shared" si="6"/>
        <v>44395</v>
      </c>
      <c r="H64" s="94">
        <f t="shared" si="7"/>
        <v>44400</v>
      </c>
      <c r="I64" s="94">
        <f t="shared" si="8"/>
        <v>44403</v>
      </c>
      <c r="J64" s="94">
        <f t="shared" si="9"/>
        <v>44405</v>
      </c>
      <c r="K64" s="2708">
        <v>44375</v>
      </c>
      <c r="L64" s="2708">
        <v>44376</v>
      </c>
      <c r="M64" s="27"/>
      <c r="N64" s="27"/>
    </row>
    <row r="65" spans="2:14" s="14" customFormat="1" ht="19.5" hidden="1">
      <c r="B65" s="2733"/>
      <c r="C65" s="729" t="s">
        <v>4149</v>
      </c>
      <c r="D65" s="94" t="s">
        <v>4185</v>
      </c>
      <c r="E65" s="94">
        <v>44388</v>
      </c>
      <c r="F65" s="94">
        <f t="shared" si="5"/>
        <v>44401</v>
      </c>
      <c r="G65" s="94">
        <f t="shared" si="6"/>
        <v>44403</v>
      </c>
      <c r="H65" s="94">
        <f t="shared" si="7"/>
        <v>44408</v>
      </c>
      <c r="I65" s="94">
        <f t="shared" si="8"/>
        <v>44411</v>
      </c>
      <c r="J65" s="94">
        <f t="shared" si="9"/>
        <v>44413</v>
      </c>
      <c r="K65" s="2708">
        <v>44382</v>
      </c>
      <c r="L65" s="2708">
        <v>44383</v>
      </c>
      <c r="M65" s="27"/>
      <c r="N65" s="27"/>
    </row>
    <row r="66" spans="2:14" s="14" customFormat="1" ht="19.5" hidden="1">
      <c r="B66" s="2733"/>
      <c r="C66" s="729" t="s">
        <v>3814</v>
      </c>
      <c r="D66" s="94" t="s">
        <v>2532</v>
      </c>
      <c r="E66" s="94">
        <v>44394</v>
      </c>
      <c r="F66" s="94">
        <f t="shared" si="5"/>
        <v>44407</v>
      </c>
      <c r="G66" s="94">
        <f t="shared" si="6"/>
        <v>44409</v>
      </c>
      <c r="H66" s="94">
        <f t="shared" si="7"/>
        <v>44414</v>
      </c>
      <c r="I66" s="94">
        <f t="shared" si="8"/>
        <v>44417</v>
      </c>
      <c r="J66" s="94">
        <f t="shared" si="9"/>
        <v>44419</v>
      </c>
      <c r="K66" s="2708">
        <v>44389</v>
      </c>
      <c r="L66" s="2708">
        <v>44390</v>
      </c>
      <c r="M66" s="27"/>
      <c r="N66" s="27"/>
    </row>
    <row r="67" spans="2:14" s="14" customFormat="1" ht="19.5" hidden="1">
      <c r="B67" s="2733" t="s">
        <v>4186</v>
      </c>
      <c r="C67" s="831" t="s">
        <v>4187</v>
      </c>
      <c r="D67" s="94" t="s">
        <v>4188</v>
      </c>
      <c r="E67" s="94">
        <v>44396</v>
      </c>
      <c r="F67" s="612"/>
      <c r="G67" s="612"/>
      <c r="H67" s="612"/>
      <c r="I67" s="612"/>
      <c r="J67" s="612"/>
      <c r="K67" s="2708">
        <v>44396</v>
      </c>
      <c r="L67" s="2708">
        <v>44397</v>
      </c>
      <c r="M67" s="27"/>
      <c r="N67" s="27"/>
    </row>
    <row r="68" spans="2:14" s="14" customFormat="1" ht="19.5" hidden="1">
      <c r="B68" s="2733" t="s">
        <v>4189</v>
      </c>
      <c r="C68" s="729" t="s">
        <v>3862</v>
      </c>
      <c r="D68" s="94" t="s">
        <v>2539</v>
      </c>
      <c r="E68" s="94">
        <v>44408</v>
      </c>
      <c r="F68" s="94">
        <f t="shared" ref="F68:F89" si="10">E68+13</f>
        <v>44421</v>
      </c>
      <c r="G68" s="94">
        <f t="shared" ref="G68:G89" si="11">E68+15</f>
        <v>44423</v>
      </c>
      <c r="H68" s="94">
        <f t="shared" ref="H68:H89" si="12">E68+20</f>
        <v>44428</v>
      </c>
      <c r="I68" s="94">
        <f t="shared" ref="I68:I89" si="13">E68+23</f>
        <v>44431</v>
      </c>
      <c r="J68" s="94">
        <f t="shared" ref="J68:J89" si="14">E68+25</f>
        <v>44433</v>
      </c>
      <c r="K68" s="2708">
        <v>44403</v>
      </c>
      <c r="L68" s="2708">
        <v>44404</v>
      </c>
      <c r="M68" s="27"/>
      <c r="N68" s="27"/>
    </row>
    <row r="69" spans="2:14" s="14" customFormat="1" ht="19.5" hidden="1">
      <c r="B69" s="2733"/>
      <c r="C69" s="729" t="s">
        <v>3125</v>
      </c>
      <c r="D69" s="94" t="s">
        <v>4190</v>
      </c>
      <c r="E69" s="94">
        <v>44414</v>
      </c>
      <c r="F69" s="94">
        <f t="shared" si="10"/>
        <v>44427</v>
      </c>
      <c r="G69" s="94">
        <f t="shared" si="11"/>
        <v>44429</v>
      </c>
      <c r="H69" s="94">
        <f t="shared" si="12"/>
        <v>44434</v>
      </c>
      <c r="I69" s="94">
        <f t="shared" si="13"/>
        <v>44437</v>
      </c>
      <c r="J69" s="94">
        <f t="shared" si="14"/>
        <v>44439</v>
      </c>
      <c r="K69" s="2708">
        <v>44410</v>
      </c>
      <c r="L69" s="2708">
        <v>44411</v>
      </c>
      <c r="M69" s="27"/>
      <c r="N69" s="27"/>
    </row>
    <row r="70" spans="2:14" s="14" customFormat="1" ht="19.5" hidden="1">
      <c r="B70" s="2733"/>
      <c r="C70" s="729" t="s">
        <v>4152</v>
      </c>
      <c r="D70" s="94" t="s">
        <v>4191</v>
      </c>
      <c r="E70" s="94">
        <v>44419</v>
      </c>
      <c r="F70" s="94">
        <f t="shared" si="10"/>
        <v>44432</v>
      </c>
      <c r="G70" s="94">
        <f t="shared" si="11"/>
        <v>44434</v>
      </c>
      <c r="H70" s="94">
        <f t="shared" si="12"/>
        <v>44439</v>
      </c>
      <c r="I70" s="94">
        <f t="shared" si="13"/>
        <v>44442</v>
      </c>
      <c r="J70" s="94">
        <f t="shared" si="14"/>
        <v>44444</v>
      </c>
      <c r="K70" s="2708">
        <v>44417</v>
      </c>
      <c r="L70" s="2708">
        <v>44418</v>
      </c>
      <c r="M70" s="27"/>
      <c r="N70" s="27"/>
    </row>
    <row r="71" spans="2:14" s="14" customFormat="1" ht="19.5" hidden="1">
      <c r="B71" s="2733"/>
      <c r="C71" s="729" t="s">
        <v>2712</v>
      </c>
      <c r="D71" s="94" t="s">
        <v>4192</v>
      </c>
      <c r="E71" s="94">
        <v>44428</v>
      </c>
      <c r="F71" s="94">
        <f t="shared" si="10"/>
        <v>44441</v>
      </c>
      <c r="G71" s="94">
        <f t="shared" si="11"/>
        <v>44443</v>
      </c>
      <c r="H71" s="94">
        <f t="shared" si="12"/>
        <v>44448</v>
      </c>
      <c r="I71" s="94">
        <f t="shared" si="13"/>
        <v>44451</v>
      </c>
      <c r="J71" s="94">
        <f t="shared" si="14"/>
        <v>44453</v>
      </c>
      <c r="K71" s="2708">
        <v>44424</v>
      </c>
      <c r="L71" s="2708">
        <v>44425</v>
      </c>
      <c r="M71" s="27"/>
      <c r="N71" s="27"/>
    </row>
    <row r="72" spans="2:14" s="14" customFormat="1" ht="19.5" hidden="1">
      <c r="B72" s="2733"/>
      <c r="C72" s="729" t="s">
        <v>3122</v>
      </c>
      <c r="D72" s="94" t="s">
        <v>4193</v>
      </c>
      <c r="E72" s="94">
        <v>44436</v>
      </c>
      <c r="F72" s="94">
        <f t="shared" si="10"/>
        <v>44449</v>
      </c>
      <c r="G72" s="612">
        <f t="shared" si="11"/>
        <v>44451</v>
      </c>
      <c r="H72" s="94">
        <f t="shared" si="12"/>
        <v>44456</v>
      </c>
      <c r="I72" s="94">
        <f t="shared" si="13"/>
        <v>44459</v>
      </c>
      <c r="J72" s="94">
        <f t="shared" si="14"/>
        <v>44461</v>
      </c>
      <c r="K72" s="2708">
        <v>44431</v>
      </c>
      <c r="L72" s="2708">
        <v>44432</v>
      </c>
      <c r="M72" s="27"/>
      <c r="N72" s="27"/>
    </row>
    <row r="73" spans="2:14" s="14" customFormat="1" ht="19.5" hidden="1">
      <c r="B73" s="2733"/>
      <c r="C73" s="729" t="s">
        <v>3847</v>
      </c>
      <c r="D73" s="94" t="s">
        <v>4194</v>
      </c>
      <c r="E73" s="94">
        <v>44442</v>
      </c>
      <c r="F73" s="94">
        <f t="shared" si="10"/>
        <v>44455</v>
      </c>
      <c r="G73" s="94">
        <f t="shared" si="11"/>
        <v>44457</v>
      </c>
      <c r="H73" s="94">
        <f t="shared" si="12"/>
        <v>44462</v>
      </c>
      <c r="I73" s="94">
        <f t="shared" si="13"/>
        <v>44465</v>
      </c>
      <c r="J73" s="94">
        <f t="shared" si="14"/>
        <v>44467</v>
      </c>
      <c r="K73" s="2708">
        <v>44438</v>
      </c>
      <c r="L73" s="2708">
        <v>44439</v>
      </c>
      <c r="M73" s="27"/>
      <c r="N73" s="27"/>
    </row>
    <row r="74" spans="2:14" s="14" customFormat="1" ht="19.5" hidden="1">
      <c r="B74" s="2733" t="s">
        <v>4195</v>
      </c>
      <c r="C74" s="729" t="s">
        <v>3639</v>
      </c>
      <c r="D74" s="94" t="s">
        <v>4196</v>
      </c>
      <c r="E74" s="94">
        <v>44445</v>
      </c>
      <c r="F74" s="94">
        <f t="shared" si="10"/>
        <v>44458</v>
      </c>
      <c r="G74" s="94">
        <f t="shared" si="11"/>
        <v>44460</v>
      </c>
      <c r="H74" s="94">
        <f t="shared" si="12"/>
        <v>44465</v>
      </c>
      <c r="I74" s="94">
        <f t="shared" si="13"/>
        <v>44468</v>
      </c>
      <c r="J74" s="94">
        <f t="shared" si="14"/>
        <v>44470</v>
      </c>
      <c r="K74" s="2708">
        <v>44445</v>
      </c>
      <c r="L74" s="2708">
        <v>44446</v>
      </c>
      <c r="M74" s="27"/>
      <c r="N74" s="27"/>
    </row>
    <row r="75" spans="2:14" s="14" customFormat="1" ht="19.5" hidden="1">
      <c r="B75" s="2733"/>
      <c r="C75" s="729" t="s">
        <v>4155</v>
      </c>
      <c r="D75" s="94" t="s">
        <v>4197</v>
      </c>
      <c r="E75" s="94">
        <v>44458</v>
      </c>
      <c r="F75" s="94">
        <f t="shared" si="10"/>
        <v>44471</v>
      </c>
      <c r="G75" s="94">
        <f t="shared" si="11"/>
        <v>44473</v>
      </c>
      <c r="H75" s="94">
        <f t="shared" si="12"/>
        <v>44478</v>
      </c>
      <c r="I75" s="94">
        <f t="shared" si="13"/>
        <v>44481</v>
      </c>
      <c r="J75" s="94">
        <f t="shared" si="14"/>
        <v>44483</v>
      </c>
      <c r="K75" s="2708">
        <v>44452</v>
      </c>
      <c r="L75" s="2708">
        <v>44453</v>
      </c>
      <c r="M75" s="27"/>
      <c r="N75" s="27"/>
    </row>
    <row r="76" spans="2:14" s="14" customFormat="1" ht="19.5" hidden="1">
      <c r="B76" s="2733"/>
      <c r="C76" s="729" t="s">
        <v>4147</v>
      </c>
      <c r="D76" s="94" t="s">
        <v>2564</v>
      </c>
      <c r="E76" s="94">
        <v>44463</v>
      </c>
      <c r="F76" s="94">
        <f t="shared" si="10"/>
        <v>44476</v>
      </c>
      <c r="G76" s="94">
        <f t="shared" si="11"/>
        <v>44478</v>
      </c>
      <c r="H76" s="94">
        <f t="shared" si="12"/>
        <v>44483</v>
      </c>
      <c r="I76" s="94">
        <f t="shared" si="13"/>
        <v>44486</v>
      </c>
      <c r="J76" s="94">
        <f t="shared" si="14"/>
        <v>44488</v>
      </c>
      <c r="K76" s="2708">
        <v>44459</v>
      </c>
      <c r="L76" s="2708">
        <v>44460</v>
      </c>
      <c r="M76" s="27"/>
      <c r="N76" s="27"/>
    </row>
    <row r="77" spans="2:14" s="14" customFormat="1" ht="19.5" hidden="1">
      <c r="B77" s="2733"/>
      <c r="C77" s="729" t="s">
        <v>4149</v>
      </c>
      <c r="D77" s="94" t="s">
        <v>2568</v>
      </c>
      <c r="E77" s="94">
        <v>44473</v>
      </c>
      <c r="F77" s="94">
        <f t="shared" si="10"/>
        <v>44486</v>
      </c>
      <c r="G77" s="94">
        <f t="shared" si="11"/>
        <v>44488</v>
      </c>
      <c r="H77" s="94">
        <f t="shared" si="12"/>
        <v>44493</v>
      </c>
      <c r="I77" s="94">
        <f t="shared" si="13"/>
        <v>44496</v>
      </c>
      <c r="J77" s="94">
        <f t="shared" si="14"/>
        <v>44498</v>
      </c>
      <c r="K77" s="2708">
        <v>44466</v>
      </c>
      <c r="L77" s="2708">
        <v>44467</v>
      </c>
      <c r="M77" s="27"/>
      <c r="N77" s="27"/>
    </row>
    <row r="78" spans="2:14" s="14" customFormat="1" ht="19.5" hidden="1">
      <c r="B78" s="2733"/>
      <c r="C78" s="729" t="s">
        <v>3814</v>
      </c>
      <c r="D78" s="94" t="s">
        <v>2572</v>
      </c>
      <c r="E78" s="94">
        <v>44477</v>
      </c>
      <c r="F78" s="94">
        <f t="shared" si="10"/>
        <v>44490</v>
      </c>
      <c r="G78" s="94">
        <f t="shared" si="11"/>
        <v>44492</v>
      </c>
      <c r="H78" s="94">
        <f t="shared" si="12"/>
        <v>44497</v>
      </c>
      <c r="I78" s="94">
        <f t="shared" si="13"/>
        <v>44500</v>
      </c>
      <c r="J78" s="94">
        <f t="shared" si="14"/>
        <v>44502</v>
      </c>
      <c r="K78" s="2708">
        <v>44473</v>
      </c>
      <c r="L78" s="2708">
        <v>44474</v>
      </c>
      <c r="M78" s="27"/>
      <c r="N78" s="27"/>
    </row>
    <row r="79" spans="2:14" s="14" customFormat="1" ht="19.5" hidden="1">
      <c r="B79" s="2733"/>
      <c r="C79" s="729" t="s">
        <v>3862</v>
      </c>
      <c r="D79" s="94" t="s">
        <v>2575</v>
      </c>
      <c r="E79" s="94">
        <v>44484</v>
      </c>
      <c r="F79" s="94">
        <f t="shared" si="10"/>
        <v>44497</v>
      </c>
      <c r="G79" s="94">
        <f t="shared" si="11"/>
        <v>44499</v>
      </c>
      <c r="H79" s="94">
        <f t="shared" si="12"/>
        <v>44504</v>
      </c>
      <c r="I79" s="94">
        <f t="shared" si="13"/>
        <v>44507</v>
      </c>
      <c r="J79" s="94">
        <f t="shared" si="14"/>
        <v>44509</v>
      </c>
      <c r="K79" s="2708">
        <v>44480</v>
      </c>
      <c r="L79" s="2708">
        <v>44481</v>
      </c>
      <c r="M79" s="27"/>
      <c r="N79" s="27"/>
    </row>
    <row r="80" spans="2:14" s="14" customFormat="1" ht="19.5" hidden="1">
      <c r="B80" s="2733"/>
      <c r="C80" s="729" t="s">
        <v>3125</v>
      </c>
      <c r="D80" s="94" t="s">
        <v>4198</v>
      </c>
      <c r="E80" s="94">
        <v>44492</v>
      </c>
      <c r="F80" s="94">
        <f t="shared" si="10"/>
        <v>44505</v>
      </c>
      <c r="G80" s="94">
        <f t="shared" si="11"/>
        <v>44507</v>
      </c>
      <c r="H80" s="94">
        <f t="shared" si="12"/>
        <v>44512</v>
      </c>
      <c r="I80" s="94">
        <f t="shared" si="13"/>
        <v>44515</v>
      </c>
      <c r="J80" s="94">
        <f t="shared" si="14"/>
        <v>44517</v>
      </c>
      <c r="K80" s="2708">
        <v>44487</v>
      </c>
      <c r="L80" s="2708">
        <v>44488</v>
      </c>
      <c r="M80" s="27"/>
      <c r="N80" s="27"/>
    </row>
    <row r="81" spans="2:14" s="14" customFormat="1" ht="19.5" hidden="1">
      <c r="B81" s="2733"/>
      <c r="C81" s="729" t="s">
        <v>4152</v>
      </c>
      <c r="D81" s="94" t="s">
        <v>2581</v>
      </c>
      <c r="E81" s="94">
        <v>44508</v>
      </c>
      <c r="F81" s="94">
        <f t="shared" si="10"/>
        <v>44521</v>
      </c>
      <c r="G81" s="94">
        <f t="shared" si="11"/>
        <v>44523</v>
      </c>
      <c r="H81" s="94">
        <f t="shared" si="12"/>
        <v>44528</v>
      </c>
      <c r="I81" s="94">
        <f t="shared" si="13"/>
        <v>44531</v>
      </c>
      <c r="J81" s="94">
        <f t="shared" si="14"/>
        <v>44533</v>
      </c>
      <c r="K81" s="2708">
        <v>44494</v>
      </c>
      <c r="L81" s="2708">
        <v>44495</v>
      </c>
      <c r="M81" s="27"/>
      <c r="N81" s="27"/>
    </row>
    <row r="82" spans="2:14" s="14" customFormat="1" ht="19.5" hidden="1">
      <c r="B82" s="2733"/>
      <c r="C82" s="729" t="s">
        <v>2712</v>
      </c>
      <c r="D82" s="94" t="s">
        <v>4199</v>
      </c>
      <c r="E82" s="94">
        <v>44506</v>
      </c>
      <c r="F82" s="94">
        <f t="shared" si="10"/>
        <v>44519</v>
      </c>
      <c r="G82" s="94">
        <f t="shared" si="11"/>
        <v>44521</v>
      </c>
      <c r="H82" s="94">
        <f t="shared" si="12"/>
        <v>44526</v>
      </c>
      <c r="I82" s="94">
        <f t="shared" si="13"/>
        <v>44529</v>
      </c>
      <c r="J82" s="94">
        <f t="shared" si="14"/>
        <v>44531</v>
      </c>
      <c r="K82" s="2708">
        <v>44501</v>
      </c>
      <c r="L82" s="2708">
        <v>44502</v>
      </c>
      <c r="M82" s="27"/>
      <c r="N82" s="27"/>
    </row>
    <row r="83" spans="2:14" s="14" customFormat="1" ht="19.5" hidden="1">
      <c r="B83" s="2733"/>
      <c r="C83" s="729" t="s">
        <v>3122</v>
      </c>
      <c r="D83" s="94" t="s">
        <v>4200</v>
      </c>
      <c r="E83" s="94">
        <v>44513</v>
      </c>
      <c r="F83" s="94">
        <f t="shared" si="10"/>
        <v>44526</v>
      </c>
      <c r="G83" s="94">
        <f t="shared" si="11"/>
        <v>44528</v>
      </c>
      <c r="H83" s="94">
        <f t="shared" si="12"/>
        <v>44533</v>
      </c>
      <c r="I83" s="94">
        <f t="shared" si="13"/>
        <v>44536</v>
      </c>
      <c r="J83" s="94">
        <f t="shared" si="14"/>
        <v>44538</v>
      </c>
      <c r="K83" s="2708">
        <v>44508</v>
      </c>
      <c r="L83" s="2708">
        <v>44509</v>
      </c>
      <c r="M83" s="27"/>
      <c r="N83" s="27"/>
    </row>
    <row r="84" spans="2:14" s="14" customFormat="1" ht="19.5" hidden="1">
      <c r="B84" s="2733"/>
      <c r="C84" s="729" t="s">
        <v>3847</v>
      </c>
      <c r="D84" s="94" t="s">
        <v>4201</v>
      </c>
      <c r="E84" s="94">
        <v>44526</v>
      </c>
      <c r="F84" s="94">
        <f t="shared" si="10"/>
        <v>44539</v>
      </c>
      <c r="G84" s="94">
        <f t="shared" si="11"/>
        <v>44541</v>
      </c>
      <c r="H84" s="94">
        <f t="shared" si="12"/>
        <v>44546</v>
      </c>
      <c r="I84" s="94">
        <f t="shared" si="13"/>
        <v>44549</v>
      </c>
      <c r="J84" s="94">
        <f t="shared" si="14"/>
        <v>44551</v>
      </c>
      <c r="K84" s="2708">
        <v>44515</v>
      </c>
      <c r="L84" s="2708">
        <v>44516</v>
      </c>
      <c r="M84" s="27"/>
      <c r="N84" s="27"/>
    </row>
    <row r="85" spans="2:14" s="14" customFormat="1" ht="19.5" hidden="1">
      <c r="B85" s="2733"/>
      <c r="C85" s="729" t="s">
        <v>3639</v>
      </c>
      <c r="D85" s="94" t="s">
        <v>4202</v>
      </c>
      <c r="E85" s="94">
        <v>44529</v>
      </c>
      <c r="F85" s="94">
        <f t="shared" si="10"/>
        <v>44542</v>
      </c>
      <c r="G85" s="94">
        <f t="shared" si="11"/>
        <v>44544</v>
      </c>
      <c r="H85" s="94">
        <f t="shared" si="12"/>
        <v>44549</v>
      </c>
      <c r="I85" s="94">
        <f t="shared" si="13"/>
        <v>44552</v>
      </c>
      <c r="J85" s="94">
        <f t="shared" si="14"/>
        <v>44554</v>
      </c>
      <c r="K85" s="2708">
        <v>44522</v>
      </c>
      <c r="L85" s="2708">
        <v>44523</v>
      </c>
      <c r="M85" s="27"/>
      <c r="N85" s="27"/>
    </row>
    <row r="86" spans="2:14" s="14" customFormat="1" ht="19.5" hidden="1">
      <c r="B86" s="2733"/>
      <c r="C86" s="729" t="s">
        <v>4155</v>
      </c>
      <c r="D86" s="94" t="s">
        <v>4203</v>
      </c>
      <c r="E86" s="94">
        <v>44541</v>
      </c>
      <c r="F86" s="94">
        <f t="shared" si="10"/>
        <v>44554</v>
      </c>
      <c r="G86" s="94">
        <f t="shared" si="11"/>
        <v>44556</v>
      </c>
      <c r="H86" s="94">
        <f t="shared" si="12"/>
        <v>44561</v>
      </c>
      <c r="I86" s="94">
        <f t="shared" si="13"/>
        <v>44564</v>
      </c>
      <c r="J86" s="94">
        <f t="shared" si="14"/>
        <v>44566</v>
      </c>
      <c r="K86" s="2708">
        <v>44529</v>
      </c>
      <c r="L86" s="2708">
        <v>44530</v>
      </c>
      <c r="M86" s="27"/>
      <c r="N86" s="27"/>
    </row>
    <row r="87" spans="2:14" s="14" customFormat="1" ht="19.5" hidden="1">
      <c r="B87" s="2733"/>
      <c r="C87" s="729" t="s">
        <v>4147</v>
      </c>
      <c r="D87" s="94" t="s">
        <v>2601</v>
      </c>
      <c r="E87" s="94">
        <v>44547</v>
      </c>
      <c r="F87" s="94">
        <f t="shared" si="10"/>
        <v>44560</v>
      </c>
      <c r="G87" s="94">
        <f t="shared" si="11"/>
        <v>44562</v>
      </c>
      <c r="H87" s="94">
        <f t="shared" si="12"/>
        <v>44567</v>
      </c>
      <c r="I87" s="94">
        <f t="shared" si="13"/>
        <v>44570</v>
      </c>
      <c r="J87" s="94">
        <f t="shared" si="14"/>
        <v>44572</v>
      </c>
      <c r="K87" s="2708">
        <v>44536</v>
      </c>
      <c r="L87" s="2708">
        <v>44537</v>
      </c>
      <c r="M87" s="27"/>
      <c r="N87" s="27"/>
    </row>
    <row r="88" spans="2:14" s="14" customFormat="1" ht="19.5" hidden="1">
      <c r="B88" s="2733"/>
      <c r="C88" s="729" t="s">
        <v>4149</v>
      </c>
      <c r="D88" s="94" t="s">
        <v>2602</v>
      </c>
      <c r="E88" s="94">
        <v>44549</v>
      </c>
      <c r="F88" s="94">
        <f t="shared" si="10"/>
        <v>44562</v>
      </c>
      <c r="G88" s="94">
        <f t="shared" si="11"/>
        <v>44564</v>
      </c>
      <c r="H88" s="94">
        <f t="shared" si="12"/>
        <v>44569</v>
      </c>
      <c r="I88" s="94">
        <f t="shared" si="13"/>
        <v>44572</v>
      </c>
      <c r="J88" s="94">
        <f t="shared" si="14"/>
        <v>44574</v>
      </c>
      <c r="K88" s="2708">
        <v>44543</v>
      </c>
      <c r="L88" s="2708">
        <v>44544</v>
      </c>
      <c r="M88" s="27"/>
      <c r="N88" s="27"/>
    </row>
    <row r="89" spans="2:14" s="14" customFormat="1" ht="19.5" hidden="1">
      <c r="B89" s="2733"/>
      <c r="C89" s="729" t="s">
        <v>3814</v>
      </c>
      <c r="D89" s="94" t="s">
        <v>2605</v>
      </c>
      <c r="E89" s="94">
        <v>44555</v>
      </c>
      <c r="F89" s="94">
        <f t="shared" si="10"/>
        <v>44568</v>
      </c>
      <c r="G89" s="94">
        <f t="shared" si="11"/>
        <v>44570</v>
      </c>
      <c r="H89" s="94">
        <f t="shared" si="12"/>
        <v>44575</v>
      </c>
      <c r="I89" s="94">
        <f t="shared" si="13"/>
        <v>44578</v>
      </c>
      <c r="J89" s="94">
        <f t="shared" si="14"/>
        <v>44580</v>
      </c>
      <c r="K89" s="2708">
        <v>44550</v>
      </c>
      <c r="L89" s="2708">
        <v>44551</v>
      </c>
      <c r="M89" s="27"/>
      <c r="N89" s="27"/>
    </row>
    <row r="90" spans="2:14" s="14" customFormat="1" ht="19.5" hidden="1">
      <c r="B90" s="2733"/>
      <c r="C90" s="1049" t="s">
        <v>2182</v>
      </c>
      <c r="D90" s="94" t="s">
        <v>4204</v>
      </c>
      <c r="E90" s="94">
        <v>44557</v>
      </c>
      <c r="F90" s="612"/>
      <c r="G90" s="612"/>
      <c r="H90" s="612"/>
      <c r="I90" s="612"/>
      <c r="J90" s="612"/>
      <c r="K90" s="2708">
        <v>44557</v>
      </c>
      <c r="L90" s="2708">
        <v>44558</v>
      </c>
      <c r="M90" s="27"/>
      <c r="N90" s="27"/>
    </row>
    <row r="91" spans="2:14" s="14" customFormat="1" ht="19.5" hidden="1">
      <c r="B91" s="2733" t="s">
        <v>4205</v>
      </c>
      <c r="C91" s="729" t="s">
        <v>3862</v>
      </c>
      <c r="D91" s="94" t="s">
        <v>4206</v>
      </c>
      <c r="E91" s="94">
        <v>44202</v>
      </c>
      <c r="F91" s="94">
        <f t="shared" ref="F91:F96" si="15">E91+13</f>
        <v>44215</v>
      </c>
      <c r="G91" s="94">
        <f t="shared" ref="G91:G96" si="16">E91+15</f>
        <v>44217</v>
      </c>
      <c r="H91" s="94">
        <f t="shared" ref="H91:H96" si="17">E91+20</f>
        <v>44222</v>
      </c>
      <c r="I91" s="94">
        <f t="shared" ref="I91:I96" si="18">E91+23</f>
        <v>44225</v>
      </c>
      <c r="J91" s="94">
        <f t="shared" ref="J91:J96" si="19">E91+25</f>
        <v>44227</v>
      </c>
      <c r="K91" s="2708">
        <v>44564</v>
      </c>
      <c r="L91" s="2708">
        <v>44565</v>
      </c>
      <c r="M91" s="27"/>
      <c r="N91" s="27"/>
    </row>
    <row r="92" spans="2:14" s="14" customFormat="1" ht="19.5" hidden="1">
      <c r="B92" s="2733" t="s">
        <v>4207</v>
      </c>
      <c r="C92" s="729" t="s">
        <v>3125</v>
      </c>
      <c r="D92" s="94" t="s">
        <v>2614</v>
      </c>
      <c r="E92" s="94">
        <v>44576</v>
      </c>
      <c r="F92" s="94">
        <f t="shared" si="15"/>
        <v>44589</v>
      </c>
      <c r="G92" s="94">
        <f t="shared" si="16"/>
        <v>44591</v>
      </c>
      <c r="H92" s="94">
        <f t="shared" si="17"/>
        <v>44596</v>
      </c>
      <c r="I92" s="94">
        <f t="shared" si="18"/>
        <v>44599</v>
      </c>
      <c r="J92" s="94">
        <f t="shared" si="19"/>
        <v>44601</v>
      </c>
      <c r="K92" s="2708">
        <v>44571</v>
      </c>
      <c r="L92" s="2708">
        <v>44572</v>
      </c>
      <c r="M92" s="27"/>
      <c r="N92" s="27"/>
    </row>
    <row r="93" spans="2:14" s="14" customFormat="1" ht="19.5" hidden="1">
      <c r="B93" s="2733" t="s">
        <v>4208</v>
      </c>
      <c r="C93" s="729" t="s">
        <v>2712</v>
      </c>
      <c r="D93" s="94" t="s">
        <v>2616</v>
      </c>
      <c r="E93" s="94">
        <v>44582</v>
      </c>
      <c r="F93" s="94">
        <f t="shared" si="15"/>
        <v>44595</v>
      </c>
      <c r="G93" s="94">
        <f t="shared" si="16"/>
        <v>44597</v>
      </c>
      <c r="H93" s="94">
        <f t="shared" si="17"/>
        <v>44602</v>
      </c>
      <c r="I93" s="94">
        <f t="shared" si="18"/>
        <v>44605</v>
      </c>
      <c r="J93" s="94">
        <f t="shared" si="19"/>
        <v>44607</v>
      </c>
      <c r="K93" s="2708">
        <v>44578</v>
      </c>
      <c r="L93" s="2708">
        <v>44579</v>
      </c>
      <c r="M93" s="27"/>
      <c r="N93" s="27"/>
    </row>
    <row r="94" spans="2:14" s="14" customFormat="1" ht="19.5" hidden="1">
      <c r="B94" s="2733" t="s">
        <v>4209</v>
      </c>
      <c r="C94" s="729" t="s">
        <v>4152</v>
      </c>
      <c r="D94" s="94" t="s">
        <v>4210</v>
      </c>
      <c r="E94" s="94">
        <v>44586</v>
      </c>
      <c r="F94" s="94">
        <f t="shared" si="15"/>
        <v>44599</v>
      </c>
      <c r="G94" s="94">
        <f t="shared" si="16"/>
        <v>44601</v>
      </c>
      <c r="H94" s="94">
        <f t="shared" si="17"/>
        <v>44606</v>
      </c>
      <c r="I94" s="94">
        <f t="shared" si="18"/>
        <v>44609</v>
      </c>
      <c r="J94" s="94">
        <f t="shared" si="19"/>
        <v>44611</v>
      </c>
      <c r="K94" s="2708">
        <v>44585</v>
      </c>
      <c r="L94" s="2708">
        <v>44586</v>
      </c>
      <c r="M94" s="27"/>
      <c r="N94" s="27"/>
    </row>
    <row r="95" spans="2:14" s="14" customFormat="1" ht="19.5" hidden="1">
      <c r="B95" s="2733" t="s">
        <v>4211</v>
      </c>
      <c r="C95" s="729" t="s">
        <v>3122</v>
      </c>
      <c r="D95" s="94" t="s">
        <v>4212</v>
      </c>
      <c r="E95" s="94">
        <v>44594</v>
      </c>
      <c r="F95" s="94">
        <f t="shared" si="15"/>
        <v>44607</v>
      </c>
      <c r="G95" s="94">
        <f t="shared" si="16"/>
        <v>44609</v>
      </c>
      <c r="H95" s="94">
        <f t="shared" si="17"/>
        <v>44614</v>
      </c>
      <c r="I95" s="94">
        <f t="shared" si="18"/>
        <v>44617</v>
      </c>
      <c r="J95" s="94">
        <f t="shared" si="19"/>
        <v>44619</v>
      </c>
      <c r="K95" s="2708">
        <v>44592</v>
      </c>
      <c r="L95" s="2708">
        <v>44593</v>
      </c>
      <c r="M95" s="27"/>
      <c r="N95" s="27"/>
    </row>
    <row r="96" spans="2:14" s="14" customFormat="1" ht="19.5" hidden="1">
      <c r="B96" s="2733" t="s">
        <v>4213</v>
      </c>
      <c r="C96" s="729" t="s">
        <v>3847</v>
      </c>
      <c r="D96" s="94" t="s">
        <v>4214</v>
      </c>
      <c r="E96" s="94">
        <v>44608</v>
      </c>
      <c r="F96" s="94">
        <f t="shared" si="15"/>
        <v>44621</v>
      </c>
      <c r="G96" s="94">
        <f t="shared" si="16"/>
        <v>44623</v>
      </c>
      <c r="H96" s="94">
        <f t="shared" si="17"/>
        <v>44628</v>
      </c>
      <c r="I96" s="94">
        <f t="shared" si="18"/>
        <v>44631</v>
      </c>
      <c r="J96" s="94">
        <f t="shared" si="19"/>
        <v>44633</v>
      </c>
      <c r="K96" s="2708">
        <v>44599</v>
      </c>
      <c r="L96" s="2708">
        <v>44600</v>
      </c>
      <c r="M96" s="27"/>
      <c r="N96" s="27"/>
    </row>
    <row r="97" spans="2:14" s="14" customFormat="1" ht="19.5" hidden="1">
      <c r="B97" s="2733" t="s">
        <v>4215</v>
      </c>
      <c r="C97" s="1049" t="s">
        <v>2182</v>
      </c>
      <c r="D97" s="94" t="s">
        <v>4216</v>
      </c>
      <c r="E97" s="94">
        <v>44606</v>
      </c>
      <c r="F97" s="612"/>
      <c r="G97" s="612"/>
      <c r="H97" s="612"/>
      <c r="I97" s="612"/>
      <c r="J97" s="612"/>
      <c r="K97" s="2708">
        <v>44606</v>
      </c>
      <c r="L97" s="2708">
        <v>44607</v>
      </c>
      <c r="M97" s="27"/>
      <c r="N97" s="27"/>
    </row>
    <row r="98" spans="2:14" s="14" customFormat="1" ht="19.5" hidden="1">
      <c r="B98" s="2733" t="s">
        <v>4217</v>
      </c>
      <c r="C98" s="729" t="s">
        <v>3639</v>
      </c>
      <c r="D98" s="94" t="s">
        <v>4218</v>
      </c>
      <c r="E98" s="94">
        <v>44615</v>
      </c>
      <c r="F98" s="94">
        <f t="shared" ref="F98:F107" si="20">E98+13</f>
        <v>44628</v>
      </c>
      <c r="G98" s="94">
        <f t="shared" ref="G98:G107" si="21">E98+15</f>
        <v>44630</v>
      </c>
      <c r="H98" s="94">
        <f t="shared" ref="H98:H107" si="22">E98+20</f>
        <v>44635</v>
      </c>
      <c r="I98" s="94">
        <f t="shared" ref="I98:I107" si="23">E98+23</f>
        <v>44638</v>
      </c>
      <c r="J98" s="94">
        <f t="shared" ref="J98:J107" si="24">E98+25</f>
        <v>44640</v>
      </c>
      <c r="K98" s="2708">
        <v>44613</v>
      </c>
      <c r="L98" s="2708">
        <v>44614</v>
      </c>
      <c r="M98" s="27"/>
      <c r="N98" s="27"/>
    </row>
    <row r="99" spans="2:14" s="14" customFormat="1" ht="19.5" hidden="1">
      <c r="B99" s="2733" t="s">
        <v>4219</v>
      </c>
      <c r="C99" s="729" t="s">
        <v>4155</v>
      </c>
      <c r="D99" s="94" t="s">
        <v>4220</v>
      </c>
      <c r="E99" s="94">
        <v>44626</v>
      </c>
      <c r="F99" s="94">
        <f t="shared" si="20"/>
        <v>44639</v>
      </c>
      <c r="G99" s="94">
        <f t="shared" si="21"/>
        <v>44641</v>
      </c>
      <c r="H99" s="94">
        <f t="shared" si="22"/>
        <v>44646</v>
      </c>
      <c r="I99" s="94">
        <f t="shared" si="23"/>
        <v>44649</v>
      </c>
      <c r="J99" s="94">
        <f t="shared" si="24"/>
        <v>44651</v>
      </c>
      <c r="K99" s="2708">
        <v>44620</v>
      </c>
      <c r="L99" s="2708">
        <v>44621</v>
      </c>
      <c r="M99" s="27"/>
      <c r="N99" s="27"/>
    </row>
    <row r="100" spans="2:14" s="14" customFormat="1" ht="19.5" hidden="1">
      <c r="B100" s="2733" t="s">
        <v>4221</v>
      </c>
      <c r="C100" s="729" t="s">
        <v>4147</v>
      </c>
      <c r="D100" s="94" t="s">
        <v>4222</v>
      </c>
      <c r="E100" s="94">
        <v>44628</v>
      </c>
      <c r="F100" s="94">
        <f t="shared" si="20"/>
        <v>44641</v>
      </c>
      <c r="G100" s="94">
        <f t="shared" si="21"/>
        <v>44643</v>
      </c>
      <c r="H100" s="94">
        <f t="shared" si="22"/>
        <v>44648</v>
      </c>
      <c r="I100" s="94">
        <f t="shared" si="23"/>
        <v>44651</v>
      </c>
      <c r="J100" s="94">
        <f t="shared" si="24"/>
        <v>44653</v>
      </c>
      <c r="K100" s="2708">
        <v>44627</v>
      </c>
      <c r="L100" s="2708">
        <v>44628</v>
      </c>
      <c r="M100" s="27"/>
      <c r="N100" s="27"/>
    </row>
    <row r="101" spans="2:14" s="14" customFormat="1" ht="19.5" hidden="1">
      <c r="B101" s="2733" t="s">
        <v>4223</v>
      </c>
      <c r="C101" s="729" t="s">
        <v>4149</v>
      </c>
      <c r="D101" s="94" t="s">
        <v>4224</v>
      </c>
      <c r="E101" s="94">
        <v>44634</v>
      </c>
      <c r="F101" s="94">
        <f t="shared" si="20"/>
        <v>44647</v>
      </c>
      <c r="G101" s="94">
        <f t="shared" si="21"/>
        <v>44649</v>
      </c>
      <c r="H101" s="94">
        <f t="shared" si="22"/>
        <v>44654</v>
      </c>
      <c r="I101" s="94">
        <f t="shared" si="23"/>
        <v>44657</v>
      </c>
      <c r="J101" s="94">
        <f t="shared" si="24"/>
        <v>44659</v>
      </c>
      <c r="K101" s="2708">
        <v>44634</v>
      </c>
      <c r="L101" s="2708">
        <v>44635</v>
      </c>
      <c r="M101" s="27"/>
      <c r="N101" s="27"/>
    </row>
    <row r="102" spans="2:14" s="14" customFormat="1" ht="19.5" hidden="1">
      <c r="B102" s="2733" t="s">
        <v>4225</v>
      </c>
      <c r="C102" s="729" t="s">
        <v>3814</v>
      </c>
      <c r="D102" s="94" t="s">
        <v>2638</v>
      </c>
      <c r="E102" s="94">
        <v>44641</v>
      </c>
      <c r="F102" s="94">
        <f t="shared" si="20"/>
        <v>44654</v>
      </c>
      <c r="G102" s="94">
        <f t="shared" si="21"/>
        <v>44656</v>
      </c>
      <c r="H102" s="94">
        <f t="shared" si="22"/>
        <v>44661</v>
      </c>
      <c r="I102" s="94">
        <f t="shared" si="23"/>
        <v>44664</v>
      </c>
      <c r="J102" s="94">
        <f t="shared" si="24"/>
        <v>44666</v>
      </c>
      <c r="K102" s="2708">
        <v>44641</v>
      </c>
      <c r="L102" s="2708">
        <v>44642</v>
      </c>
      <c r="M102" s="27"/>
      <c r="N102" s="27"/>
    </row>
    <row r="103" spans="2:14" s="14" customFormat="1" ht="19.5" hidden="1">
      <c r="B103" s="2733" t="s">
        <v>4226</v>
      </c>
      <c r="C103" s="729" t="s">
        <v>3862</v>
      </c>
      <c r="D103" s="94" t="s">
        <v>2643</v>
      </c>
      <c r="E103" s="94">
        <v>44652</v>
      </c>
      <c r="F103" s="94">
        <f t="shared" si="20"/>
        <v>44665</v>
      </c>
      <c r="G103" s="94">
        <f t="shared" si="21"/>
        <v>44667</v>
      </c>
      <c r="H103" s="94">
        <f t="shared" si="22"/>
        <v>44672</v>
      </c>
      <c r="I103" s="94">
        <f t="shared" si="23"/>
        <v>44675</v>
      </c>
      <c r="J103" s="94">
        <f t="shared" si="24"/>
        <v>44677</v>
      </c>
      <c r="K103" s="2708">
        <v>44648</v>
      </c>
      <c r="L103" s="2708">
        <v>44649</v>
      </c>
      <c r="M103" s="27"/>
      <c r="N103" s="27"/>
    </row>
    <row r="104" spans="2:14" s="14" customFormat="1" ht="19.5" hidden="1">
      <c r="B104" s="2733" t="s">
        <v>4227</v>
      </c>
      <c r="C104" s="729" t="s">
        <v>3125</v>
      </c>
      <c r="D104" s="94" t="s">
        <v>2645</v>
      </c>
      <c r="E104" s="94">
        <v>44658</v>
      </c>
      <c r="F104" s="94">
        <f t="shared" si="20"/>
        <v>44671</v>
      </c>
      <c r="G104" s="94">
        <f t="shared" si="21"/>
        <v>44673</v>
      </c>
      <c r="H104" s="94">
        <f t="shared" si="22"/>
        <v>44678</v>
      </c>
      <c r="I104" s="94">
        <f t="shared" si="23"/>
        <v>44681</v>
      </c>
      <c r="J104" s="94">
        <f t="shared" si="24"/>
        <v>44683</v>
      </c>
      <c r="K104" s="2708">
        <v>44655</v>
      </c>
      <c r="L104" s="2708">
        <v>44656</v>
      </c>
      <c r="M104" s="27"/>
      <c r="N104" s="27"/>
    </row>
    <row r="105" spans="2:14" s="14" customFormat="1" ht="19.5" hidden="1">
      <c r="B105" s="2733" t="s">
        <v>4228</v>
      </c>
      <c r="C105" s="729" t="s">
        <v>2712</v>
      </c>
      <c r="D105" s="94" t="s">
        <v>2647</v>
      </c>
      <c r="E105" s="94">
        <v>44667</v>
      </c>
      <c r="F105" s="94">
        <f t="shared" si="20"/>
        <v>44680</v>
      </c>
      <c r="G105" s="94">
        <f t="shared" si="21"/>
        <v>44682</v>
      </c>
      <c r="H105" s="94">
        <f t="shared" si="22"/>
        <v>44687</v>
      </c>
      <c r="I105" s="94">
        <f t="shared" si="23"/>
        <v>44690</v>
      </c>
      <c r="J105" s="94">
        <f t="shared" si="24"/>
        <v>44692</v>
      </c>
      <c r="K105" s="2708">
        <v>44662</v>
      </c>
      <c r="L105" s="2708">
        <v>44663</v>
      </c>
      <c r="M105" s="27"/>
      <c r="N105" s="27"/>
    </row>
    <row r="106" spans="2:14" s="14" customFormat="1" ht="19.5" hidden="1">
      <c r="B106" s="2733" t="s">
        <v>4229</v>
      </c>
      <c r="C106" s="729" t="s">
        <v>4152</v>
      </c>
      <c r="D106" s="94" t="s">
        <v>4230</v>
      </c>
      <c r="E106" s="94">
        <v>44673</v>
      </c>
      <c r="F106" s="94">
        <f t="shared" si="20"/>
        <v>44686</v>
      </c>
      <c r="G106" s="94">
        <f t="shared" si="21"/>
        <v>44688</v>
      </c>
      <c r="H106" s="94">
        <f t="shared" si="22"/>
        <v>44693</v>
      </c>
      <c r="I106" s="94">
        <f t="shared" si="23"/>
        <v>44696</v>
      </c>
      <c r="J106" s="94">
        <f t="shared" si="24"/>
        <v>44698</v>
      </c>
      <c r="K106" s="2708">
        <v>44669</v>
      </c>
      <c r="L106" s="2708">
        <v>44670</v>
      </c>
      <c r="M106" s="27"/>
      <c r="N106" s="27"/>
    </row>
    <row r="107" spans="2:14" s="14" customFormat="1" ht="19.5" hidden="1">
      <c r="B107" s="2733" t="s">
        <v>4231</v>
      </c>
      <c r="C107" s="729" t="s">
        <v>3122</v>
      </c>
      <c r="D107" s="94" t="s">
        <v>4232</v>
      </c>
      <c r="E107" s="94">
        <v>44685</v>
      </c>
      <c r="F107" s="94">
        <f t="shared" si="20"/>
        <v>44698</v>
      </c>
      <c r="G107" s="94">
        <f t="shared" si="21"/>
        <v>44700</v>
      </c>
      <c r="H107" s="94">
        <f t="shared" si="22"/>
        <v>44705</v>
      </c>
      <c r="I107" s="94">
        <f t="shared" si="23"/>
        <v>44708</v>
      </c>
      <c r="J107" s="94">
        <f t="shared" si="24"/>
        <v>44710</v>
      </c>
      <c r="K107" s="2708">
        <v>44676</v>
      </c>
      <c r="L107" s="2708">
        <v>44677</v>
      </c>
      <c r="M107" s="27"/>
      <c r="N107" s="27"/>
    </row>
    <row r="108" spans="2:14" s="14" customFormat="1" ht="19.5" hidden="1">
      <c r="B108" s="2733" t="s">
        <v>4233</v>
      </c>
      <c r="C108" s="1116" t="s">
        <v>2182</v>
      </c>
      <c r="D108" s="94" t="s">
        <v>2652</v>
      </c>
      <c r="E108" s="94">
        <v>44683</v>
      </c>
      <c r="F108" s="612"/>
      <c r="G108" s="612"/>
      <c r="H108" s="612"/>
      <c r="I108" s="612"/>
      <c r="J108" s="612"/>
      <c r="K108" s="2708">
        <v>44683</v>
      </c>
      <c r="L108" s="2708">
        <v>44684</v>
      </c>
      <c r="M108" s="27"/>
      <c r="N108" s="27"/>
    </row>
    <row r="109" spans="2:14" s="14" customFormat="1" ht="19.5" hidden="1">
      <c r="B109" s="2733" t="s">
        <v>4234</v>
      </c>
      <c r="C109" s="729" t="s">
        <v>3847</v>
      </c>
      <c r="D109" s="94" t="s">
        <v>2654</v>
      </c>
      <c r="E109" s="94">
        <v>44699</v>
      </c>
      <c r="F109" s="94">
        <f>E109+13</f>
        <v>44712</v>
      </c>
      <c r="G109" s="94">
        <f>E109+15</f>
        <v>44714</v>
      </c>
      <c r="H109" s="94">
        <f>E109+20</f>
        <v>44719</v>
      </c>
      <c r="I109" s="94">
        <f>E109+23</f>
        <v>44722</v>
      </c>
      <c r="J109" s="94">
        <f>E109+25</f>
        <v>44724</v>
      </c>
      <c r="K109" s="2708">
        <v>44690</v>
      </c>
      <c r="L109" s="2708">
        <v>44691</v>
      </c>
      <c r="M109" s="27"/>
      <c r="N109" s="27"/>
    </row>
    <row r="110" spans="2:14" s="14" customFormat="1" ht="19.5" hidden="1">
      <c r="B110" s="2733" t="s">
        <v>4235</v>
      </c>
      <c r="C110" s="729" t="s">
        <v>3639</v>
      </c>
      <c r="D110" s="94" t="s">
        <v>2655</v>
      </c>
      <c r="E110" s="94">
        <v>44702</v>
      </c>
      <c r="F110" s="94">
        <f>E110+13</f>
        <v>44715</v>
      </c>
      <c r="G110" s="94">
        <f>E110+15</f>
        <v>44717</v>
      </c>
      <c r="H110" s="94">
        <f>E110+20</f>
        <v>44722</v>
      </c>
      <c r="I110" s="94">
        <f>E110+23</f>
        <v>44725</v>
      </c>
      <c r="J110" s="94">
        <f>E110+25</f>
        <v>44727</v>
      </c>
      <c r="K110" s="2708">
        <v>44697</v>
      </c>
      <c r="L110" s="2708">
        <v>44698</v>
      </c>
      <c r="M110" s="27"/>
      <c r="N110" s="27"/>
    </row>
    <row r="111" spans="2:14" s="14" customFormat="1" ht="19.5" hidden="1">
      <c r="B111" s="2733" t="s">
        <v>4236</v>
      </c>
      <c r="C111" s="729" t="s">
        <v>4155</v>
      </c>
      <c r="D111" s="94" t="s">
        <v>4237</v>
      </c>
      <c r="E111" s="94">
        <v>44712</v>
      </c>
      <c r="F111" s="94">
        <f>E111+13</f>
        <v>44725</v>
      </c>
      <c r="G111" s="94">
        <f>E111+15</f>
        <v>44727</v>
      </c>
      <c r="H111" s="94">
        <f>E111+20</f>
        <v>44732</v>
      </c>
      <c r="I111" s="94">
        <f>E111+23</f>
        <v>44735</v>
      </c>
      <c r="J111" s="94">
        <f>E111+25</f>
        <v>44737</v>
      </c>
      <c r="K111" s="2708">
        <v>44704</v>
      </c>
      <c r="L111" s="2708">
        <v>44705</v>
      </c>
      <c r="M111" s="27"/>
      <c r="N111" s="27"/>
    </row>
    <row r="112" spans="2:14" s="14" customFormat="1" ht="19.5" hidden="1">
      <c r="B112" s="2733" t="s">
        <v>4238</v>
      </c>
      <c r="C112" s="729" t="s">
        <v>4147</v>
      </c>
      <c r="D112" s="94" t="s">
        <v>2804</v>
      </c>
      <c r="E112" s="94">
        <v>44717</v>
      </c>
      <c r="F112" s="94">
        <f>E112+13</f>
        <v>44730</v>
      </c>
      <c r="G112" s="94">
        <f>E112+15</f>
        <v>44732</v>
      </c>
      <c r="H112" s="94">
        <f>E112+20</f>
        <v>44737</v>
      </c>
      <c r="I112" s="94">
        <f>E112+23</f>
        <v>44740</v>
      </c>
      <c r="J112" s="94">
        <f>E112+25</f>
        <v>44742</v>
      </c>
      <c r="K112" s="2708">
        <v>44711</v>
      </c>
      <c r="L112" s="2708">
        <v>44712</v>
      </c>
      <c r="M112" s="27"/>
      <c r="N112" s="27"/>
    </row>
    <row r="113" spans="2:14" s="14" customFormat="1" ht="19.5" hidden="1">
      <c r="B113" s="2733" t="s">
        <v>4239</v>
      </c>
      <c r="C113" s="1116" t="s">
        <v>2182</v>
      </c>
      <c r="D113" s="94" t="s">
        <v>2806</v>
      </c>
      <c r="E113" s="94">
        <v>44718</v>
      </c>
      <c r="F113" s="612"/>
      <c r="G113" s="612"/>
      <c r="H113" s="612"/>
      <c r="I113" s="612"/>
      <c r="J113" s="612"/>
      <c r="K113" s="2708">
        <v>44718</v>
      </c>
      <c r="L113" s="2708">
        <v>44719</v>
      </c>
      <c r="M113" s="27"/>
      <c r="N113" s="27"/>
    </row>
    <row r="114" spans="2:14" s="14" customFormat="1" ht="19.5" hidden="1">
      <c r="B114" s="2733" t="s">
        <v>4240</v>
      </c>
      <c r="C114" s="729" t="s">
        <v>4149</v>
      </c>
      <c r="D114" s="94" t="s">
        <v>2807</v>
      </c>
      <c r="E114" s="94">
        <v>44729</v>
      </c>
      <c r="F114" s="94">
        <f>E114+13</f>
        <v>44742</v>
      </c>
      <c r="G114" s="94">
        <f>E114+15</f>
        <v>44744</v>
      </c>
      <c r="H114" s="94">
        <f>E114+20</f>
        <v>44749</v>
      </c>
      <c r="I114" s="94">
        <f>E114+23</f>
        <v>44752</v>
      </c>
      <c r="J114" s="94">
        <f>E114+25</f>
        <v>44754</v>
      </c>
      <c r="K114" s="2708">
        <v>44725</v>
      </c>
      <c r="L114" s="2708">
        <v>44726</v>
      </c>
      <c r="M114" s="27"/>
      <c r="N114" s="27"/>
    </row>
    <row r="115" spans="2:14" s="14" customFormat="1" ht="19.5" hidden="1">
      <c r="B115" s="2733" t="s">
        <v>4241</v>
      </c>
      <c r="C115" s="729" t="s">
        <v>3118</v>
      </c>
      <c r="D115" s="94" t="s">
        <v>2808</v>
      </c>
      <c r="E115" s="94">
        <v>44735</v>
      </c>
      <c r="F115" s="94">
        <f>E115+13</f>
        <v>44748</v>
      </c>
      <c r="G115" s="94">
        <f>E115+15</f>
        <v>44750</v>
      </c>
      <c r="H115" s="94">
        <f>E115+20</f>
        <v>44755</v>
      </c>
      <c r="I115" s="94">
        <f>E115+23</f>
        <v>44758</v>
      </c>
      <c r="J115" s="94">
        <f>E115+25</f>
        <v>44760</v>
      </c>
      <c r="K115" s="2708">
        <v>44732</v>
      </c>
      <c r="L115" s="2708">
        <v>44733</v>
      </c>
      <c r="M115" s="27"/>
      <c r="N115" s="27"/>
    </row>
    <row r="116" spans="2:14" s="14" customFormat="1" ht="19.5" hidden="1">
      <c r="B116" s="2733" t="s">
        <v>4242</v>
      </c>
      <c r="C116" s="729" t="s">
        <v>3862</v>
      </c>
      <c r="D116" s="94" t="s">
        <v>2809</v>
      </c>
      <c r="E116" s="94">
        <v>44741</v>
      </c>
      <c r="F116" s="94">
        <f>E116+13</f>
        <v>44754</v>
      </c>
      <c r="G116" s="94">
        <f>E116+15</f>
        <v>44756</v>
      </c>
      <c r="H116" s="94">
        <f>E116+20</f>
        <v>44761</v>
      </c>
      <c r="I116" s="94">
        <f>E116+23</f>
        <v>44764</v>
      </c>
      <c r="J116" s="94">
        <f>E116+25</f>
        <v>44766</v>
      </c>
      <c r="K116" s="2708">
        <v>44739</v>
      </c>
      <c r="L116" s="2708">
        <v>44740</v>
      </c>
      <c r="M116" s="27"/>
      <c r="N116" s="27"/>
    </row>
    <row r="117" spans="2:14" s="14" customFormat="1" ht="19.5" hidden="1">
      <c r="B117" s="2733" t="s">
        <v>4243</v>
      </c>
      <c r="C117" s="729" t="s">
        <v>3125</v>
      </c>
      <c r="D117" s="94" t="s">
        <v>2674</v>
      </c>
      <c r="E117" s="94">
        <v>44747</v>
      </c>
      <c r="F117" s="94">
        <f>E117+13</f>
        <v>44760</v>
      </c>
      <c r="G117" s="94">
        <f>E117+15</f>
        <v>44762</v>
      </c>
      <c r="H117" s="94">
        <f>E117+20</f>
        <v>44767</v>
      </c>
      <c r="I117" s="94">
        <f>E117+23</f>
        <v>44770</v>
      </c>
      <c r="J117" s="94">
        <f>E117+25</f>
        <v>44772</v>
      </c>
      <c r="K117" s="2708">
        <v>44746</v>
      </c>
      <c r="L117" s="2708">
        <v>44747</v>
      </c>
      <c r="M117" s="27"/>
      <c r="N117" s="27"/>
    </row>
    <row r="118" spans="2:14" s="14" customFormat="1" ht="19.5" hidden="1">
      <c r="B118" s="2733" t="s">
        <v>4244</v>
      </c>
      <c r="C118" s="729" t="s">
        <v>4245</v>
      </c>
      <c r="D118" s="94" t="s">
        <v>2678</v>
      </c>
      <c r="E118" s="94">
        <v>44758</v>
      </c>
      <c r="F118" s="612"/>
      <c r="G118" s="612"/>
      <c r="H118" s="94">
        <f>E118+20</f>
        <v>44778</v>
      </c>
      <c r="I118" s="94">
        <f>E118+23</f>
        <v>44781</v>
      </c>
      <c r="J118" s="94">
        <f>E118+25</f>
        <v>44783</v>
      </c>
      <c r="K118" s="2708"/>
      <c r="L118" s="2708"/>
      <c r="M118" s="27"/>
      <c r="N118" s="27"/>
    </row>
    <row r="119" spans="2:14" s="14" customFormat="1" ht="19.5" hidden="1">
      <c r="B119" s="2733" t="s">
        <v>4244</v>
      </c>
      <c r="C119" s="729" t="s">
        <v>4246</v>
      </c>
      <c r="D119" s="94" t="s">
        <v>2678</v>
      </c>
      <c r="E119" s="94">
        <v>44759</v>
      </c>
      <c r="F119" s="94">
        <f>E119+13</f>
        <v>44772</v>
      </c>
      <c r="G119" s="94">
        <f>E119+15</f>
        <v>44774</v>
      </c>
      <c r="H119" s="612"/>
      <c r="I119" s="612"/>
      <c r="J119" s="612"/>
      <c r="K119" s="2708"/>
      <c r="L119" s="2708"/>
      <c r="M119" s="27"/>
      <c r="N119" s="27"/>
    </row>
    <row r="120" spans="2:14" s="14" customFormat="1" ht="19.5" hidden="1">
      <c r="B120" s="2733" t="s">
        <v>4247</v>
      </c>
      <c r="C120" s="729" t="s">
        <v>4152</v>
      </c>
      <c r="D120" s="94" t="s">
        <v>2680</v>
      </c>
      <c r="E120" s="94">
        <v>44764</v>
      </c>
      <c r="F120" s="94">
        <f>E120+13</f>
        <v>44777</v>
      </c>
      <c r="G120" s="94">
        <f>E120+15</f>
        <v>44779</v>
      </c>
      <c r="H120" s="94">
        <f>E120+20</f>
        <v>44784</v>
      </c>
      <c r="I120" s="94">
        <f>E120+23</f>
        <v>44787</v>
      </c>
      <c r="J120" s="94">
        <f>E120+25</f>
        <v>44789</v>
      </c>
      <c r="K120" s="2708">
        <v>44760</v>
      </c>
      <c r="L120" s="2708">
        <v>44761</v>
      </c>
      <c r="M120" s="27"/>
      <c r="N120" s="27"/>
    </row>
    <row r="121" spans="2:14" s="14" customFormat="1" ht="19.5" hidden="1">
      <c r="B121" s="2733" t="s">
        <v>4248</v>
      </c>
      <c r="C121" s="729" t="s">
        <v>3122</v>
      </c>
      <c r="D121" s="94" t="s">
        <v>2814</v>
      </c>
      <c r="E121" s="94">
        <v>44771</v>
      </c>
      <c r="F121" s="94">
        <f>E121+13</f>
        <v>44784</v>
      </c>
      <c r="G121" s="94">
        <f>E121+15</f>
        <v>44786</v>
      </c>
      <c r="H121" s="94">
        <f>E121+20</f>
        <v>44791</v>
      </c>
      <c r="I121" s="94">
        <f>E121+23</f>
        <v>44794</v>
      </c>
      <c r="J121" s="94">
        <f>E121+25</f>
        <v>44796</v>
      </c>
      <c r="K121" s="2708">
        <v>44767</v>
      </c>
      <c r="L121" s="2708">
        <v>44768</v>
      </c>
      <c r="M121" s="27"/>
      <c r="N121" s="27"/>
    </row>
    <row r="122" spans="2:14" s="14" customFormat="1" ht="19.5" hidden="1">
      <c r="B122" s="2733" t="s">
        <v>4249</v>
      </c>
      <c r="C122" s="729" t="s">
        <v>3847</v>
      </c>
      <c r="D122" s="94" t="s">
        <v>2815</v>
      </c>
      <c r="E122" s="94">
        <v>44778</v>
      </c>
      <c r="F122" s="94">
        <f>E122+13</f>
        <v>44791</v>
      </c>
      <c r="G122" s="94">
        <f>E122+15</f>
        <v>44793</v>
      </c>
      <c r="H122" s="94">
        <f>E122+20</f>
        <v>44798</v>
      </c>
      <c r="I122" s="94">
        <f>E122+23</f>
        <v>44801</v>
      </c>
      <c r="J122" s="94">
        <f>E122+25</f>
        <v>44803</v>
      </c>
      <c r="K122" s="2708">
        <v>44774</v>
      </c>
      <c r="L122" s="2708">
        <v>44775</v>
      </c>
      <c r="M122" s="27"/>
      <c r="N122" s="27"/>
    </row>
    <row r="123" spans="2:14" s="14" customFormat="1" ht="19.5" hidden="1">
      <c r="B123" s="2733" t="s">
        <v>4250</v>
      </c>
      <c r="C123" s="729" t="s">
        <v>3639</v>
      </c>
      <c r="D123" s="94" t="s">
        <v>2816</v>
      </c>
      <c r="E123" s="94">
        <v>44787</v>
      </c>
      <c r="F123" s="94">
        <f>E123+13</f>
        <v>44800</v>
      </c>
      <c r="G123" s="94">
        <f>E123+15</f>
        <v>44802</v>
      </c>
      <c r="H123" s="94">
        <f>E123+20</f>
        <v>44807</v>
      </c>
      <c r="I123" s="94">
        <f>E123+23</f>
        <v>44810</v>
      </c>
      <c r="J123" s="94">
        <f>E123+25</f>
        <v>44812</v>
      </c>
      <c r="K123" s="2708">
        <v>44781</v>
      </c>
      <c r="L123" s="2708">
        <v>44782</v>
      </c>
      <c r="M123" s="27"/>
      <c r="N123" s="27"/>
    </row>
    <row r="124" spans="2:14" s="14" customFormat="1" ht="19.5" hidden="1">
      <c r="B124" s="2733"/>
      <c r="C124" s="1116" t="s">
        <v>3436</v>
      </c>
      <c r="D124" s="94" t="s">
        <v>4251</v>
      </c>
      <c r="E124" s="612"/>
      <c r="F124" s="612"/>
      <c r="G124" s="612"/>
      <c r="H124" s="612"/>
      <c r="I124" s="612"/>
      <c r="J124" s="612"/>
      <c r="K124" s="2708">
        <v>44788</v>
      </c>
      <c r="L124" s="2708">
        <v>44789</v>
      </c>
      <c r="M124" s="27"/>
      <c r="N124" s="27"/>
    </row>
    <row r="125" spans="2:14" s="14" customFormat="1" ht="19.5" hidden="1">
      <c r="B125" s="2733" t="s">
        <v>4252</v>
      </c>
      <c r="C125" s="729" t="s">
        <v>4155</v>
      </c>
      <c r="D125" s="94" t="s">
        <v>4253</v>
      </c>
      <c r="E125" s="94">
        <v>44796</v>
      </c>
      <c r="F125" s="94">
        <f>E125+13</f>
        <v>44809</v>
      </c>
      <c r="G125" s="94">
        <f>E125+15</f>
        <v>44811</v>
      </c>
      <c r="H125" s="94">
        <f>E125+20</f>
        <v>44816</v>
      </c>
      <c r="I125" s="94">
        <f>E125+23</f>
        <v>44819</v>
      </c>
      <c r="J125" s="94">
        <f>E125+25</f>
        <v>44821</v>
      </c>
      <c r="K125" s="2708">
        <v>44795</v>
      </c>
      <c r="L125" s="2708">
        <v>44796</v>
      </c>
      <c r="M125" s="27"/>
      <c r="N125" s="27"/>
    </row>
    <row r="126" spans="2:14" s="14" customFormat="1" ht="19.5" hidden="1">
      <c r="B126" s="2733" t="s">
        <v>4254</v>
      </c>
      <c r="C126" s="729" t="s">
        <v>4147</v>
      </c>
      <c r="D126" s="94" t="s">
        <v>2820</v>
      </c>
      <c r="E126" s="94">
        <v>44805</v>
      </c>
      <c r="F126" s="94">
        <f>E126+13</f>
        <v>44818</v>
      </c>
      <c r="G126" s="94">
        <f>E126+15</f>
        <v>44820</v>
      </c>
      <c r="H126" s="94">
        <f>E126+20</f>
        <v>44825</v>
      </c>
      <c r="I126" s="94">
        <f>E126+23</f>
        <v>44828</v>
      </c>
      <c r="J126" s="94">
        <f>E126+25</f>
        <v>44830</v>
      </c>
      <c r="K126" s="2708">
        <v>44802</v>
      </c>
      <c r="L126" s="2708">
        <v>44803</v>
      </c>
      <c r="M126" s="27"/>
      <c r="N126" s="27"/>
    </row>
    <row r="127" spans="2:14" s="14" customFormat="1" ht="19.5" hidden="1">
      <c r="B127" s="2733" t="s">
        <v>4255</v>
      </c>
      <c r="C127" s="729" t="s">
        <v>3814</v>
      </c>
      <c r="D127" s="94" t="s">
        <v>2821</v>
      </c>
      <c r="E127" s="94">
        <v>44812</v>
      </c>
      <c r="F127" s="94">
        <f>E127+13</f>
        <v>44825</v>
      </c>
      <c r="G127" s="94">
        <f>E127+15</f>
        <v>44827</v>
      </c>
      <c r="H127" s="94">
        <f>E127+20</f>
        <v>44832</v>
      </c>
      <c r="I127" s="94">
        <f>E127+23</f>
        <v>44835</v>
      </c>
      <c r="J127" s="94">
        <f>E127+25</f>
        <v>44837</v>
      </c>
      <c r="K127" s="2708">
        <v>44809</v>
      </c>
      <c r="L127" s="2708">
        <v>44810</v>
      </c>
      <c r="M127" s="27"/>
      <c r="N127" s="27"/>
    </row>
    <row r="128" spans="2:14" s="14" customFormat="1" ht="19.5" hidden="1">
      <c r="B128" s="2733" t="s">
        <v>4195</v>
      </c>
      <c r="C128" s="729" t="s">
        <v>3118</v>
      </c>
      <c r="D128" s="94" t="s">
        <v>2823</v>
      </c>
      <c r="E128" s="94">
        <v>44827</v>
      </c>
      <c r="F128" s="94">
        <f>E128+13</f>
        <v>44840</v>
      </c>
      <c r="G128" s="94">
        <f>E128+15</f>
        <v>44842</v>
      </c>
      <c r="H128" s="612"/>
      <c r="I128" s="612"/>
      <c r="J128" s="612"/>
      <c r="K128" s="2708">
        <v>44816</v>
      </c>
      <c r="L128" s="2708">
        <v>44817</v>
      </c>
      <c r="M128" s="27"/>
      <c r="N128" s="27"/>
    </row>
    <row r="129" spans="2:14" s="14" customFormat="1" ht="19.5" hidden="1">
      <c r="B129" s="2733" t="s">
        <v>4256</v>
      </c>
      <c r="C129" s="1116" t="s">
        <v>3436</v>
      </c>
      <c r="D129" s="94" t="s">
        <v>2824</v>
      </c>
      <c r="E129" s="1634">
        <v>44823</v>
      </c>
      <c r="F129" s="1634"/>
      <c r="G129" s="1634"/>
      <c r="H129" s="1634"/>
      <c r="I129" s="1634"/>
      <c r="J129" s="1634"/>
      <c r="K129" s="2708">
        <v>44823</v>
      </c>
      <c r="L129" s="2708">
        <v>44824</v>
      </c>
      <c r="M129" s="27"/>
      <c r="N129" s="27"/>
    </row>
    <row r="130" spans="2:14" s="14" customFormat="1" ht="19.5" hidden="1">
      <c r="B130" s="2733" t="s">
        <v>4257</v>
      </c>
      <c r="C130" s="729" t="s">
        <v>3862</v>
      </c>
      <c r="D130" s="94" t="s">
        <v>2709</v>
      </c>
      <c r="E130" s="94">
        <v>44834</v>
      </c>
      <c r="F130" s="94">
        <f>E130+13</f>
        <v>44847</v>
      </c>
      <c r="G130" s="94">
        <f>E130+15</f>
        <v>44849</v>
      </c>
      <c r="H130" s="94">
        <f>E130+20</f>
        <v>44854</v>
      </c>
      <c r="I130" s="94">
        <f>E130+23</f>
        <v>44857</v>
      </c>
      <c r="J130" s="94">
        <f>E130+25</f>
        <v>44859</v>
      </c>
      <c r="K130" s="2708">
        <v>44830</v>
      </c>
      <c r="L130" s="2708">
        <v>44831</v>
      </c>
      <c r="M130" s="27"/>
      <c r="N130" s="27"/>
    </row>
    <row r="131" spans="2:14" s="14" customFormat="1" ht="19.5" hidden="1">
      <c r="B131" s="2733" t="s">
        <v>4258</v>
      </c>
      <c r="C131" s="1116" t="s">
        <v>2182</v>
      </c>
      <c r="D131" s="94" t="s">
        <v>2713</v>
      </c>
      <c r="E131" s="612"/>
      <c r="F131" s="612"/>
      <c r="G131" s="612"/>
      <c r="H131" s="612"/>
      <c r="I131" s="612"/>
      <c r="J131" s="612"/>
      <c r="K131" s="2708">
        <v>44837</v>
      </c>
      <c r="L131" s="2708">
        <v>44838</v>
      </c>
      <c r="M131" s="27"/>
      <c r="N131" s="27"/>
    </row>
    <row r="132" spans="2:14" s="14" customFormat="1" ht="19.5" hidden="1">
      <c r="B132" s="2733" t="s">
        <v>4259</v>
      </c>
      <c r="C132" s="729" t="s">
        <v>3125</v>
      </c>
      <c r="D132" s="94" t="s">
        <v>2715</v>
      </c>
      <c r="E132" s="94">
        <v>44846</v>
      </c>
      <c r="F132" s="94">
        <f>E132+13</f>
        <v>44859</v>
      </c>
      <c r="G132" s="94">
        <f>E132+15</f>
        <v>44861</v>
      </c>
      <c r="H132" s="612"/>
      <c r="I132" s="94">
        <f>E132+23</f>
        <v>44869</v>
      </c>
      <c r="J132" s="94">
        <f>E132+25</f>
        <v>44871</v>
      </c>
      <c r="K132" s="2708">
        <v>44844</v>
      </c>
      <c r="L132" s="2708">
        <v>44845</v>
      </c>
      <c r="M132" s="27"/>
      <c r="N132" s="27"/>
    </row>
    <row r="133" spans="2:14" s="14" customFormat="1" ht="19.5" hidden="1">
      <c r="B133" s="2733" t="s">
        <v>4260</v>
      </c>
      <c r="C133" s="729" t="s">
        <v>4152</v>
      </c>
      <c r="D133" s="94" t="s">
        <v>2827</v>
      </c>
      <c r="E133" s="94">
        <v>44854</v>
      </c>
      <c r="F133" s="94">
        <f>E133+13</f>
        <v>44867</v>
      </c>
      <c r="G133" s="94">
        <f>E133+15</f>
        <v>44869</v>
      </c>
      <c r="H133" s="94">
        <f>E133+20</f>
        <v>44874</v>
      </c>
      <c r="I133" s="94">
        <f>E133+23</f>
        <v>44877</v>
      </c>
      <c r="J133" s="94">
        <f>E133+25</f>
        <v>44879</v>
      </c>
      <c r="K133" s="2708">
        <v>44851</v>
      </c>
      <c r="L133" s="2708">
        <v>44852</v>
      </c>
      <c r="M133" s="27"/>
      <c r="N133" s="27"/>
    </row>
    <row r="134" spans="2:14" s="14" customFormat="1" ht="19.5" hidden="1">
      <c r="B134" s="2733" t="s">
        <v>4261</v>
      </c>
      <c r="C134" s="729" t="s">
        <v>3122</v>
      </c>
      <c r="D134" s="94" t="s">
        <v>2828</v>
      </c>
      <c r="E134" s="94">
        <v>44862</v>
      </c>
      <c r="F134" s="94">
        <f>E134+13</f>
        <v>44875</v>
      </c>
      <c r="G134" s="94">
        <f>E134+15</f>
        <v>44877</v>
      </c>
      <c r="H134" s="94">
        <f>E134+20</f>
        <v>44882</v>
      </c>
      <c r="I134" s="94">
        <f>E134+23</f>
        <v>44885</v>
      </c>
      <c r="J134" s="94">
        <f>E134+25</f>
        <v>44887</v>
      </c>
      <c r="K134" s="2708">
        <v>44858</v>
      </c>
      <c r="L134" s="2708">
        <v>44859</v>
      </c>
      <c r="M134" s="27"/>
      <c r="N134" s="27"/>
    </row>
    <row r="135" spans="2:14" s="14" customFormat="1" ht="19.5" hidden="1">
      <c r="B135" s="2733" t="s">
        <v>4262</v>
      </c>
      <c r="C135" s="1116" t="s">
        <v>2182</v>
      </c>
      <c r="D135" s="94" t="s">
        <v>2726</v>
      </c>
      <c r="E135" s="612"/>
      <c r="F135" s="612"/>
      <c r="G135" s="612"/>
      <c r="H135" s="612"/>
      <c r="I135" s="612"/>
      <c r="J135" s="612"/>
      <c r="K135" s="2708">
        <v>44865</v>
      </c>
      <c r="L135" s="2708">
        <v>44866</v>
      </c>
      <c r="M135" s="27"/>
      <c r="N135" s="27"/>
    </row>
    <row r="136" spans="2:14" s="14" customFormat="1" ht="19.5" hidden="1">
      <c r="B136" s="2733" t="s">
        <v>4263</v>
      </c>
      <c r="C136" s="729" t="s">
        <v>3639</v>
      </c>
      <c r="D136" s="94" t="s">
        <v>2728</v>
      </c>
      <c r="E136" s="837">
        <v>44877</v>
      </c>
      <c r="F136" s="94">
        <f t="shared" ref="F136:F148" si="25">E136+13</f>
        <v>44890</v>
      </c>
      <c r="G136" s="94">
        <f t="shared" ref="G136:G148" si="26">E136+15</f>
        <v>44892</v>
      </c>
      <c r="H136" s="94">
        <f t="shared" ref="H136:H148" si="27">E136+20</f>
        <v>44897</v>
      </c>
      <c r="I136" s="94">
        <f t="shared" ref="I136:I148" si="28">E136+23</f>
        <v>44900</v>
      </c>
      <c r="J136" s="94">
        <f t="shared" ref="J136:J148" si="29">E136+25</f>
        <v>44902</v>
      </c>
      <c r="K136" s="2708">
        <v>44872</v>
      </c>
      <c r="L136" s="2708">
        <v>44873</v>
      </c>
      <c r="M136" s="27"/>
      <c r="N136" s="27"/>
    </row>
    <row r="137" spans="2:14" s="14" customFormat="1" ht="19.5" hidden="1">
      <c r="B137" s="2733" t="s">
        <v>4264</v>
      </c>
      <c r="C137" s="729" t="s">
        <v>4265</v>
      </c>
      <c r="D137" s="94" t="s">
        <v>2829</v>
      </c>
      <c r="E137" s="94">
        <v>44879</v>
      </c>
      <c r="F137" s="94">
        <f t="shared" si="25"/>
        <v>44892</v>
      </c>
      <c r="G137" s="94">
        <f t="shared" si="26"/>
        <v>44894</v>
      </c>
      <c r="H137" s="94">
        <f t="shared" si="27"/>
        <v>44899</v>
      </c>
      <c r="I137" s="94">
        <f t="shared" si="28"/>
        <v>44902</v>
      </c>
      <c r="J137" s="94">
        <f t="shared" si="29"/>
        <v>44904</v>
      </c>
      <c r="K137" s="2708">
        <v>44879</v>
      </c>
      <c r="L137" s="2708">
        <v>44880</v>
      </c>
      <c r="M137" s="27"/>
      <c r="N137" s="27"/>
    </row>
    <row r="138" spans="2:14" s="14" customFormat="1" ht="19.5" hidden="1">
      <c r="B138" s="2733" t="s">
        <v>4266</v>
      </c>
      <c r="C138" s="729" t="s">
        <v>4147</v>
      </c>
      <c r="D138" s="94" t="s">
        <v>2830</v>
      </c>
      <c r="E138" s="94">
        <v>44888</v>
      </c>
      <c r="F138" s="94">
        <f t="shared" si="25"/>
        <v>44901</v>
      </c>
      <c r="G138" s="94">
        <f t="shared" si="26"/>
        <v>44903</v>
      </c>
      <c r="H138" s="94">
        <f t="shared" si="27"/>
        <v>44908</v>
      </c>
      <c r="I138" s="94">
        <f t="shared" si="28"/>
        <v>44911</v>
      </c>
      <c r="J138" s="94">
        <f t="shared" si="29"/>
        <v>44913</v>
      </c>
      <c r="K138" s="2708">
        <v>44886</v>
      </c>
      <c r="L138" s="2708">
        <v>44887</v>
      </c>
      <c r="M138" s="27"/>
      <c r="N138" s="27"/>
    </row>
    <row r="139" spans="2:14" s="14" customFormat="1" ht="19.5" hidden="1">
      <c r="B139" s="2733" t="s">
        <v>4267</v>
      </c>
      <c r="C139" s="729" t="s">
        <v>3814</v>
      </c>
      <c r="D139" s="94" t="s">
        <v>2831</v>
      </c>
      <c r="E139" s="94">
        <v>44896</v>
      </c>
      <c r="F139" s="94">
        <f t="shared" si="25"/>
        <v>44909</v>
      </c>
      <c r="G139" s="94">
        <f t="shared" si="26"/>
        <v>44911</v>
      </c>
      <c r="H139" s="94">
        <f t="shared" si="27"/>
        <v>44916</v>
      </c>
      <c r="I139" s="94">
        <f t="shared" si="28"/>
        <v>44919</v>
      </c>
      <c r="J139" s="94">
        <f t="shared" si="29"/>
        <v>44921</v>
      </c>
      <c r="K139" s="2708">
        <v>44893</v>
      </c>
      <c r="L139" s="2708">
        <v>44894</v>
      </c>
      <c r="M139" s="27"/>
      <c r="N139" s="27"/>
    </row>
    <row r="140" spans="2:14" s="14" customFormat="1" ht="19.5" hidden="1">
      <c r="B140" s="2733" t="s">
        <v>4268</v>
      </c>
      <c r="C140" s="729" t="s">
        <v>4149</v>
      </c>
      <c r="D140" s="94" t="s">
        <v>2738</v>
      </c>
      <c r="E140" s="94">
        <v>44900</v>
      </c>
      <c r="F140" s="94">
        <f t="shared" si="25"/>
        <v>44913</v>
      </c>
      <c r="G140" s="94">
        <f t="shared" si="26"/>
        <v>44915</v>
      </c>
      <c r="H140" s="94">
        <f t="shared" si="27"/>
        <v>44920</v>
      </c>
      <c r="I140" s="94">
        <f t="shared" si="28"/>
        <v>44923</v>
      </c>
      <c r="J140" s="94">
        <f t="shared" si="29"/>
        <v>44925</v>
      </c>
      <c r="K140" s="2708">
        <v>44900</v>
      </c>
      <c r="L140" s="2708">
        <v>44901</v>
      </c>
      <c r="M140" s="27"/>
      <c r="N140" s="27"/>
    </row>
    <row r="141" spans="2:14" s="14" customFormat="1" ht="19.5" hidden="1">
      <c r="B141" s="2733" t="s">
        <v>4269</v>
      </c>
      <c r="C141" s="729" t="s">
        <v>3118</v>
      </c>
      <c r="D141" s="94" t="s">
        <v>2832</v>
      </c>
      <c r="E141" s="94">
        <v>44907</v>
      </c>
      <c r="F141" s="94">
        <f t="shared" si="25"/>
        <v>44920</v>
      </c>
      <c r="G141" s="94">
        <f t="shared" si="26"/>
        <v>44922</v>
      </c>
      <c r="H141" s="94">
        <f t="shared" si="27"/>
        <v>44927</v>
      </c>
      <c r="I141" s="94">
        <f t="shared" si="28"/>
        <v>44930</v>
      </c>
      <c r="J141" s="94">
        <f t="shared" si="29"/>
        <v>44932</v>
      </c>
      <c r="K141" s="2708">
        <v>44907</v>
      </c>
      <c r="L141" s="2708">
        <v>44908</v>
      </c>
      <c r="M141" s="27"/>
      <c r="N141" s="27"/>
    </row>
    <row r="142" spans="2:14" s="14" customFormat="1" ht="19.5" hidden="1">
      <c r="B142" s="2733" t="s">
        <v>4270</v>
      </c>
      <c r="C142" s="729" t="s">
        <v>3847</v>
      </c>
      <c r="D142" s="94" t="s">
        <v>2833</v>
      </c>
      <c r="E142" s="94">
        <v>44914</v>
      </c>
      <c r="F142" s="94">
        <f t="shared" si="25"/>
        <v>44927</v>
      </c>
      <c r="G142" s="94">
        <f t="shared" si="26"/>
        <v>44929</v>
      </c>
      <c r="H142" s="94">
        <f t="shared" si="27"/>
        <v>44934</v>
      </c>
      <c r="I142" s="94">
        <f t="shared" si="28"/>
        <v>44937</v>
      </c>
      <c r="J142" s="94">
        <f t="shared" si="29"/>
        <v>44939</v>
      </c>
      <c r="K142" s="2708">
        <v>44914</v>
      </c>
      <c r="L142" s="2708">
        <v>44915</v>
      </c>
      <c r="M142" s="27"/>
      <c r="N142" s="27"/>
    </row>
    <row r="143" spans="2:14" s="14" customFormat="1" ht="19.5" hidden="1">
      <c r="B143" s="2733" t="s">
        <v>4271</v>
      </c>
      <c r="C143" s="1689" t="s">
        <v>4272</v>
      </c>
      <c r="D143" s="94" t="s">
        <v>2749</v>
      </c>
      <c r="E143" s="94">
        <v>44921</v>
      </c>
      <c r="F143" s="94">
        <f t="shared" si="25"/>
        <v>44934</v>
      </c>
      <c r="G143" s="94">
        <f t="shared" si="26"/>
        <v>44936</v>
      </c>
      <c r="H143" s="94">
        <f t="shared" si="27"/>
        <v>44941</v>
      </c>
      <c r="I143" s="94">
        <f t="shared" si="28"/>
        <v>44944</v>
      </c>
      <c r="J143" s="94">
        <f t="shared" si="29"/>
        <v>44946</v>
      </c>
      <c r="K143" s="2708">
        <v>44921</v>
      </c>
      <c r="L143" s="2708">
        <v>44922</v>
      </c>
      <c r="M143" s="27"/>
      <c r="N143" s="27"/>
    </row>
    <row r="144" spans="2:14" s="14" customFormat="1" ht="19.5" hidden="1">
      <c r="B144" s="2733" t="s">
        <v>4273</v>
      </c>
      <c r="C144" s="1689" t="s">
        <v>3125</v>
      </c>
      <c r="D144" s="94" t="s">
        <v>2749</v>
      </c>
      <c r="E144" s="94">
        <v>44564</v>
      </c>
      <c r="F144" s="94">
        <f t="shared" si="25"/>
        <v>44577</v>
      </c>
      <c r="G144" s="94">
        <f t="shared" si="26"/>
        <v>44579</v>
      </c>
      <c r="H144" s="94">
        <f t="shared" si="27"/>
        <v>44584</v>
      </c>
      <c r="I144" s="94">
        <f t="shared" si="28"/>
        <v>44587</v>
      </c>
      <c r="J144" s="94">
        <f t="shared" si="29"/>
        <v>44589</v>
      </c>
      <c r="K144" s="2708">
        <v>44928</v>
      </c>
      <c r="L144" s="2708">
        <v>44929</v>
      </c>
      <c r="M144" s="27"/>
      <c r="N144" s="27"/>
    </row>
    <row r="145" spans="2:14" s="14" customFormat="1" ht="19.5" hidden="1">
      <c r="B145" s="2733" t="s">
        <v>4207</v>
      </c>
      <c r="C145" s="729" t="s">
        <v>2712</v>
      </c>
      <c r="D145" s="94" t="s">
        <v>2834</v>
      </c>
      <c r="E145" s="94">
        <v>44939</v>
      </c>
      <c r="F145" s="94">
        <f t="shared" si="25"/>
        <v>44952</v>
      </c>
      <c r="G145" s="94">
        <f t="shared" si="26"/>
        <v>44954</v>
      </c>
      <c r="H145" s="94">
        <f t="shared" si="27"/>
        <v>44959</v>
      </c>
      <c r="I145" s="94">
        <f t="shared" si="28"/>
        <v>44962</v>
      </c>
      <c r="J145" s="94">
        <f t="shared" si="29"/>
        <v>44964</v>
      </c>
      <c r="K145" s="2708">
        <v>44935</v>
      </c>
      <c r="L145" s="2708">
        <v>44936</v>
      </c>
      <c r="M145" s="27"/>
      <c r="N145" s="27"/>
    </row>
    <row r="146" spans="2:14" s="14" customFormat="1" ht="19.5" hidden="1">
      <c r="B146" s="2733" t="s">
        <v>4208</v>
      </c>
      <c r="C146" s="729" t="s">
        <v>3122</v>
      </c>
      <c r="D146" s="94" t="s">
        <v>2755</v>
      </c>
      <c r="E146" s="94">
        <v>44947</v>
      </c>
      <c r="F146" s="94">
        <f t="shared" si="25"/>
        <v>44960</v>
      </c>
      <c r="G146" s="94">
        <f t="shared" si="26"/>
        <v>44962</v>
      </c>
      <c r="H146" s="94">
        <f t="shared" si="27"/>
        <v>44967</v>
      </c>
      <c r="I146" s="94">
        <f t="shared" si="28"/>
        <v>44970</v>
      </c>
      <c r="J146" s="94">
        <f t="shared" si="29"/>
        <v>44972</v>
      </c>
      <c r="K146" s="2708">
        <v>44942</v>
      </c>
      <c r="L146" s="2708">
        <v>44943</v>
      </c>
      <c r="M146" s="27"/>
      <c r="N146" s="27"/>
    </row>
    <row r="147" spans="2:14" s="14" customFormat="1" ht="19.5" hidden="1">
      <c r="B147" s="2733" t="s">
        <v>4274</v>
      </c>
      <c r="C147" s="729" t="s">
        <v>3109</v>
      </c>
      <c r="D147" s="94" t="s">
        <v>2835</v>
      </c>
      <c r="E147" s="94">
        <v>44950</v>
      </c>
      <c r="F147" s="94">
        <f t="shared" si="25"/>
        <v>44963</v>
      </c>
      <c r="G147" s="94">
        <f t="shared" si="26"/>
        <v>44965</v>
      </c>
      <c r="H147" s="94">
        <f t="shared" si="27"/>
        <v>44970</v>
      </c>
      <c r="I147" s="94">
        <f t="shared" si="28"/>
        <v>44973</v>
      </c>
      <c r="J147" s="94">
        <f t="shared" si="29"/>
        <v>44975</v>
      </c>
      <c r="K147" s="2708">
        <v>44949</v>
      </c>
      <c r="L147" s="2708">
        <v>44950</v>
      </c>
      <c r="M147" s="27"/>
      <c r="N147" s="27"/>
    </row>
    <row r="148" spans="2:14" s="14" customFormat="1" ht="19.5" hidden="1">
      <c r="B148" s="2733" t="s">
        <v>4211</v>
      </c>
      <c r="C148" s="729" t="s">
        <v>3639</v>
      </c>
      <c r="D148" s="94" t="s">
        <v>2836</v>
      </c>
      <c r="E148" s="94">
        <v>44960</v>
      </c>
      <c r="F148" s="94">
        <f t="shared" si="25"/>
        <v>44973</v>
      </c>
      <c r="G148" s="94">
        <f t="shared" si="26"/>
        <v>44975</v>
      </c>
      <c r="H148" s="94">
        <f t="shared" si="27"/>
        <v>44980</v>
      </c>
      <c r="I148" s="94">
        <f t="shared" si="28"/>
        <v>44983</v>
      </c>
      <c r="J148" s="94">
        <f t="shared" si="29"/>
        <v>44985</v>
      </c>
      <c r="K148" s="2708">
        <v>44956</v>
      </c>
      <c r="L148" s="2708">
        <v>44957</v>
      </c>
      <c r="M148" s="27"/>
      <c r="N148" s="27"/>
    </row>
    <row r="149" spans="2:14" s="14" customFormat="1" ht="19.5" hidden="1">
      <c r="B149" s="2733" t="s">
        <v>4213</v>
      </c>
      <c r="C149" s="1116" t="s">
        <v>2182</v>
      </c>
      <c r="D149" s="94" t="s">
        <v>2764</v>
      </c>
      <c r="E149" s="94">
        <v>44963</v>
      </c>
      <c r="F149" s="612"/>
      <c r="G149" s="612"/>
      <c r="H149" s="612"/>
      <c r="I149" s="612"/>
      <c r="J149" s="612"/>
      <c r="K149" s="2708">
        <v>44963</v>
      </c>
      <c r="L149" s="2708">
        <v>44964</v>
      </c>
      <c r="M149" s="27"/>
      <c r="N149" s="27"/>
    </row>
    <row r="150" spans="2:14" s="14" customFormat="1" ht="19.5" hidden="1">
      <c r="B150" s="2733" t="s">
        <v>4215</v>
      </c>
      <c r="C150" s="729" t="s">
        <v>4147</v>
      </c>
      <c r="D150" s="94" t="s">
        <v>2837</v>
      </c>
      <c r="E150" s="94">
        <v>44971</v>
      </c>
      <c r="F150" s="94">
        <f t="shared" ref="F150:F167" si="30">E150+13</f>
        <v>44984</v>
      </c>
      <c r="G150" s="94">
        <f t="shared" ref="G150:G167" si="31">E150+15</f>
        <v>44986</v>
      </c>
      <c r="H150" s="94">
        <f t="shared" ref="H150:H167" si="32">E150+20</f>
        <v>44991</v>
      </c>
      <c r="I150" s="94">
        <f t="shared" ref="I150:I167" si="33">E150+23</f>
        <v>44994</v>
      </c>
      <c r="J150" s="94">
        <f t="shared" ref="J150:J167" si="34">E150+25</f>
        <v>44996</v>
      </c>
      <c r="K150" s="2708">
        <v>44970</v>
      </c>
      <c r="L150" s="2708">
        <v>44971</v>
      </c>
      <c r="M150" s="27"/>
      <c r="N150" s="27"/>
    </row>
    <row r="151" spans="2:14" s="14" customFormat="1" ht="19.5" hidden="1">
      <c r="B151" s="2733" t="s">
        <v>4275</v>
      </c>
      <c r="C151" s="729" t="s">
        <v>3814</v>
      </c>
      <c r="D151" s="94" t="s">
        <v>2838</v>
      </c>
      <c r="E151" s="94">
        <v>44977</v>
      </c>
      <c r="F151" s="94">
        <f t="shared" si="30"/>
        <v>44990</v>
      </c>
      <c r="G151" s="94">
        <f t="shared" si="31"/>
        <v>44992</v>
      </c>
      <c r="H151" s="94">
        <f t="shared" si="32"/>
        <v>44997</v>
      </c>
      <c r="I151" s="94">
        <f t="shared" si="33"/>
        <v>45000</v>
      </c>
      <c r="J151" s="94">
        <f t="shared" si="34"/>
        <v>45002</v>
      </c>
      <c r="K151" s="2708">
        <v>44977</v>
      </c>
      <c r="L151" s="2708">
        <v>44978</v>
      </c>
      <c r="M151" s="27"/>
      <c r="N151" s="27"/>
    </row>
    <row r="152" spans="2:14" s="14" customFormat="1" ht="19.5" hidden="1">
      <c r="B152" s="2733" t="s">
        <v>4276</v>
      </c>
      <c r="C152" s="729" t="s">
        <v>4149</v>
      </c>
      <c r="D152" s="94" t="s">
        <v>2839</v>
      </c>
      <c r="E152" s="94">
        <v>44985</v>
      </c>
      <c r="F152" s="94">
        <f t="shared" si="30"/>
        <v>44998</v>
      </c>
      <c r="G152" s="94">
        <f t="shared" si="31"/>
        <v>45000</v>
      </c>
      <c r="H152" s="94">
        <f t="shared" si="32"/>
        <v>45005</v>
      </c>
      <c r="I152" s="94">
        <f t="shared" si="33"/>
        <v>45008</v>
      </c>
      <c r="J152" s="94">
        <f t="shared" si="34"/>
        <v>45010</v>
      </c>
      <c r="K152" s="2708">
        <v>44984</v>
      </c>
      <c r="L152" s="2708">
        <v>44985</v>
      </c>
      <c r="M152" s="27"/>
      <c r="N152" s="27"/>
    </row>
    <row r="153" spans="2:14" s="14" customFormat="1" ht="19.5" hidden="1">
      <c r="B153" s="2733" t="s">
        <v>4221</v>
      </c>
      <c r="C153" s="729" t="s">
        <v>3118</v>
      </c>
      <c r="D153" s="94" t="s">
        <v>2840</v>
      </c>
      <c r="E153" s="94">
        <v>44991</v>
      </c>
      <c r="F153" s="94">
        <f t="shared" si="30"/>
        <v>45004</v>
      </c>
      <c r="G153" s="94">
        <f t="shared" si="31"/>
        <v>45006</v>
      </c>
      <c r="H153" s="94">
        <f t="shared" si="32"/>
        <v>45011</v>
      </c>
      <c r="I153" s="94">
        <f t="shared" si="33"/>
        <v>45014</v>
      </c>
      <c r="J153" s="94">
        <f t="shared" si="34"/>
        <v>45016</v>
      </c>
      <c r="K153" s="2708">
        <v>44991</v>
      </c>
      <c r="L153" s="2708">
        <v>44992</v>
      </c>
      <c r="M153" s="27"/>
      <c r="N153" s="27"/>
    </row>
    <row r="154" spans="2:14" s="14" customFormat="1" ht="19.5" hidden="1">
      <c r="B154" s="2733" t="s">
        <v>4223</v>
      </c>
      <c r="C154" s="729" t="s">
        <v>3847</v>
      </c>
      <c r="D154" s="94" t="s">
        <v>2778</v>
      </c>
      <c r="E154" s="94">
        <v>44998</v>
      </c>
      <c r="F154" s="94">
        <f t="shared" si="30"/>
        <v>45011</v>
      </c>
      <c r="G154" s="94">
        <f t="shared" si="31"/>
        <v>45013</v>
      </c>
      <c r="H154" s="94">
        <f t="shared" si="32"/>
        <v>45018</v>
      </c>
      <c r="I154" s="94">
        <f t="shared" si="33"/>
        <v>45021</v>
      </c>
      <c r="J154" s="94">
        <f t="shared" si="34"/>
        <v>45023</v>
      </c>
      <c r="K154" s="2708">
        <v>44998</v>
      </c>
      <c r="L154" s="2708">
        <v>44999</v>
      </c>
      <c r="M154" s="27"/>
      <c r="N154" s="27"/>
    </row>
    <row r="155" spans="2:14" s="14" customFormat="1" ht="19.5" hidden="1">
      <c r="B155" s="2733" t="s">
        <v>4225</v>
      </c>
      <c r="C155" s="729" t="s">
        <v>3862</v>
      </c>
      <c r="D155" s="94" t="s">
        <v>2780</v>
      </c>
      <c r="E155" s="94">
        <v>45006</v>
      </c>
      <c r="F155" s="94">
        <f t="shared" si="30"/>
        <v>45019</v>
      </c>
      <c r="G155" s="94">
        <f t="shared" si="31"/>
        <v>45021</v>
      </c>
      <c r="H155" s="94">
        <f t="shared" si="32"/>
        <v>45026</v>
      </c>
      <c r="I155" s="94">
        <f t="shared" si="33"/>
        <v>45029</v>
      </c>
      <c r="J155" s="94">
        <f t="shared" si="34"/>
        <v>45031</v>
      </c>
      <c r="K155" s="2708">
        <v>45005</v>
      </c>
      <c r="L155" s="2708">
        <v>45006</v>
      </c>
      <c r="M155" s="27"/>
      <c r="N155" s="27"/>
    </row>
    <row r="156" spans="2:14" s="14" customFormat="1" ht="19.5" hidden="1">
      <c r="B156" s="2733" t="s">
        <v>4226</v>
      </c>
      <c r="C156" s="729" t="s">
        <v>3125</v>
      </c>
      <c r="D156" s="94" t="s">
        <v>2841</v>
      </c>
      <c r="E156" s="94">
        <v>45013</v>
      </c>
      <c r="F156" s="94">
        <f t="shared" si="30"/>
        <v>45026</v>
      </c>
      <c r="G156" s="94">
        <f t="shared" si="31"/>
        <v>45028</v>
      </c>
      <c r="H156" s="94">
        <f t="shared" si="32"/>
        <v>45033</v>
      </c>
      <c r="I156" s="94">
        <f t="shared" si="33"/>
        <v>45036</v>
      </c>
      <c r="J156" s="94">
        <f t="shared" si="34"/>
        <v>45038</v>
      </c>
      <c r="K156" s="2708">
        <v>45012</v>
      </c>
      <c r="L156" s="2708">
        <v>45013</v>
      </c>
      <c r="M156" s="27"/>
      <c r="N156" s="27"/>
    </row>
    <row r="157" spans="2:14" s="14" customFormat="1" ht="19.5" hidden="1">
      <c r="B157" s="2733" t="s">
        <v>4227</v>
      </c>
      <c r="C157" s="729" t="s">
        <v>4152</v>
      </c>
      <c r="D157" s="94" t="s">
        <v>2784</v>
      </c>
      <c r="E157" s="94">
        <v>45019</v>
      </c>
      <c r="F157" s="94">
        <f t="shared" si="30"/>
        <v>45032</v>
      </c>
      <c r="G157" s="94">
        <f t="shared" si="31"/>
        <v>45034</v>
      </c>
      <c r="H157" s="94">
        <f t="shared" si="32"/>
        <v>45039</v>
      </c>
      <c r="I157" s="94">
        <f t="shared" si="33"/>
        <v>45042</v>
      </c>
      <c r="J157" s="94">
        <f t="shared" si="34"/>
        <v>45044</v>
      </c>
      <c r="K157" s="2708">
        <v>45019</v>
      </c>
      <c r="L157" s="2708">
        <v>45020</v>
      </c>
      <c r="M157" s="27"/>
      <c r="N157" s="27"/>
    </row>
    <row r="158" spans="2:14" s="14" customFormat="1" ht="19.5" hidden="1">
      <c r="B158" s="2733" t="s">
        <v>4228</v>
      </c>
      <c r="C158" s="729" t="s">
        <v>2712</v>
      </c>
      <c r="D158" s="94" t="s">
        <v>2842</v>
      </c>
      <c r="E158" s="94">
        <v>45029</v>
      </c>
      <c r="F158" s="94">
        <f t="shared" si="30"/>
        <v>45042</v>
      </c>
      <c r="G158" s="94">
        <f t="shared" si="31"/>
        <v>45044</v>
      </c>
      <c r="H158" s="94">
        <f t="shared" si="32"/>
        <v>45049</v>
      </c>
      <c r="I158" s="94">
        <f t="shared" si="33"/>
        <v>45052</v>
      </c>
      <c r="J158" s="94">
        <f t="shared" si="34"/>
        <v>45054</v>
      </c>
      <c r="K158" s="2708">
        <v>45026</v>
      </c>
      <c r="L158" s="2708">
        <v>45027</v>
      </c>
      <c r="M158" s="27"/>
      <c r="N158" s="27"/>
    </row>
    <row r="159" spans="2:14" s="14" customFormat="1" ht="19.5" hidden="1">
      <c r="B159" s="2733" t="s">
        <v>4229</v>
      </c>
      <c r="C159" s="729" t="s">
        <v>4277</v>
      </c>
      <c r="D159" s="94" t="s">
        <v>2843</v>
      </c>
      <c r="E159" s="94">
        <v>45033</v>
      </c>
      <c r="F159" s="94">
        <f t="shared" si="30"/>
        <v>45046</v>
      </c>
      <c r="G159" s="94">
        <f t="shared" si="31"/>
        <v>45048</v>
      </c>
      <c r="H159" s="94">
        <f t="shared" si="32"/>
        <v>45053</v>
      </c>
      <c r="I159" s="94">
        <f t="shared" si="33"/>
        <v>45056</v>
      </c>
      <c r="J159" s="94">
        <f t="shared" si="34"/>
        <v>45058</v>
      </c>
      <c r="K159" s="2708">
        <v>45033</v>
      </c>
      <c r="L159" s="2708">
        <v>45034</v>
      </c>
      <c r="M159" s="27"/>
      <c r="N159" s="27"/>
    </row>
    <row r="160" spans="2:14" s="14" customFormat="1" ht="19.5" hidden="1">
      <c r="B160" s="2733" t="s">
        <v>4231</v>
      </c>
      <c r="C160" s="729" t="s">
        <v>4265</v>
      </c>
      <c r="D160" s="94" t="s">
        <v>2844</v>
      </c>
      <c r="E160" s="94">
        <v>45040</v>
      </c>
      <c r="F160" s="94">
        <f t="shared" si="30"/>
        <v>45053</v>
      </c>
      <c r="G160" s="94">
        <f t="shared" si="31"/>
        <v>45055</v>
      </c>
      <c r="H160" s="94">
        <f t="shared" si="32"/>
        <v>45060</v>
      </c>
      <c r="I160" s="94">
        <f t="shared" si="33"/>
        <v>45063</v>
      </c>
      <c r="J160" s="94">
        <f t="shared" si="34"/>
        <v>45065</v>
      </c>
      <c r="K160" s="2708">
        <v>45040</v>
      </c>
      <c r="L160" s="2708">
        <v>45041</v>
      </c>
      <c r="M160" s="27"/>
      <c r="N160" s="27"/>
    </row>
    <row r="161" spans="2:14" s="14" customFormat="1" ht="19.5" hidden="1">
      <c r="B161" s="2733" t="s">
        <v>4233</v>
      </c>
      <c r="C161" s="729" t="s">
        <v>3109</v>
      </c>
      <c r="D161" s="94" t="s">
        <v>2845</v>
      </c>
      <c r="E161" s="94">
        <v>45047</v>
      </c>
      <c r="F161" s="94">
        <f t="shared" si="30"/>
        <v>45060</v>
      </c>
      <c r="G161" s="94">
        <f t="shared" si="31"/>
        <v>45062</v>
      </c>
      <c r="H161" s="94">
        <f t="shared" si="32"/>
        <v>45067</v>
      </c>
      <c r="I161" s="94">
        <f t="shared" si="33"/>
        <v>45070</v>
      </c>
      <c r="J161" s="94">
        <f t="shared" si="34"/>
        <v>45072</v>
      </c>
      <c r="K161" s="2708">
        <v>45047</v>
      </c>
      <c r="L161" s="2708">
        <v>45048</v>
      </c>
      <c r="M161" s="27"/>
      <c r="N161" s="27"/>
    </row>
    <row r="162" spans="2:14" s="14" customFormat="1" ht="19.5" hidden="1">
      <c r="B162" s="2733" t="s">
        <v>4234</v>
      </c>
      <c r="C162" s="729" t="s">
        <v>3639</v>
      </c>
      <c r="D162" s="94" t="s">
        <v>2846</v>
      </c>
      <c r="E162" s="94">
        <v>45055</v>
      </c>
      <c r="F162" s="94">
        <f t="shared" si="30"/>
        <v>45068</v>
      </c>
      <c r="G162" s="94">
        <f t="shared" si="31"/>
        <v>45070</v>
      </c>
      <c r="H162" s="94">
        <f t="shared" si="32"/>
        <v>45075</v>
      </c>
      <c r="I162" s="94">
        <f t="shared" si="33"/>
        <v>45078</v>
      </c>
      <c r="J162" s="94">
        <f t="shared" si="34"/>
        <v>45080</v>
      </c>
      <c r="K162" s="2708">
        <v>45054</v>
      </c>
      <c r="L162" s="2708">
        <v>45055</v>
      </c>
      <c r="M162" s="27"/>
      <c r="N162" s="27"/>
    </row>
    <row r="163" spans="2:14" s="14" customFormat="1" ht="19.5" hidden="1">
      <c r="B163" s="2733" t="s">
        <v>4235</v>
      </c>
      <c r="C163" s="729" t="s">
        <v>4147</v>
      </c>
      <c r="D163" s="94" t="s">
        <v>2848</v>
      </c>
      <c r="E163" s="94">
        <v>45061</v>
      </c>
      <c r="F163" s="94">
        <f t="shared" si="30"/>
        <v>45074</v>
      </c>
      <c r="G163" s="94">
        <f t="shared" si="31"/>
        <v>45076</v>
      </c>
      <c r="H163" s="94">
        <f t="shared" si="32"/>
        <v>45081</v>
      </c>
      <c r="I163" s="94">
        <f t="shared" si="33"/>
        <v>45084</v>
      </c>
      <c r="J163" s="94">
        <f t="shared" si="34"/>
        <v>45086</v>
      </c>
      <c r="K163" s="2708">
        <v>45061</v>
      </c>
      <c r="L163" s="2708">
        <v>45062</v>
      </c>
      <c r="M163" s="27"/>
      <c r="N163" s="27"/>
    </row>
    <row r="164" spans="2:14" s="14" customFormat="1" ht="19.5" hidden="1">
      <c r="B164" s="2733" t="s">
        <v>4236</v>
      </c>
      <c r="C164" s="729" t="s">
        <v>3814</v>
      </c>
      <c r="D164" s="94" t="s">
        <v>2850</v>
      </c>
      <c r="E164" s="94">
        <v>45070</v>
      </c>
      <c r="F164" s="94">
        <f t="shared" si="30"/>
        <v>45083</v>
      </c>
      <c r="G164" s="94">
        <f t="shared" si="31"/>
        <v>45085</v>
      </c>
      <c r="H164" s="94">
        <f t="shared" si="32"/>
        <v>45090</v>
      </c>
      <c r="I164" s="94">
        <f t="shared" si="33"/>
        <v>45093</v>
      </c>
      <c r="J164" s="94">
        <f t="shared" si="34"/>
        <v>45095</v>
      </c>
      <c r="K164" s="2708">
        <v>45068</v>
      </c>
      <c r="L164" s="2708">
        <v>45069</v>
      </c>
      <c r="M164" s="27"/>
      <c r="N164" s="27"/>
    </row>
    <row r="165" spans="2:14" s="14" customFormat="1" ht="19.5" hidden="1">
      <c r="B165" s="2733" t="s">
        <v>4238</v>
      </c>
      <c r="C165" s="729" t="s">
        <v>4149</v>
      </c>
      <c r="D165" s="94" t="s">
        <v>2852</v>
      </c>
      <c r="E165" s="94">
        <v>45079</v>
      </c>
      <c r="F165" s="94">
        <f t="shared" si="30"/>
        <v>45092</v>
      </c>
      <c r="G165" s="94">
        <f t="shared" si="31"/>
        <v>45094</v>
      </c>
      <c r="H165" s="94">
        <f t="shared" si="32"/>
        <v>45099</v>
      </c>
      <c r="I165" s="94">
        <f t="shared" si="33"/>
        <v>45102</v>
      </c>
      <c r="J165" s="94">
        <f t="shared" si="34"/>
        <v>45104</v>
      </c>
      <c r="K165" s="2708">
        <v>45075</v>
      </c>
      <c r="L165" s="2708">
        <v>45076</v>
      </c>
      <c r="M165" s="27"/>
      <c r="N165" s="27"/>
    </row>
    <row r="166" spans="2:14" s="14" customFormat="1" ht="19.5" hidden="1">
      <c r="B166" s="2733" t="s">
        <v>4278</v>
      </c>
      <c r="C166" s="729" t="s">
        <v>3847</v>
      </c>
      <c r="D166" s="94" t="s">
        <v>2854</v>
      </c>
      <c r="E166" s="94">
        <v>45084</v>
      </c>
      <c r="F166" s="94">
        <f t="shared" si="30"/>
        <v>45097</v>
      </c>
      <c r="G166" s="94">
        <f t="shared" si="31"/>
        <v>45099</v>
      </c>
      <c r="H166" s="94">
        <f t="shared" si="32"/>
        <v>45104</v>
      </c>
      <c r="I166" s="94">
        <f t="shared" si="33"/>
        <v>45107</v>
      </c>
      <c r="J166" s="94">
        <f t="shared" si="34"/>
        <v>45109</v>
      </c>
      <c r="K166" s="2708">
        <v>45082</v>
      </c>
      <c r="L166" s="2708">
        <v>45083</v>
      </c>
      <c r="M166" s="27"/>
      <c r="N166" s="27"/>
    </row>
    <row r="167" spans="2:14" s="14" customFormat="1" ht="19.5" hidden="1">
      <c r="B167" s="2733" t="s">
        <v>4240</v>
      </c>
      <c r="C167" s="729" t="s">
        <v>3862</v>
      </c>
      <c r="D167" s="94" t="s">
        <v>2036</v>
      </c>
      <c r="E167" s="94">
        <v>45095</v>
      </c>
      <c r="F167" s="94">
        <f t="shared" si="30"/>
        <v>45108</v>
      </c>
      <c r="G167" s="94">
        <f t="shared" si="31"/>
        <v>45110</v>
      </c>
      <c r="H167" s="94">
        <f t="shared" si="32"/>
        <v>45115</v>
      </c>
      <c r="I167" s="94">
        <f t="shared" si="33"/>
        <v>45118</v>
      </c>
      <c r="J167" s="94">
        <f t="shared" si="34"/>
        <v>45120</v>
      </c>
      <c r="K167" s="2708">
        <v>45089</v>
      </c>
      <c r="L167" s="2708">
        <v>45090</v>
      </c>
      <c r="M167" s="27"/>
      <c r="N167" s="27"/>
    </row>
    <row r="168" spans="2:14" s="14" customFormat="1" ht="19.5" hidden="1">
      <c r="B168" s="2733" t="s">
        <v>4241</v>
      </c>
      <c r="C168" s="1116" t="s">
        <v>2182</v>
      </c>
      <c r="D168" s="94" t="s">
        <v>4279</v>
      </c>
      <c r="E168" s="94">
        <v>45096</v>
      </c>
      <c r="F168" s="612"/>
      <c r="G168" s="612"/>
      <c r="H168" s="612"/>
      <c r="I168" s="612"/>
      <c r="J168" s="612"/>
      <c r="K168" s="2708"/>
      <c r="L168" s="2708"/>
      <c r="M168" s="27"/>
      <c r="N168" s="27"/>
    </row>
    <row r="169" spans="2:14" s="14" customFormat="1" ht="19.5" hidden="1">
      <c r="B169" s="2733" t="s">
        <v>4242</v>
      </c>
      <c r="C169" s="729" t="s">
        <v>3125</v>
      </c>
      <c r="D169" s="94" t="s">
        <v>2044</v>
      </c>
      <c r="E169" s="94">
        <v>45103</v>
      </c>
      <c r="F169" s="94">
        <f>E169+13</f>
        <v>45116</v>
      </c>
      <c r="G169" s="94">
        <f>E169+15</f>
        <v>45118</v>
      </c>
      <c r="H169" s="94">
        <f>E169+20</f>
        <v>45123</v>
      </c>
      <c r="I169" s="94">
        <f>E169+23</f>
        <v>45126</v>
      </c>
      <c r="J169" s="94">
        <f>E169+25</f>
        <v>45128</v>
      </c>
      <c r="K169" s="2708">
        <v>45103</v>
      </c>
      <c r="L169" s="2708">
        <v>45104</v>
      </c>
      <c r="M169" s="27"/>
      <c r="N169" s="27"/>
    </row>
    <row r="170" spans="2:14" s="14" customFormat="1" ht="19.5" hidden="1">
      <c r="B170" s="2733" t="s">
        <v>4243</v>
      </c>
      <c r="C170" s="729" t="s">
        <v>4152</v>
      </c>
      <c r="D170" s="94" t="s">
        <v>2055</v>
      </c>
      <c r="E170" s="94">
        <v>45110</v>
      </c>
      <c r="F170" s="94">
        <f>E170+13</f>
        <v>45123</v>
      </c>
      <c r="G170" s="94">
        <f>E170+15</f>
        <v>45125</v>
      </c>
      <c r="H170" s="94">
        <f>E170+20</f>
        <v>45130</v>
      </c>
      <c r="I170" s="94">
        <f>E170+23</f>
        <v>45133</v>
      </c>
      <c r="J170" s="94">
        <f>E170+25</f>
        <v>45135</v>
      </c>
      <c r="K170" s="2708">
        <v>45110</v>
      </c>
      <c r="L170" s="2708">
        <v>45111</v>
      </c>
      <c r="M170" s="27"/>
      <c r="N170" s="27"/>
    </row>
    <row r="171" spans="2:14" s="14" customFormat="1" ht="19.5" hidden="1">
      <c r="B171" s="2733" t="s">
        <v>4244</v>
      </c>
      <c r="C171" s="729" t="s">
        <v>2712</v>
      </c>
      <c r="D171" s="94" t="s">
        <v>2059</v>
      </c>
      <c r="E171" s="94">
        <v>45117</v>
      </c>
      <c r="F171" s="94">
        <f>E171+13</f>
        <v>45130</v>
      </c>
      <c r="G171" s="94">
        <f>E171+15</f>
        <v>45132</v>
      </c>
      <c r="H171" s="94">
        <f>E171+20</f>
        <v>45137</v>
      </c>
      <c r="I171" s="94">
        <f>E171+23</f>
        <v>45140</v>
      </c>
      <c r="J171" s="94">
        <f>E171+25</f>
        <v>45142</v>
      </c>
      <c r="K171" s="2708">
        <v>45117</v>
      </c>
      <c r="L171" s="2708">
        <v>45118</v>
      </c>
      <c r="M171" s="27"/>
      <c r="N171" s="27"/>
    </row>
    <row r="172" spans="2:14" s="14" customFormat="1" ht="19.5" hidden="1">
      <c r="B172" s="2733" t="s">
        <v>4247</v>
      </c>
      <c r="C172" s="729" t="s">
        <v>4265</v>
      </c>
      <c r="D172" s="94" t="s">
        <v>2064</v>
      </c>
      <c r="E172" s="94">
        <v>45124</v>
      </c>
      <c r="F172" s="94">
        <f>E172+13</f>
        <v>45137</v>
      </c>
      <c r="G172" s="94">
        <f>E172+15</f>
        <v>45139</v>
      </c>
      <c r="H172" s="94">
        <f>E172+20</f>
        <v>45144</v>
      </c>
      <c r="I172" s="94">
        <f>E172+23</f>
        <v>45147</v>
      </c>
      <c r="J172" s="94">
        <f>E172+25</f>
        <v>45149</v>
      </c>
      <c r="K172" s="2708">
        <v>45124</v>
      </c>
      <c r="L172" s="2708">
        <v>45125</v>
      </c>
      <c r="M172" s="27"/>
      <c r="N172" s="27"/>
    </row>
    <row r="173" spans="2:14" s="14" customFormat="1" ht="19.5" hidden="1">
      <c r="B173" s="2733" t="s">
        <v>4248</v>
      </c>
      <c r="C173" s="729" t="s">
        <v>4277</v>
      </c>
      <c r="D173" s="94" t="s">
        <v>2067</v>
      </c>
      <c r="E173" s="94">
        <v>45131</v>
      </c>
      <c r="F173" s="94">
        <f>E173+13</f>
        <v>45144</v>
      </c>
      <c r="G173" s="94">
        <f>E173+15</f>
        <v>45146</v>
      </c>
      <c r="H173" s="94">
        <f>E173+20</f>
        <v>45151</v>
      </c>
      <c r="I173" s="94">
        <f>E173+23</f>
        <v>45154</v>
      </c>
      <c r="J173" s="94">
        <f>E173+25</f>
        <v>45156</v>
      </c>
      <c r="K173" s="2708">
        <v>45131</v>
      </c>
      <c r="L173" s="2708">
        <v>45132</v>
      </c>
      <c r="M173" s="27"/>
      <c r="N173" s="27"/>
    </row>
    <row r="174" spans="2:14" s="14" customFormat="1" ht="19.5" hidden="1">
      <c r="B174" s="2733" t="s">
        <v>4249</v>
      </c>
      <c r="C174" s="1116" t="s">
        <v>2182</v>
      </c>
      <c r="D174" s="94" t="s">
        <v>2069</v>
      </c>
      <c r="E174" s="94">
        <v>45138</v>
      </c>
      <c r="F174" s="612"/>
      <c r="G174" s="612"/>
      <c r="H174" s="612"/>
      <c r="I174" s="612"/>
      <c r="J174" s="612"/>
      <c r="K174" s="2708">
        <v>45138</v>
      </c>
      <c r="L174" s="2708">
        <v>45139</v>
      </c>
      <c r="M174" s="27"/>
      <c r="N174" s="27"/>
    </row>
    <row r="175" spans="2:14" s="14" customFormat="1" ht="19.5" hidden="1">
      <c r="B175" s="2733" t="s">
        <v>4250</v>
      </c>
      <c r="C175" s="729" t="s">
        <v>3639</v>
      </c>
      <c r="D175" s="94" t="s">
        <v>2074</v>
      </c>
      <c r="E175" s="94">
        <v>45145</v>
      </c>
      <c r="F175" s="94">
        <f t="shared" ref="F175:F185" si="35">E175+13</f>
        <v>45158</v>
      </c>
      <c r="G175" s="94">
        <f t="shared" ref="G175:G185" si="36">E175+15</f>
        <v>45160</v>
      </c>
      <c r="H175" s="94">
        <f t="shared" ref="H175:H185" si="37">E175+20</f>
        <v>45165</v>
      </c>
      <c r="I175" s="94">
        <f t="shared" ref="I175:I185" si="38">E175+23</f>
        <v>45168</v>
      </c>
      <c r="J175" s="94">
        <f t="shared" ref="J175:J185" si="39">E175+25</f>
        <v>45170</v>
      </c>
      <c r="K175" s="2708">
        <v>45145</v>
      </c>
      <c r="L175" s="2708">
        <v>45146</v>
      </c>
      <c r="M175" s="27"/>
      <c r="N175" s="27"/>
    </row>
    <row r="176" spans="2:14" s="14" customFormat="1" ht="19.5" hidden="1">
      <c r="B176" s="2733" t="s">
        <v>4252</v>
      </c>
      <c r="C176" s="729" t="s">
        <v>4147</v>
      </c>
      <c r="D176" s="94" t="s">
        <v>2077</v>
      </c>
      <c r="E176" s="94">
        <v>45153</v>
      </c>
      <c r="F176" s="94">
        <f t="shared" si="35"/>
        <v>45166</v>
      </c>
      <c r="G176" s="94">
        <f t="shared" si="36"/>
        <v>45168</v>
      </c>
      <c r="H176" s="94">
        <f t="shared" si="37"/>
        <v>45173</v>
      </c>
      <c r="I176" s="94">
        <f t="shared" si="38"/>
        <v>45176</v>
      </c>
      <c r="J176" s="94">
        <f t="shared" si="39"/>
        <v>45178</v>
      </c>
      <c r="K176" s="2708">
        <v>45152</v>
      </c>
      <c r="L176" s="2708">
        <v>45153</v>
      </c>
      <c r="M176" s="27"/>
      <c r="N176" s="27"/>
    </row>
    <row r="177" spans="2:14" s="14" customFormat="1" ht="19.5" hidden="1">
      <c r="B177" s="2733" t="s">
        <v>4254</v>
      </c>
      <c r="C177" s="729" t="s">
        <v>3814</v>
      </c>
      <c r="D177" s="94" t="s">
        <v>2082</v>
      </c>
      <c r="E177" s="94">
        <v>45159</v>
      </c>
      <c r="F177" s="94">
        <f t="shared" si="35"/>
        <v>45172</v>
      </c>
      <c r="G177" s="94">
        <f t="shared" si="36"/>
        <v>45174</v>
      </c>
      <c r="H177" s="94">
        <f t="shared" si="37"/>
        <v>45179</v>
      </c>
      <c r="I177" s="94">
        <f t="shared" si="38"/>
        <v>45182</v>
      </c>
      <c r="J177" s="94">
        <f t="shared" si="39"/>
        <v>45184</v>
      </c>
      <c r="K177" s="2708">
        <v>45159</v>
      </c>
      <c r="L177" s="2708">
        <v>45160</v>
      </c>
      <c r="M177" s="27"/>
      <c r="N177" s="27"/>
    </row>
    <row r="178" spans="2:14" s="14" customFormat="1" ht="19.5" hidden="1">
      <c r="B178" s="2733" t="s">
        <v>4255</v>
      </c>
      <c r="C178" s="729" t="s">
        <v>4149</v>
      </c>
      <c r="D178" s="94" t="s">
        <v>2087</v>
      </c>
      <c r="E178" s="94">
        <v>45166</v>
      </c>
      <c r="F178" s="94">
        <f t="shared" si="35"/>
        <v>45179</v>
      </c>
      <c r="G178" s="94">
        <f t="shared" si="36"/>
        <v>45181</v>
      </c>
      <c r="H178" s="94">
        <f t="shared" si="37"/>
        <v>45186</v>
      </c>
      <c r="I178" s="94">
        <f t="shared" si="38"/>
        <v>45189</v>
      </c>
      <c r="J178" s="94">
        <f t="shared" si="39"/>
        <v>45191</v>
      </c>
      <c r="K178" s="2708">
        <v>45166</v>
      </c>
      <c r="L178" s="2708">
        <v>45167</v>
      </c>
      <c r="M178" s="27"/>
      <c r="N178" s="27"/>
    </row>
    <row r="179" spans="2:14" s="14" customFormat="1" ht="19.5" hidden="1">
      <c r="B179" s="2733" t="s">
        <v>4195</v>
      </c>
      <c r="C179" s="729" t="s">
        <v>3847</v>
      </c>
      <c r="D179" s="94" t="s">
        <v>2091</v>
      </c>
      <c r="E179" s="94">
        <v>45173</v>
      </c>
      <c r="F179" s="94">
        <f t="shared" si="35"/>
        <v>45186</v>
      </c>
      <c r="G179" s="94">
        <f t="shared" si="36"/>
        <v>45188</v>
      </c>
      <c r="H179" s="94">
        <f t="shared" si="37"/>
        <v>45193</v>
      </c>
      <c r="I179" s="94">
        <f t="shared" si="38"/>
        <v>45196</v>
      </c>
      <c r="J179" s="94">
        <f t="shared" si="39"/>
        <v>45198</v>
      </c>
      <c r="K179" s="2708">
        <v>45173</v>
      </c>
      <c r="L179" s="2708">
        <v>45174</v>
      </c>
      <c r="M179" s="27"/>
      <c r="N179" s="27"/>
    </row>
    <row r="180" spans="2:14" s="14" customFormat="1" ht="19.5" hidden="1">
      <c r="B180" s="2733" t="s">
        <v>4256</v>
      </c>
      <c r="C180" s="729" t="s">
        <v>3122</v>
      </c>
      <c r="D180" s="94" t="s">
        <v>2093</v>
      </c>
      <c r="E180" s="94">
        <v>45180</v>
      </c>
      <c r="F180" s="94">
        <f t="shared" si="35"/>
        <v>45193</v>
      </c>
      <c r="G180" s="94">
        <f t="shared" si="36"/>
        <v>45195</v>
      </c>
      <c r="H180" s="94">
        <f t="shared" si="37"/>
        <v>45200</v>
      </c>
      <c r="I180" s="94">
        <f t="shared" si="38"/>
        <v>45203</v>
      </c>
      <c r="J180" s="94">
        <f t="shared" si="39"/>
        <v>45205</v>
      </c>
      <c r="K180" s="2708">
        <v>45180</v>
      </c>
      <c r="L180" s="2708">
        <v>45181</v>
      </c>
      <c r="M180" s="27"/>
      <c r="N180" s="27"/>
    </row>
    <row r="181" spans="2:14" s="14" customFormat="1" ht="19.5" hidden="1">
      <c r="B181" s="2733" t="s">
        <v>4257</v>
      </c>
      <c r="C181" s="729" t="s">
        <v>3862</v>
      </c>
      <c r="D181" s="94" t="s">
        <v>2098</v>
      </c>
      <c r="E181" s="94">
        <v>45187</v>
      </c>
      <c r="F181" s="94">
        <f t="shared" si="35"/>
        <v>45200</v>
      </c>
      <c r="G181" s="94">
        <f t="shared" si="36"/>
        <v>45202</v>
      </c>
      <c r="H181" s="94">
        <f t="shared" si="37"/>
        <v>45207</v>
      </c>
      <c r="I181" s="94">
        <f t="shared" si="38"/>
        <v>45210</v>
      </c>
      <c r="J181" s="94">
        <f t="shared" si="39"/>
        <v>45212</v>
      </c>
      <c r="K181" s="2708">
        <v>45187</v>
      </c>
      <c r="L181" s="2708">
        <v>45188</v>
      </c>
      <c r="M181" s="27"/>
      <c r="N181" s="27"/>
    </row>
    <row r="182" spans="2:14" s="14" customFormat="1" ht="19.5" hidden="1">
      <c r="B182" s="2733" t="s">
        <v>4258</v>
      </c>
      <c r="C182" s="729" t="s">
        <v>4152</v>
      </c>
      <c r="D182" s="94" t="s">
        <v>2102</v>
      </c>
      <c r="E182" s="94">
        <v>45194</v>
      </c>
      <c r="F182" s="94">
        <f t="shared" si="35"/>
        <v>45207</v>
      </c>
      <c r="G182" s="94">
        <f t="shared" si="36"/>
        <v>45209</v>
      </c>
      <c r="H182" s="94">
        <f t="shared" si="37"/>
        <v>45214</v>
      </c>
      <c r="I182" s="94">
        <f t="shared" si="38"/>
        <v>45217</v>
      </c>
      <c r="J182" s="94">
        <f t="shared" si="39"/>
        <v>45219</v>
      </c>
      <c r="K182" s="2708">
        <v>45194</v>
      </c>
      <c r="L182" s="2708">
        <v>45195</v>
      </c>
      <c r="M182" s="27"/>
      <c r="N182" s="27"/>
    </row>
    <row r="183" spans="2:14" s="14" customFormat="1" ht="19.5" hidden="1">
      <c r="B183" s="2733" t="s">
        <v>4259</v>
      </c>
      <c r="C183" s="729" t="s">
        <v>3125</v>
      </c>
      <c r="D183" s="94" t="s">
        <v>2105</v>
      </c>
      <c r="E183" s="94">
        <v>45201</v>
      </c>
      <c r="F183" s="94">
        <f t="shared" si="35"/>
        <v>45214</v>
      </c>
      <c r="G183" s="94">
        <f t="shared" si="36"/>
        <v>45216</v>
      </c>
      <c r="H183" s="94">
        <f t="shared" si="37"/>
        <v>45221</v>
      </c>
      <c r="I183" s="94">
        <f t="shared" si="38"/>
        <v>45224</v>
      </c>
      <c r="J183" s="94">
        <f t="shared" si="39"/>
        <v>45226</v>
      </c>
      <c r="K183" s="2708">
        <v>45201</v>
      </c>
      <c r="L183" s="2708">
        <v>45202</v>
      </c>
      <c r="M183" s="27"/>
      <c r="N183" s="27"/>
    </row>
    <row r="184" spans="2:14" s="14" customFormat="1" ht="19.5" hidden="1">
      <c r="B184" s="2733" t="s">
        <v>4280</v>
      </c>
      <c r="C184" s="729" t="s">
        <v>2712</v>
      </c>
      <c r="D184" s="94" t="s">
        <v>2107</v>
      </c>
      <c r="E184" s="94">
        <v>45208</v>
      </c>
      <c r="F184" s="94">
        <f t="shared" si="35"/>
        <v>45221</v>
      </c>
      <c r="G184" s="94">
        <f t="shared" si="36"/>
        <v>45223</v>
      </c>
      <c r="H184" s="94">
        <f t="shared" si="37"/>
        <v>45228</v>
      </c>
      <c r="I184" s="94">
        <f t="shared" si="38"/>
        <v>45231</v>
      </c>
      <c r="J184" s="94">
        <f t="shared" si="39"/>
        <v>45233</v>
      </c>
      <c r="K184" s="2708">
        <v>45208</v>
      </c>
      <c r="L184" s="2708">
        <v>45209</v>
      </c>
      <c r="M184" s="27"/>
      <c r="N184" s="27"/>
    </row>
    <row r="185" spans="2:14" s="14" customFormat="1" ht="19.5" hidden="1">
      <c r="B185" s="2733" t="s">
        <v>4260</v>
      </c>
      <c r="C185" s="729" t="s">
        <v>4265</v>
      </c>
      <c r="D185" s="94" t="s">
        <v>2111</v>
      </c>
      <c r="E185" s="94">
        <v>45215</v>
      </c>
      <c r="F185" s="94">
        <f t="shared" si="35"/>
        <v>45228</v>
      </c>
      <c r="G185" s="94">
        <f t="shared" si="36"/>
        <v>45230</v>
      </c>
      <c r="H185" s="94">
        <f t="shared" si="37"/>
        <v>45235</v>
      </c>
      <c r="I185" s="94">
        <f t="shared" si="38"/>
        <v>45238</v>
      </c>
      <c r="J185" s="94">
        <f t="shared" si="39"/>
        <v>45240</v>
      </c>
      <c r="K185" s="2708">
        <v>45215</v>
      </c>
      <c r="L185" s="2708">
        <v>45216</v>
      </c>
      <c r="M185" s="27"/>
      <c r="N185" s="27"/>
    </row>
    <row r="186" spans="2:14" s="14" customFormat="1" ht="19.5" hidden="1">
      <c r="B186" s="2733" t="s">
        <v>4261</v>
      </c>
      <c r="C186" s="1116" t="s">
        <v>2182</v>
      </c>
      <c r="D186" s="94" t="s">
        <v>2115</v>
      </c>
      <c r="E186" s="94">
        <v>45222</v>
      </c>
      <c r="F186" s="612"/>
      <c r="G186" s="612"/>
      <c r="H186" s="612"/>
      <c r="I186" s="612"/>
      <c r="J186" s="612"/>
      <c r="K186" s="2708">
        <v>45222</v>
      </c>
      <c r="L186" s="2708">
        <v>45223</v>
      </c>
      <c r="M186" s="27"/>
      <c r="N186" s="27"/>
    </row>
    <row r="187" spans="2:14" s="14" customFormat="1" ht="19.5" hidden="1">
      <c r="B187" s="2733"/>
      <c r="C187" s="1892" t="s">
        <v>3639</v>
      </c>
      <c r="D187" s="94" t="s">
        <v>2118</v>
      </c>
      <c r="E187" s="94">
        <v>45229</v>
      </c>
      <c r="F187" s="94">
        <f>E187+13</f>
        <v>45242</v>
      </c>
      <c r="G187" s="94">
        <f>E187+15</f>
        <v>45244</v>
      </c>
      <c r="H187" s="94">
        <f>E187+20</f>
        <v>45249</v>
      </c>
      <c r="I187" s="94">
        <f>E187+23</f>
        <v>45252</v>
      </c>
      <c r="J187" s="94">
        <f>E187+25</f>
        <v>45254</v>
      </c>
      <c r="K187" s="2708">
        <v>45229</v>
      </c>
      <c r="L187" s="2708">
        <v>45230</v>
      </c>
      <c r="M187" s="2704" t="s">
        <v>4262</v>
      </c>
      <c r="N187" s="27"/>
    </row>
    <row r="188" spans="2:14" s="14" customFormat="1" ht="19.5" hidden="1">
      <c r="B188" s="2733"/>
      <c r="C188" s="1892" t="s">
        <v>4147</v>
      </c>
      <c r="D188" s="94" t="s">
        <v>2120</v>
      </c>
      <c r="E188" s="94">
        <v>45236</v>
      </c>
      <c r="F188" s="94">
        <f>E188+13</f>
        <v>45249</v>
      </c>
      <c r="G188" s="94">
        <f>E188+15</f>
        <v>45251</v>
      </c>
      <c r="H188" s="94">
        <f>E188+20</f>
        <v>45256</v>
      </c>
      <c r="I188" s="94">
        <f>E188+23</f>
        <v>45259</v>
      </c>
      <c r="J188" s="94">
        <f>E188+25</f>
        <v>45261</v>
      </c>
      <c r="K188" s="2708">
        <v>45236</v>
      </c>
      <c r="L188" s="2708">
        <v>45237</v>
      </c>
      <c r="M188" s="2704" t="s">
        <v>4263</v>
      </c>
      <c r="N188" s="27"/>
    </row>
    <row r="189" spans="2:14" s="14" customFormat="1" ht="19.5" hidden="1">
      <c r="B189" s="2733" t="s">
        <v>4277</v>
      </c>
      <c r="C189" s="1892" t="s">
        <v>3814</v>
      </c>
      <c r="D189" s="94" t="s">
        <v>2121</v>
      </c>
      <c r="E189" s="94">
        <v>45243</v>
      </c>
      <c r="F189" s="94">
        <f>E189+13</f>
        <v>45256</v>
      </c>
      <c r="G189" s="94">
        <f>E189+15</f>
        <v>45258</v>
      </c>
      <c r="H189" s="94">
        <f>E189+20</f>
        <v>45263</v>
      </c>
      <c r="I189" s="94">
        <f>E189+23</f>
        <v>45266</v>
      </c>
      <c r="J189" s="94">
        <f>E189+25</f>
        <v>45268</v>
      </c>
      <c r="K189" s="2708">
        <v>45243</v>
      </c>
      <c r="L189" s="2708">
        <v>45244</v>
      </c>
      <c r="M189" s="2704" t="s">
        <v>4264</v>
      </c>
      <c r="N189" s="27"/>
    </row>
    <row r="190" spans="2:14" s="14" customFormat="1" ht="19.5" hidden="1">
      <c r="B190" s="2733"/>
      <c r="C190" s="1892" t="s">
        <v>4149</v>
      </c>
      <c r="D190" s="94" t="s">
        <v>2124</v>
      </c>
      <c r="E190" s="94">
        <v>45250</v>
      </c>
      <c r="F190" s="94">
        <f>E190+13</f>
        <v>45263</v>
      </c>
      <c r="G190" s="94">
        <f>E190+15</f>
        <v>45265</v>
      </c>
      <c r="H190" s="94">
        <f>E190+20</f>
        <v>45270</v>
      </c>
      <c r="I190" s="94">
        <f>E190+23</f>
        <v>45273</v>
      </c>
      <c r="J190" s="94">
        <f>E190+25</f>
        <v>45275</v>
      </c>
      <c r="K190" s="2708">
        <v>45250</v>
      </c>
      <c r="L190" s="2708">
        <v>45251</v>
      </c>
      <c r="M190" s="2704" t="s">
        <v>4266</v>
      </c>
      <c r="N190" s="27"/>
    </row>
    <row r="191" spans="2:14" s="14" customFormat="1" ht="19.5" hidden="1">
      <c r="B191" s="2733"/>
      <c r="C191" s="1892" t="s">
        <v>3118</v>
      </c>
      <c r="D191" s="94" t="s">
        <v>2127</v>
      </c>
      <c r="E191" s="94">
        <v>45257</v>
      </c>
      <c r="F191" s="94">
        <f>E191+13</f>
        <v>45270</v>
      </c>
      <c r="G191" s="94">
        <f>E191+15</f>
        <v>45272</v>
      </c>
      <c r="H191" s="94">
        <f>E191+20</f>
        <v>45277</v>
      </c>
      <c r="I191" s="94">
        <f>E191+23</f>
        <v>45280</v>
      </c>
      <c r="J191" s="94">
        <f>E191+25</f>
        <v>45282</v>
      </c>
      <c r="K191" s="2708">
        <v>45257</v>
      </c>
      <c r="L191" s="2708">
        <v>45258</v>
      </c>
      <c r="M191" s="2704" t="s">
        <v>4267</v>
      </c>
      <c r="N191" s="27"/>
    </row>
    <row r="192" spans="2:14" s="14" customFormat="1" ht="30" hidden="1">
      <c r="B192" s="2733"/>
      <c r="C192" s="578"/>
      <c r="D192" s="51"/>
      <c r="E192" s="96" t="s">
        <v>2015</v>
      </c>
      <c r="F192" s="96" t="s">
        <v>1451</v>
      </c>
      <c r="G192" s="96" t="s">
        <v>446</v>
      </c>
      <c r="H192" s="96" t="s">
        <v>615</v>
      </c>
      <c r="I192" s="96" t="s">
        <v>1269</v>
      </c>
      <c r="J192" s="96" t="s">
        <v>1061</v>
      </c>
      <c r="K192" s="2708"/>
      <c r="L192" s="2708"/>
      <c r="M192" s="2704"/>
      <c r="N192" s="27"/>
    </row>
    <row r="193" spans="2:14" s="14" customFormat="1" ht="20.25" hidden="1" thickBot="1">
      <c r="B193" s="2733"/>
      <c r="C193" s="579"/>
      <c r="D193" s="97" t="s">
        <v>4145</v>
      </c>
      <c r="E193" s="89"/>
      <c r="F193" s="98" t="s">
        <v>3299</v>
      </c>
      <c r="G193" s="98" t="s">
        <v>3926</v>
      </c>
      <c r="H193" s="98" t="s">
        <v>4146</v>
      </c>
      <c r="I193" s="98" t="s">
        <v>3927</v>
      </c>
      <c r="J193" s="98" t="s">
        <v>3303</v>
      </c>
      <c r="K193" s="2708"/>
      <c r="L193" s="2708"/>
      <c r="M193" s="2704"/>
      <c r="N193" s="27"/>
    </row>
    <row r="194" spans="2:14" s="14" customFormat="1" ht="20.25" hidden="1" thickTop="1">
      <c r="B194" s="2733"/>
      <c r="C194" s="1903" t="s">
        <v>3122</v>
      </c>
      <c r="D194" s="94" t="s">
        <v>2132</v>
      </c>
      <c r="E194" s="94">
        <v>45264</v>
      </c>
      <c r="F194" s="94">
        <f t="shared" ref="F194:F202" si="40">E194+13</f>
        <v>45277</v>
      </c>
      <c r="G194" s="612">
        <f>E194+15</f>
        <v>45279</v>
      </c>
      <c r="H194" s="94">
        <f>E194+20</f>
        <v>45284</v>
      </c>
      <c r="I194" s="94">
        <f t="shared" ref="I194:I202" si="41">E194+23</f>
        <v>45287</v>
      </c>
      <c r="J194" s="94">
        <f t="shared" ref="J194:J202" si="42">E194+25</f>
        <v>45289</v>
      </c>
      <c r="K194" s="2708">
        <v>45264</v>
      </c>
      <c r="L194" s="2708">
        <v>45265</v>
      </c>
      <c r="M194" s="2704" t="s">
        <v>4281</v>
      </c>
      <c r="N194" s="27"/>
    </row>
    <row r="195" spans="2:14" s="14" customFormat="1" ht="19.5" hidden="1">
      <c r="B195" s="2733"/>
      <c r="C195" s="1892" t="s">
        <v>3862</v>
      </c>
      <c r="D195" s="94" t="s">
        <v>2133</v>
      </c>
      <c r="E195" s="94">
        <v>45271</v>
      </c>
      <c r="F195" s="94">
        <f t="shared" si="40"/>
        <v>45284</v>
      </c>
      <c r="G195" s="612">
        <f>E195+15</f>
        <v>45286</v>
      </c>
      <c r="H195" s="94">
        <f>E195+20</f>
        <v>45291</v>
      </c>
      <c r="I195" s="94">
        <f t="shared" si="41"/>
        <v>45294</v>
      </c>
      <c r="J195" s="94">
        <f t="shared" si="42"/>
        <v>45296</v>
      </c>
      <c r="K195" s="2708">
        <v>45271</v>
      </c>
      <c r="L195" s="2708">
        <v>45272</v>
      </c>
      <c r="M195" s="2704" t="s">
        <v>4282</v>
      </c>
      <c r="N195" s="27"/>
    </row>
    <row r="196" spans="2:14" s="14" customFormat="1" ht="19.5" hidden="1">
      <c r="B196" s="2733"/>
      <c r="C196" s="1892" t="s">
        <v>4152</v>
      </c>
      <c r="D196" s="94" t="s">
        <v>2137</v>
      </c>
      <c r="E196" s="94">
        <v>45278</v>
      </c>
      <c r="F196" s="94">
        <f t="shared" si="40"/>
        <v>45291</v>
      </c>
      <c r="G196" s="612">
        <f>E196+15</f>
        <v>45293</v>
      </c>
      <c r="H196" s="612"/>
      <c r="I196" s="94">
        <f t="shared" si="41"/>
        <v>45301</v>
      </c>
      <c r="J196" s="94">
        <f t="shared" si="42"/>
        <v>45303</v>
      </c>
      <c r="K196" s="2708">
        <v>45278</v>
      </c>
      <c r="L196" s="2708">
        <v>45279</v>
      </c>
      <c r="M196" s="2704" t="s">
        <v>4270</v>
      </c>
      <c r="N196" s="27"/>
    </row>
    <row r="197" spans="2:14" s="14" customFormat="1" ht="19.5" hidden="1">
      <c r="B197" s="2733"/>
      <c r="C197" s="1892" t="s">
        <v>3125</v>
      </c>
      <c r="D197" s="94" t="s">
        <v>2142</v>
      </c>
      <c r="E197" s="94">
        <v>45285</v>
      </c>
      <c r="F197" s="94">
        <f t="shared" si="40"/>
        <v>45298</v>
      </c>
      <c r="G197" s="612">
        <f>E197+15</f>
        <v>45300</v>
      </c>
      <c r="H197" s="612"/>
      <c r="I197" s="94">
        <f t="shared" si="41"/>
        <v>45308</v>
      </c>
      <c r="J197" s="94">
        <f t="shared" si="42"/>
        <v>45310</v>
      </c>
      <c r="K197" s="2708">
        <v>45285</v>
      </c>
      <c r="L197" s="2708">
        <v>45286</v>
      </c>
      <c r="M197" s="2704" t="s">
        <v>4283</v>
      </c>
      <c r="N197" s="27"/>
    </row>
    <row r="198" spans="2:14" s="14" customFormat="1" ht="19.5" hidden="1">
      <c r="B198" s="2733"/>
      <c r="C198" s="1892" t="s">
        <v>2712</v>
      </c>
      <c r="D198" s="94" t="s">
        <v>2143</v>
      </c>
      <c r="E198" s="94">
        <v>44928</v>
      </c>
      <c r="F198" s="94">
        <f t="shared" si="40"/>
        <v>44941</v>
      </c>
      <c r="G198" s="612">
        <f>E198+15</f>
        <v>44943</v>
      </c>
      <c r="H198" s="612"/>
      <c r="I198" s="94">
        <f t="shared" si="41"/>
        <v>44951</v>
      </c>
      <c r="J198" s="94">
        <f t="shared" si="42"/>
        <v>44953</v>
      </c>
      <c r="K198" s="2708">
        <v>45292</v>
      </c>
      <c r="L198" s="2708">
        <v>45293</v>
      </c>
      <c r="M198" s="2704" t="s">
        <v>4205</v>
      </c>
      <c r="N198" s="27"/>
    </row>
    <row r="199" spans="2:14" s="14" customFormat="1" ht="19.5" hidden="1">
      <c r="B199" s="2733"/>
      <c r="C199" s="1892" t="s">
        <v>4284</v>
      </c>
      <c r="D199" s="94" t="s">
        <v>2146</v>
      </c>
      <c r="E199" s="94">
        <v>45301</v>
      </c>
      <c r="F199" s="94">
        <f t="shared" si="40"/>
        <v>45314</v>
      </c>
      <c r="G199" s="612"/>
      <c r="H199" s="612"/>
      <c r="I199" s="94">
        <f t="shared" si="41"/>
        <v>45324</v>
      </c>
      <c r="J199" s="94">
        <f t="shared" si="42"/>
        <v>45326</v>
      </c>
      <c r="K199" s="2708">
        <v>45299</v>
      </c>
      <c r="L199" s="2708">
        <v>45300</v>
      </c>
      <c r="M199" s="2704" t="s">
        <v>4207</v>
      </c>
      <c r="N199" s="27"/>
    </row>
    <row r="200" spans="2:14" s="14" customFormat="1" ht="19.5" hidden="1">
      <c r="B200" s="2733"/>
      <c r="C200" s="1892" t="s">
        <v>3847</v>
      </c>
      <c r="D200" s="94" t="s">
        <v>2148</v>
      </c>
      <c r="E200" s="94">
        <v>45308</v>
      </c>
      <c r="F200" s="94">
        <f t="shared" si="40"/>
        <v>45321</v>
      </c>
      <c r="G200" s="612"/>
      <c r="H200" s="612"/>
      <c r="I200" s="94">
        <f t="shared" si="41"/>
        <v>45331</v>
      </c>
      <c r="J200" s="94">
        <f t="shared" si="42"/>
        <v>45333</v>
      </c>
      <c r="K200" s="2708">
        <v>45306</v>
      </c>
      <c r="L200" s="2708">
        <v>45307</v>
      </c>
      <c r="M200" s="2704" t="s">
        <v>4208</v>
      </c>
      <c r="N200" s="27"/>
    </row>
    <row r="201" spans="2:14" s="14" customFormat="1" ht="19.5" hidden="1">
      <c r="B201" s="2733" t="s">
        <v>4285</v>
      </c>
      <c r="C201" s="1892" t="s">
        <v>3639</v>
      </c>
      <c r="D201" s="94" t="s">
        <v>2152</v>
      </c>
      <c r="E201" s="94">
        <v>45318</v>
      </c>
      <c r="F201" s="94">
        <f t="shared" si="40"/>
        <v>45331</v>
      </c>
      <c r="G201" s="612"/>
      <c r="H201" s="612"/>
      <c r="I201" s="94">
        <f t="shared" si="41"/>
        <v>45341</v>
      </c>
      <c r="J201" s="94">
        <f t="shared" si="42"/>
        <v>45343</v>
      </c>
      <c r="K201" s="2708">
        <v>45313</v>
      </c>
      <c r="L201" s="2708">
        <v>45314</v>
      </c>
      <c r="M201" s="2704" t="s">
        <v>4209</v>
      </c>
      <c r="N201" s="27"/>
    </row>
    <row r="202" spans="2:14" s="14" customFormat="1" ht="19.5" hidden="1">
      <c r="B202" s="2733"/>
      <c r="C202" s="1903" t="s">
        <v>4147</v>
      </c>
      <c r="D202" s="2163" t="s">
        <v>2154</v>
      </c>
      <c r="E202" s="94">
        <v>45328</v>
      </c>
      <c r="F202" s="94">
        <f t="shared" si="40"/>
        <v>45341</v>
      </c>
      <c r="G202" s="612"/>
      <c r="H202" s="94">
        <f>E202+20</f>
        <v>45348</v>
      </c>
      <c r="I202" s="94">
        <f t="shared" si="41"/>
        <v>45351</v>
      </c>
      <c r="J202" s="94">
        <f t="shared" si="42"/>
        <v>45353</v>
      </c>
      <c r="K202" s="2708">
        <v>45320</v>
      </c>
      <c r="L202" s="2708">
        <v>45321</v>
      </c>
      <c r="M202" s="2704" t="s">
        <v>4211</v>
      </c>
      <c r="N202" s="27"/>
    </row>
    <row r="203" spans="2:14" s="14" customFormat="1" ht="42.75" hidden="1">
      <c r="B203" s="2733" t="s">
        <v>4286</v>
      </c>
      <c r="C203" s="2294" t="s">
        <v>2182</v>
      </c>
      <c r="D203" s="94" t="s">
        <v>2156</v>
      </c>
      <c r="E203" s="94">
        <v>45327</v>
      </c>
      <c r="F203" s="2355" t="s">
        <v>4287</v>
      </c>
      <c r="G203" s="2355" t="s">
        <v>4288</v>
      </c>
      <c r="H203" s="2355" t="s">
        <v>4289</v>
      </c>
      <c r="I203" s="2355" t="s">
        <v>4289</v>
      </c>
      <c r="J203" s="2355" t="s">
        <v>4289</v>
      </c>
      <c r="K203" s="2708">
        <v>45327</v>
      </c>
      <c r="L203" s="2708">
        <v>45328</v>
      </c>
      <c r="M203" s="2704" t="s">
        <v>4213</v>
      </c>
      <c r="N203" s="27"/>
    </row>
    <row r="204" spans="2:14" s="14" customFormat="1" ht="19.5" hidden="1">
      <c r="B204" s="2733" t="s">
        <v>4149</v>
      </c>
      <c r="C204" s="2161" t="s">
        <v>3814</v>
      </c>
      <c r="D204" s="92" t="s">
        <v>2158</v>
      </c>
      <c r="E204" s="92">
        <v>45341</v>
      </c>
      <c r="F204" s="92">
        <f>E204+13</f>
        <v>45354</v>
      </c>
      <c r="G204" s="1441"/>
      <c r="H204" s="92">
        <f>E204+20</f>
        <v>45361</v>
      </c>
      <c r="I204" s="92">
        <f>E204+23</f>
        <v>45364</v>
      </c>
      <c r="J204" s="92">
        <f>E204+25</f>
        <v>45366</v>
      </c>
      <c r="K204" s="2708">
        <v>45334</v>
      </c>
      <c r="L204" s="2708">
        <v>45335</v>
      </c>
      <c r="M204" s="2704" t="s">
        <v>4215</v>
      </c>
      <c r="N204" s="27"/>
    </row>
    <row r="205" spans="2:14" s="14" customFormat="1" ht="30" customHeight="1">
      <c r="B205" s="2733"/>
      <c r="C205" s="578"/>
      <c r="D205" s="51"/>
      <c r="E205" s="3964" t="s">
        <v>2015</v>
      </c>
      <c r="F205" s="96" t="s">
        <v>287</v>
      </c>
      <c r="G205" s="96" t="s">
        <v>1557</v>
      </c>
      <c r="H205" s="96" t="s">
        <v>1883</v>
      </c>
      <c r="I205" s="2377"/>
      <c r="J205" s="2377"/>
      <c r="K205" s="2709"/>
      <c r="L205" s="2706"/>
      <c r="M205" s="27"/>
      <c r="N205" s="27"/>
    </row>
    <row r="206" spans="2:14" s="14" customFormat="1" ht="23.25" thickBot="1">
      <c r="B206" s="2734"/>
      <c r="C206" s="579"/>
      <c r="D206" s="97"/>
      <c r="E206" s="3965"/>
      <c r="F206" s="98" t="s">
        <v>4558</v>
      </c>
      <c r="G206" s="98" t="s">
        <v>4813</v>
      </c>
      <c r="H206" s="98" t="s">
        <v>4732</v>
      </c>
      <c r="I206" s="2378"/>
      <c r="J206" s="2814" t="s">
        <v>2030</v>
      </c>
      <c r="K206" s="2867" t="s">
        <v>2031</v>
      </c>
      <c r="L206" s="20"/>
      <c r="M206" s="27"/>
    </row>
    <row r="207" spans="2:14" s="14" customFormat="1" ht="20.25" hidden="1" thickTop="1">
      <c r="B207" s="2733" t="s">
        <v>4290</v>
      </c>
      <c r="C207" s="2161" t="s">
        <v>4149</v>
      </c>
      <c r="D207" s="92" t="s">
        <v>2160</v>
      </c>
      <c r="E207" s="92">
        <v>45345</v>
      </c>
      <c r="F207" s="92">
        <f>E207+30</f>
        <v>45375</v>
      </c>
      <c r="G207" s="92">
        <f>E207+35</f>
        <v>45380</v>
      </c>
      <c r="H207" s="92">
        <f>E207+38</f>
        <v>45383</v>
      </c>
      <c r="I207" s="487"/>
      <c r="J207" s="974">
        <v>45341</v>
      </c>
      <c r="K207" s="974">
        <v>45342</v>
      </c>
      <c r="L207" s="3140"/>
      <c r="M207" s="27"/>
    </row>
    <row r="208" spans="2:14" s="14" customFormat="1" ht="29.25" hidden="1" thickTop="1">
      <c r="B208" s="2733"/>
      <c r="C208" s="2294" t="s">
        <v>2182</v>
      </c>
      <c r="D208" s="92" t="s">
        <v>2163</v>
      </c>
      <c r="E208" s="92">
        <v>45348</v>
      </c>
      <c r="F208" s="2355" t="s">
        <v>4291</v>
      </c>
      <c r="G208" s="2355" t="s">
        <v>4292</v>
      </c>
      <c r="H208" s="2355" t="s">
        <v>4292</v>
      </c>
      <c r="I208" s="487"/>
      <c r="J208" s="974">
        <v>45348</v>
      </c>
      <c r="K208" s="974">
        <v>45349</v>
      </c>
      <c r="L208" s="3140"/>
      <c r="M208" s="27"/>
    </row>
    <row r="209" spans="2:13" s="14" customFormat="1" ht="20.25" hidden="1" thickTop="1">
      <c r="B209" s="2733" t="s">
        <v>3118</v>
      </c>
      <c r="C209" s="2294" t="s">
        <v>2182</v>
      </c>
      <c r="D209" s="92" t="s">
        <v>2167</v>
      </c>
      <c r="E209" s="92">
        <v>45355</v>
      </c>
      <c r="F209" s="1441"/>
      <c r="G209" s="1441"/>
      <c r="H209" s="1441"/>
      <c r="I209" s="487"/>
      <c r="J209" s="974">
        <v>45355</v>
      </c>
      <c r="K209" s="974">
        <v>45356</v>
      </c>
      <c r="L209" s="3140"/>
      <c r="M209" s="27"/>
    </row>
    <row r="210" spans="2:13" s="14" customFormat="1" ht="20.25" hidden="1" thickTop="1">
      <c r="B210" s="2733" t="s">
        <v>3122</v>
      </c>
      <c r="C210" s="2161" t="s">
        <v>4265</v>
      </c>
      <c r="D210" s="92" t="s">
        <v>2170</v>
      </c>
      <c r="E210" s="92">
        <v>45362</v>
      </c>
      <c r="F210" s="92">
        <f t="shared" ref="F210:F223" si="43">E210+30</f>
        <v>45392</v>
      </c>
      <c r="G210" s="92">
        <f t="shared" ref="G210:G223" si="44">E210+35</f>
        <v>45397</v>
      </c>
      <c r="H210" s="92"/>
      <c r="I210" s="487"/>
      <c r="J210" s="974">
        <v>45362</v>
      </c>
      <c r="K210" s="974">
        <v>45363</v>
      </c>
      <c r="L210" s="3140"/>
      <c r="M210" s="27"/>
    </row>
    <row r="211" spans="2:13" s="14" customFormat="1" ht="20.25" hidden="1" thickTop="1">
      <c r="B211" s="2733" t="s">
        <v>4293</v>
      </c>
      <c r="C211" s="1876" t="s">
        <v>3111</v>
      </c>
      <c r="D211" s="92" t="s">
        <v>2173</v>
      </c>
      <c r="E211" s="2253">
        <v>45371</v>
      </c>
      <c r="F211" s="92">
        <f t="shared" si="43"/>
        <v>45401</v>
      </c>
      <c r="G211" s="92">
        <f t="shared" si="44"/>
        <v>45406</v>
      </c>
      <c r="H211" s="92">
        <f t="shared" ref="H211:H223" si="45">E211+38</f>
        <v>45409</v>
      </c>
      <c r="I211" s="487"/>
      <c r="J211" s="974">
        <v>45369</v>
      </c>
      <c r="K211" s="974">
        <v>45370</v>
      </c>
      <c r="L211" s="3140"/>
      <c r="M211" s="27"/>
    </row>
    <row r="212" spans="2:13" s="14" customFormat="1" ht="20.25" hidden="1" thickTop="1">
      <c r="B212" s="2733"/>
      <c r="C212" s="2161" t="s">
        <v>4152</v>
      </c>
      <c r="D212" s="92" t="s">
        <v>2176</v>
      </c>
      <c r="E212" s="92">
        <v>45376</v>
      </c>
      <c r="F212" s="92">
        <f t="shared" si="43"/>
        <v>45406</v>
      </c>
      <c r="G212" s="92">
        <f t="shared" si="44"/>
        <v>45411</v>
      </c>
      <c r="H212" s="92">
        <f t="shared" si="45"/>
        <v>45414</v>
      </c>
      <c r="I212" s="487"/>
      <c r="J212" s="974">
        <v>45376</v>
      </c>
      <c r="K212" s="974">
        <v>45377</v>
      </c>
      <c r="L212" s="3140"/>
      <c r="M212" s="27"/>
    </row>
    <row r="213" spans="2:13" s="14" customFormat="1" ht="20.25" hidden="1" thickTop="1">
      <c r="B213" s="2733"/>
      <c r="C213" s="1876" t="s">
        <v>4277</v>
      </c>
      <c r="D213" s="92" t="s">
        <v>2178</v>
      </c>
      <c r="E213" s="92">
        <v>45383</v>
      </c>
      <c r="F213" s="92">
        <f t="shared" si="43"/>
        <v>45413</v>
      </c>
      <c r="G213" s="92">
        <f t="shared" si="44"/>
        <v>45418</v>
      </c>
      <c r="H213" s="92">
        <f t="shared" si="45"/>
        <v>45421</v>
      </c>
      <c r="I213" s="487"/>
      <c r="J213" s="974">
        <v>45383</v>
      </c>
      <c r="K213" s="974">
        <v>45384</v>
      </c>
      <c r="L213" s="3140"/>
      <c r="M213" s="27"/>
    </row>
    <row r="214" spans="2:13" s="14" customFormat="1" ht="20.25" hidden="1" thickTop="1">
      <c r="B214" s="2733"/>
      <c r="C214" s="1876" t="s">
        <v>3862</v>
      </c>
      <c r="D214" s="92" t="s">
        <v>2179</v>
      </c>
      <c r="E214" s="92">
        <v>45393</v>
      </c>
      <c r="F214" s="92">
        <f t="shared" si="43"/>
        <v>45423</v>
      </c>
      <c r="G214" s="92">
        <f t="shared" si="44"/>
        <v>45428</v>
      </c>
      <c r="H214" s="92">
        <f t="shared" si="45"/>
        <v>45431</v>
      </c>
      <c r="I214" s="487"/>
      <c r="J214" s="974">
        <v>45390</v>
      </c>
      <c r="K214" s="974">
        <v>45391</v>
      </c>
      <c r="L214" s="3140"/>
      <c r="M214" s="27"/>
    </row>
    <row r="215" spans="2:13" s="14" customFormat="1" ht="20.25" hidden="1" thickTop="1">
      <c r="B215" s="2733"/>
      <c r="C215" s="1876" t="s">
        <v>4294</v>
      </c>
      <c r="D215" s="92" t="s">
        <v>2181</v>
      </c>
      <c r="E215" s="92">
        <v>45400</v>
      </c>
      <c r="F215" s="92">
        <f t="shared" si="43"/>
        <v>45430</v>
      </c>
      <c r="G215" s="92">
        <f t="shared" si="44"/>
        <v>45435</v>
      </c>
      <c r="H215" s="92">
        <f t="shared" si="45"/>
        <v>45438</v>
      </c>
      <c r="I215" s="487"/>
      <c r="J215" s="974">
        <v>45397</v>
      </c>
      <c r="K215" s="974">
        <v>45398</v>
      </c>
      <c r="L215" s="3140"/>
      <c r="M215" s="27"/>
    </row>
    <row r="216" spans="2:13" s="14" customFormat="1" ht="20.25" hidden="1" thickTop="1">
      <c r="B216" s="2733"/>
      <c r="C216" s="1876" t="s">
        <v>2763</v>
      </c>
      <c r="D216" s="92" t="s">
        <v>2184</v>
      </c>
      <c r="E216" s="92">
        <v>45409</v>
      </c>
      <c r="F216" s="92">
        <f t="shared" si="43"/>
        <v>45439</v>
      </c>
      <c r="G216" s="92">
        <f t="shared" si="44"/>
        <v>45444</v>
      </c>
      <c r="H216" s="92">
        <f t="shared" si="45"/>
        <v>45447</v>
      </c>
      <c r="I216" s="487"/>
      <c r="J216" s="974">
        <v>45404</v>
      </c>
      <c r="K216" s="974">
        <v>45405</v>
      </c>
      <c r="L216" s="3140"/>
      <c r="M216" s="27"/>
    </row>
    <row r="217" spans="2:13" s="14" customFormat="1" ht="20.25" hidden="1" thickTop="1">
      <c r="B217" s="2733"/>
      <c r="C217" s="1876" t="s">
        <v>4284</v>
      </c>
      <c r="D217" s="92" t="s">
        <v>2191</v>
      </c>
      <c r="E217" s="92">
        <v>45414</v>
      </c>
      <c r="F217" s="92">
        <f t="shared" si="43"/>
        <v>45444</v>
      </c>
      <c r="G217" s="92">
        <f t="shared" si="44"/>
        <v>45449</v>
      </c>
      <c r="H217" s="92">
        <f t="shared" si="45"/>
        <v>45452</v>
      </c>
      <c r="I217" s="487"/>
      <c r="J217" s="974">
        <v>45411</v>
      </c>
      <c r="K217" s="974">
        <v>45412</v>
      </c>
      <c r="L217" s="3140"/>
      <c r="M217" s="27"/>
    </row>
    <row r="218" spans="2:13" s="14" customFormat="1" ht="20.25" hidden="1" thickTop="1">
      <c r="B218" s="2733"/>
      <c r="C218" s="1876" t="s">
        <v>4295</v>
      </c>
      <c r="D218" s="92" t="s">
        <v>2193</v>
      </c>
      <c r="E218" s="92">
        <v>45423</v>
      </c>
      <c r="F218" s="92">
        <f t="shared" si="43"/>
        <v>45453</v>
      </c>
      <c r="G218" s="92">
        <f t="shared" si="44"/>
        <v>45458</v>
      </c>
      <c r="H218" s="92">
        <f t="shared" si="45"/>
        <v>45461</v>
      </c>
      <c r="I218" s="487"/>
      <c r="J218" s="974">
        <v>45418</v>
      </c>
      <c r="K218" s="974">
        <v>45419</v>
      </c>
      <c r="L218" s="3140"/>
      <c r="M218" s="27"/>
    </row>
    <row r="219" spans="2:13" s="14" customFormat="1" ht="20.25" hidden="1" thickTop="1">
      <c r="B219" s="2733"/>
      <c r="C219" s="1876" t="s">
        <v>3847</v>
      </c>
      <c r="D219" s="92" t="s">
        <v>2195</v>
      </c>
      <c r="E219" s="92">
        <v>45432</v>
      </c>
      <c r="F219" s="92">
        <f t="shared" si="43"/>
        <v>45462</v>
      </c>
      <c r="G219" s="92">
        <f t="shared" si="44"/>
        <v>45467</v>
      </c>
      <c r="H219" s="92">
        <f t="shared" si="45"/>
        <v>45470</v>
      </c>
      <c r="I219" s="487"/>
      <c r="J219" s="974">
        <v>45425</v>
      </c>
      <c r="K219" s="974">
        <v>45426</v>
      </c>
      <c r="L219" s="3140"/>
      <c r="M219" s="27"/>
    </row>
    <row r="220" spans="2:13" s="14" customFormat="1" ht="20.25" hidden="1" thickTop="1">
      <c r="B220" s="2733"/>
      <c r="C220" s="2161" t="s">
        <v>3112</v>
      </c>
      <c r="D220" s="92" t="s">
        <v>2198</v>
      </c>
      <c r="E220" s="92">
        <v>45439</v>
      </c>
      <c r="F220" s="92">
        <f t="shared" si="43"/>
        <v>45469</v>
      </c>
      <c r="G220" s="92">
        <f t="shared" si="44"/>
        <v>45474</v>
      </c>
      <c r="H220" s="92">
        <f t="shared" si="45"/>
        <v>45477</v>
      </c>
      <c r="I220" s="487"/>
      <c r="J220" s="974">
        <v>45432</v>
      </c>
      <c r="K220" s="974">
        <v>45433</v>
      </c>
      <c r="L220" s="3140"/>
      <c r="M220" s="27"/>
    </row>
    <row r="221" spans="2:13" s="14" customFormat="1" ht="20.25" hidden="1" thickTop="1">
      <c r="B221" s="2733"/>
      <c r="C221" s="2161" t="s">
        <v>3109</v>
      </c>
      <c r="D221" s="92" t="s">
        <v>2205</v>
      </c>
      <c r="E221" s="92">
        <v>45443</v>
      </c>
      <c r="F221" s="92">
        <f t="shared" si="43"/>
        <v>45473</v>
      </c>
      <c r="G221" s="92">
        <f t="shared" si="44"/>
        <v>45478</v>
      </c>
      <c r="H221" s="92">
        <f t="shared" si="45"/>
        <v>45481</v>
      </c>
      <c r="I221" s="487"/>
      <c r="J221" s="974">
        <v>45439</v>
      </c>
      <c r="K221" s="974">
        <v>45440</v>
      </c>
      <c r="L221" s="3140"/>
      <c r="M221" s="27"/>
    </row>
    <row r="222" spans="2:13" s="14" customFormat="1" ht="20.25" hidden="1" thickTop="1">
      <c r="B222" s="2733"/>
      <c r="C222" s="2161" t="s">
        <v>3814</v>
      </c>
      <c r="D222" s="92" t="s">
        <v>2208</v>
      </c>
      <c r="E222" s="92">
        <v>45452</v>
      </c>
      <c r="F222" s="92">
        <f t="shared" si="43"/>
        <v>45482</v>
      </c>
      <c r="G222" s="92">
        <f t="shared" si="44"/>
        <v>45487</v>
      </c>
      <c r="H222" s="92">
        <f t="shared" si="45"/>
        <v>45490</v>
      </c>
      <c r="I222" s="487"/>
      <c r="J222" s="974">
        <v>45446</v>
      </c>
      <c r="K222" s="974">
        <v>45447</v>
      </c>
      <c r="L222" s="3140"/>
      <c r="M222" s="27"/>
    </row>
    <row r="223" spans="2:13" s="14" customFormat="1" ht="20.25" hidden="1" thickTop="1">
      <c r="B223" s="2733"/>
      <c r="C223" s="2161" t="s">
        <v>4149</v>
      </c>
      <c r="D223" s="92" t="s">
        <v>2211</v>
      </c>
      <c r="E223" s="92">
        <v>45455</v>
      </c>
      <c r="F223" s="92">
        <f t="shared" si="43"/>
        <v>45485</v>
      </c>
      <c r="G223" s="92">
        <f t="shared" si="44"/>
        <v>45490</v>
      </c>
      <c r="H223" s="92">
        <f t="shared" si="45"/>
        <v>45493</v>
      </c>
      <c r="I223" s="487"/>
      <c r="J223" s="974">
        <v>45453</v>
      </c>
      <c r="K223" s="974">
        <v>45454</v>
      </c>
      <c r="L223" s="3140"/>
      <c r="M223" s="27"/>
    </row>
    <row r="224" spans="2:13" s="14" customFormat="1" ht="20.25" hidden="1" thickTop="1">
      <c r="B224" s="2733"/>
      <c r="C224" s="2756" t="s">
        <v>4152</v>
      </c>
      <c r="D224" s="92" t="s">
        <v>2213</v>
      </c>
      <c r="E224" s="2732" t="s">
        <v>2190</v>
      </c>
      <c r="F224" s="1441">
        <v>45490</v>
      </c>
      <c r="G224" s="1441">
        <v>45495</v>
      </c>
      <c r="H224" s="1441">
        <v>45498</v>
      </c>
      <c r="I224" s="2677"/>
      <c r="J224" s="974">
        <v>45460</v>
      </c>
      <c r="K224" s="974">
        <v>45461</v>
      </c>
      <c r="L224" s="3140"/>
      <c r="M224" s="27"/>
    </row>
    <row r="225" spans="2:14" s="14" customFormat="1" ht="20.25" hidden="1" thickTop="1">
      <c r="B225" s="2733" t="s">
        <v>4147</v>
      </c>
      <c r="C225" s="2756" t="s">
        <v>4296</v>
      </c>
      <c r="D225" s="92" t="s">
        <v>2217</v>
      </c>
      <c r="E225" s="92">
        <v>45467</v>
      </c>
      <c r="F225" s="92">
        <f>E225+30</f>
        <v>45497</v>
      </c>
      <c r="G225" s="92">
        <f>E225+35</f>
        <v>45502</v>
      </c>
      <c r="H225" s="92">
        <f>E225+38</f>
        <v>45505</v>
      </c>
      <c r="I225" s="487"/>
      <c r="J225" s="974">
        <v>45467</v>
      </c>
      <c r="K225" s="974">
        <v>45468</v>
      </c>
      <c r="L225" s="3140"/>
      <c r="M225" s="27"/>
    </row>
    <row r="226" spans="2:14" s="14" customFormat="1" ht="20.25" hidden="1" thickTop="1">
      <c r="B226" s="3476" t="s">
        <v>5907</v>
      </c>
      <c r="C226" s="3615" t="s">
        <v>2768</v>
      </c>
      <c r="D226" s="3616" t="s">
        <v>7167</v>
      </c>
      <c r="E226" s="3617">
        <v>45534</v>
      </c>
      <c r="F226" s="3616">
        <f t="shared" ref="F226:F228" si="46">E226+6</f>
        <v>45540</v>
      </c>
      <c r="G226" s="3616">
        <f t="shared" ref="G226:H228" si="47">F226+3</f>
        <v>45543</v>
      </c>
      <c r="H226" s="3616">
        <f t="shared" si="47"/>
        <v>45546</v>
      </c>
      <c r="I226" s="487"/>
      <c r="J226" s="974">
        <v>45524</v>
      </c>
      <c r="K226" s="974">
        <f t="shared" ref="K226:K235" si="48">J226+2</f>
        <v>45526</v>
      </c>
      <c r="L226" s="3140"/>
      <c r="M226" s="27"/>
    </row>
    <row r="227" spans="2:14" s="14" customFormat="1" ht="19.5" hidden="1">
      <c r="B227" s="3476" t="s">
        <v>5909</v>
      </c>
      <c r="C227" s="3615" t="s">
        <v>6124</v>
      </c>
      <c r="D227" s="3616" t="s">
        <v>7168</v>
      </c>
      <c r="E227" s="3617">
        <v>45545</v>
      </c>
      <c r="F227" s="3616">
        <f t="shared" si="46"/>
        <v>45551</v>
      </c>
      <c r="G227" s="3616">
        <f t="shared" si="47"/>
        <v>45554</v>
      </c>
      <c r="H227" s="3616">
        <f t="shared" si="47"/>
        <v>45557</v>
      </c>
      <c r="I227" s="487"/>
      <c r="J227" s="974">
        <v>45531</v>
      </c>
      <c r="K227" s="974">
        <f t="shared" si="48"/>
        <v>45533</v>
      </c>
      <c r="L227" s="3140"/>
      <c r="M227" s="27"/>
    </row>
    <row r="228" spans="2:14" s="14" customFormat="1" ht="20.25" thickTop="1">
      <c r="B228" s="3476" t="s">
        <v>5911</v>
      </c>
      <c r="C228" s="3510" t="s">
        <v>2182</v>
      </c>
      <c r="D228" s="3527" t="s">
        <v>7169</v>
      </c>
      <c r="E228" s="1441">
        <v>45538</v>
      </c>
      <c r="F228" s="614">
        <f t="shared" si="46"/>
        <v>45544</v>
      </c>
      <c r="G228" s="614">
        <f t="shared" si="47"/>
        <v>45547</v>
      </c>
      <c r="H228" s="614">
        <f t="shared" si="47"/>
        <v>45550</v>
      </c>
      <c r="I228" s="487"/>
      <c r="J228" s="974">
        <v>45538</v>
      </c>
      <c r="K228" s="974">
        <f t="shared" si="48"/>
        <v>45540</v>
      </c>
      <c r="L228" s="3140"/>
      <c r="M228" s="27"/>
    </row>
    <row r="229" spans="2:14" s="14" customFormat="1" ht="19.5">
      <c r="B229" s="3476" t="s">
        <v>5914</v>
      </c>
      <c r="C229" s="3526" t="s">
        <v>7170</v>
      </c>
      <c r="D229" s="3142" t="s">
        <v>7171</v>
      </c>
      <c r="E229" s="3543">
        <v>45552</v>
      </c>
      <c r="F229" s="3141">
        <f>E229+6</f>
        <v>45558</v>
      </c>
      <c r="G229" s="3141">
        <f t="shared" ref="G229:H231" si="49">F229+3</f>
        <v>45561</v>
      </c>
      <c r="H229" s="3141">
        <f t="shared" si="49"/>
        <v>45564</v>
      </c>
      <c r="I229" s="487"/>
      <c r="J229" s="974">
        <v>45545</v>
      </c>
      <c r="K229" s="974">
        <f t="shared" si="48"/>
        <v>45547</v>
      </c>
      <c r="L229" s="3140"/>
      <c r="M229" s="27"/>
    </row>
    <row r="230" spans="2:14" s="14" customFormat="1" ht="19.5">
      <c r="B230" s="3476" t="s">
        <v>5916</v>
      </c>
      <c r="C230" s="3143" t="s">
        <v>7172</v>
      </c>
      <c r="D230" s="3142" t="s">
        <v>7173</v>
      </c>
      <c r="E230" s="3543">
        <v>45573</v>
      </c>
      <c r="F230" s="3141">
        <f>E230+6</f>
        <v>45579</v>
      </c>
      <c r="G230" s="3141">
        <f t="shared" si="49"/>
        <v>45582</v>
      </c>
      <c r="H230" s="3142">
        <f t="shared" si="49"/>
        <v>45585</v>
      </c>
      <c r="I230" s="487"/>
      <c r="J230" s="974">
        <v>45552</v>
      </c>
      <c r="K230" s="974">
        <f t="shared" si="48"/>
        <v>45554</v>
      </c>
      <c r="L230" s="3140"/>
      <c r="M230" s="27"/>
    </row>
    <row r="231" spans="2:14" s="14" customFormat="1" ht="19.5">
      <c r="B231" s="3476" t="s">
        <v>5918</v>
      </c>
      <c r="C231" s="3474" t="s">
        <v>7174</v>
      </c>
      <c r="D231" s="3475" t="s">
        <v>7175</v>
      </c>
      <c r="E231" s="3903">
        <v>45586</v>
      </c>
      <c r="F231" s="3141">
        <f>E231+6</f>
        <v>45592</v>
      </c>
      <c r="G231" s="3141">
        <f t="shared" si="49"/>
        <v>45595</v>
      </c>
      <c r="H231" s="3142">
        <f t="shared" si="49"/>
        <v>45598</v>
      </c>
      <c r="I231" s="487"/>
      <c r="J231" s="974">
        <v>45559</v>
      </c>
      <c r="K231" s="974">
        <f t="shared" si="48"/>
        <v>45561</v>
      </c>
      <c r="L231" s="3140"/>
      <c r="M231" s="3140"/>
      <c r="N231" s="27"/>
    </row>
    <row r="232" spans="2:14" s="14" customFormat="1" ht="19.5">
      <c r="B232" s="3476" t="s">
        <v>5921</v>
      </c>
      <c r="C232" s="3618" t="s">
        <v>2182</v>
      </c>
      <c r="D232" s="3616" t="s">
        <v>7176</v>
      </c>
      <c r="E232" s="1441">
        <v>45566</v>
      </c>
      <c r="F232" s="3484">
        <f t="shared" ref="F232:F235" si="50">E232+6</f>
        <v>45572</v>
      </c>
      <c r="G232" s="3485">
        <f t="shared" ref="G232:G235" si="51">F232+3</f>
        <v>45575</v>
      </c>
      <c r="H232" s="3485">
        <f t="shared" ref="H232:H235" si="52">G232+3</f>
        <v>45578</v>
      </c>
      <c r="I232" s="487"/>
      <c r="J232" s="974">
        <v>45566</v>
      </c>
      <c r="K232" s="974">
        <f t="shared" si="48"/>
        <v>45568</v>
      </c>
      <c r="L232" s="3140"/>
      <c r="M232" s="3140"/>
      <c r="N232" s="27"/>
    </row>
    <row r="233" spans="2:14" s="14" customFormat="1" ht="19.5">
      <c r="B233" s="3476" t="s">
        <v>5923</v>
      </c>
      <c r="C233" s="3618" t="s">
        <v>2182</v>
      </c>
      <c r="D233" s="3616" t="s">
        <v>7177</v>
      </c>
      <c r="E233" s="1441">
        <v>45573</v>
      </c>
      <c r="F233" s="3484">
        <f t="shared" si="50"/>
        <v>45579</v>
      </c>
      <c r="G233" s="3485">
        <f t="shared" si="51"/>
        <v>45582</v>
      </c>
      <c r="H233" s="3485">
        <f t="shared" si="52"/>
        <v>45585</v>
      </c>
      <c r="I233" s="487"/>
      <c r="J233" s="974">
        <v>45573</v>
      </c>
      <c r="K233" s="974">
        <f t="shared" si="48"/>
        <v>45575</v>
      </c>
      <c r="L233" s="3140"/>
      <c r="M233" s="3140"/>
      <c r="N233" s="27"/>
    </row>
    <row r="234" spans="2:14" s="14" customFormat="1" ht="19.5">
      <c r="B234" s="3476" t="s">
        <v>5925</v>
      </c>
      <c r="C234" s="3618" t="s">
        <v>2182</v>
      </c>
      <c r="D234" s="3616" t="s">
        <v>7178</v>
      </c>
      <c r="E234" s="1441">
        <v>45580</v>
      </c>
      <c r="F234" s="3484">
        <f t="shared" si="50"/>
        <v>45586</v>
      </c>
      <c r="G234" s="3485">
        <f t="shared" si="51"/>
        <v>45589</v>
      </c>
      <c r="H234" s="3485">
        <f t="shared" si="52"/>
        <v>45592</v>
      </c>
      <c r="I234" s="487"/>
      <c r="J234" s="974">
        <v>45580</v>
      </c>
      <c r="K234" s="974">
        <f t="shared" si="48"/>
        <v>45582</v>
      </c>
      <c r="L234" s="3140"/>
      <c r="M234" s="3140"/>
      <c r="N234" s="27"/>
    </row>
    <row r="235" spans="2:14" s="14" customFormat="1" ht="19.5">
      <c r="B235" s="3476" t="s">
        <v>6024</v>
      </c>
      <c r="C235" s="3914" t="s">
        <v>2182</v>
      </c>
      <c r="D235" s="3619" t="s">
        <v>7179</v>
      </c>
      <c r="E235" s="614">
        <v>45587</v>
      </c>
      <c r="F235" s="3916">
        <f t="shared" si="50"/>
        <v>45593</v>
      </c>
      <c r="G235" s="3485">
        <f t="shared" si="51"/>
        <v>45596</v>
      </c>
      <c r="H235" s="3485">
        <f t="shared" si="52"/>
        <v>45599</v>
      </c>
      <c r="I235" s="487"/>
      <c r="J235" s="2785">
        <v>45587</v>
      </c>
      <c r="K235" s="974">
        <f t="shared" si="48"/>
        <v>45589</v>
      </c>
      <c r="L235" s="3140"/>
      <c r="M235" s="3140"/>
      <c r="N235" s="27"/>
    </row>
    <row r="236" spans="2:14" s="14" customFormat="1" ht="19.5">
      <c r="B236" s="3476" t="s">
        <v>6027</v>
      </c>
      <c r="C236" s="3915" t="s">
        <v>2182</v>
      </c>
      <c r="D236" s="3620" t="s">
        <v>7180</v>
      </c>
      <c r="E236" s="3485">
        <v>45594</v>
      </c>
      <c r="F236" s="3485">
        <f t="shared" ref="F236:F241" si="53">E236+6</f>
        <v>45600</v>
      </c>
      <c r="G236" s="3484">
        <f t="shared" ref="G236:H241" si="54">F236+3</f>
        <v>45603</v>
      </c>
      <c r="H236" s="3485">
        <f t="shared" si="54"/>
        <v>45606</v>
      </c>
      <c r="I236" s="487"/>
      <c r="J236" s="3614">
        <v>45594</v>
      </c>
      <c r="K236" s="3613">
        <f t="shared" ref="K236:K241" si="55">J236+2</f>
        <v>45596</v>
      </c>
      <c r="L236" s="3140"/>
      <c r="M236" s="3140"/>
      <c r="N236" s="27"/>
    </row>
    <row r="237" spans="2:14" s="14" customFormat="1" ht="19.5">
      <c r="B237" s="3476" t="s">
        <v>6029</v>
      </c>
      <c r="C237" s="3611" t="s">
        <v>7181</v>
      </c>
      <c r="D237" s="3141" t="s">
        <v>7182</v>
      </c>
      <c r="E237" s="3141">
        <v>45601</v>
      </c>
      <c r="F237" s="3141">
        <f t="shared" si="53"/>
        <v>45607</v>
      </c>
      <c r="G237" s="3612">
        <f t="shared" si="54"/>
        <v>45610</v>
      </c>
      <c r="H237" s="3141">
        <f t="shared" si="54"/>
        <v>45613</v>
      </c>
      <c r="I237" s="487"/>
      <c r="J237" s="3614">
        <v>45601</v>
      </c>
      <c r="K237" s="3613">
        <f t="shared" si="55"/>
        <v>45603</v>
      </c>
      <c r="L237" s="3140"/>
      <c r="M237" s="3140"/>
      <c r="N237" s="27"/>
    </row>
    <row r="238" spans="2:14" s="14" customFormat="1" ht="19.5">
      <c r="B238" s="3476" t="s">
        <v>6031</v>
      </c>
      <c r="C238" s="3611" t="s">
        <v>7174</v>
      </c>
      <c r="D238" s="3141" t="s">
        <v>7183</v>
      </c>
      <c r="E238" s="3141">
        <v>45608</v>
      </c>
      <c r="F238" s="3141">
        <f t="shared" si="53"/>
        <v>45614</v>
      </c>
      <c r="G238" s="3612">
        <f t="shared" si="54"/>
        <v>45617</v>
      </c>
      <c r="H238" s="3141">
        <f t="shared" si="54"/>
        <v>45620</v>
      </c>
      <c r="I238" s="487"/>
      <c r="J238" s="3614">
        <v>45608</v>
      </c>
      <c r="K238" s="3613">
        <f t="shared" si="55"/>
        <v>45610</v>
      </c>
      <c r="L238" s="3140"/>
      <c r="M238" s="3140"/>
      <c r="N238" s="27"/>
    </row>
    <row r="239" spans="2:14" s="14" customFormat="1" ht="19.5">
      <c r="B239" s="3476" t="s">
        <v>6033</v>
      </c>
      <c r="C239" s="3611" t="s">
        <v>7184</v>
      </c>
      <c r="D239" s="3141" t="s">
        <v>7185</v>
      </c>
      <c r="E239" s="3141">
        <v>45615</v>
      </c>
      <c r="F239" s="3141">
        <f t="shared" si="53"/>
        <v>45621</v>
      </c>
      <c r="G239" s="3612">
        <f t="shared" si="54"/>
        <v>45624</v>
      </c>
      <c r="H239" s="3141">
        <f t="shared" si="54"/>
        <v>45627</v>
      </c>
      <c r="I239" s="487"/>
      <c r="J239" s="3614">
        <v>45615</v>
      </c>
      <c r="K239" s="3613">
        <f t="shared" si="55"/>
        <v>45617</v>
      </c>
      <c r="L239" s="3140"/>
      <c r="M239" s="3140"/>
      <c r="N239" s="27"/>
    </row>
    <row r="240" spans="2:14" s="14" customFormat="1" ht="19.5">
      <c r="B240" s="3476" t="s">
        <v>5928</v>
      </c>
      <c r="C240" s="3611" t="s">
        <v>3289</v>
      </c>
      <c r="D240" s="3141" t="s">
        <v>7186</v>
      </c>
      <c r="E240" s="3141">
        <v>45622</v>
      </c>
      <c r="F240" s="3141">
        <f t="shared" si="53"/>
        <v>45628</v>
      </c>
      <c r="G240" s="3612">
        <f t="shared" si="54"/>
        <v>45631</v>
      </c>
      <c r="H240" s="3141">
        <f t="shared" si="54"/>
        <v>45634</v>
      </c>
      <c r="I240" s="487"/>
      <c r="J240" s="3614">
        <v>45622</v>
      </c>
      <c r="K240" s="3613">
        <f t="shared" si="55"/>
        <v>45624</v>
      </c>
      <c r="L240" s="3140"/>
      <c r="M240" s="3140"/>
      <c r="N240" s="27"/>
    </row>
    <row r="241" spans="2:14" s="14" customFormat="1" ht="19.5">
      <c r="B241" s="3476" t="s">
        <v>5931</v>
      </c>
      <c r="C241" s="3621" t="s">
        <v>5780</v>
      </c>
      <c r="D241" s="3620" t="s">
        <v>7187</v>
      </c>
      <c r="E241" s="3620">
        <v>45629</v>
      </c>
      <c r="F241" s="3620">
        <f t="shared" si="53"/>
        <v>45635</v>
      </c>
      <c r="G241" s="3622">
        <f t="shared" si="54"/>
        <v>45638</v>
      </c>
      <c r="H241" s="3620">
        <f t="shared" si="54"/>
        <v>45641</v>
      </c>
      <c r="I241" s="487"/>
      <c r="J241" s="3648">
        <v>45629</v>
      </c>
      <c r="K241" s="3649">
        <f t="shared" si="55"/>
        <v>45631</v>
      </c>
      <c r="L241" s="3140"/>
      <c r="M241" s="3140"/>
      <c r="N241" s="27"/>
    </row>
    <row r="242" spans="2:14" s="14" customFormat="1" ht="19.5">
      <c r="B242" s="3476" t="s">
        <v>5933</v>
      </c>
      <c r="C242" s="3621" t="s">
        <v>7181</v>
      </c>
      <c r="D242" s="3620" t="s">
        <v>7188</v>
      </c>
      <c r="E242" s="3620">
        <v>45636</v>
      </c>
      <c r="F242" s="3622">
        <f>E242+6</f>
        <v>45642</v>
      </c>
      <c r="G242" s="3622">
        <f t="shared" ref="G242:H244" si="56">F242+3</f>
        <v>45645</v>
      </c>
      <c r="H242" s="3620">
        <f t="shared" si="56"/>
        <v>45648</v>
      </c>
      <c r="I242" s="487"/>
      <c r="J242" s="3614">
        <v>45636</v>
      </c>
      <c r="K242" s="3649">
        <f>J242+2</f>
        <v>45638</v>
      </c>
      <c r="L242" s="3140"/>
      <c r="M242" s="3140"/>
      <c r="N242" s="27"/>
    </row>
    <row r="243" spans="2:14" s="14" customFormat="1" ht="19.5">
      <c r="B243" s="3476" t="s">
        <v>5935</v>
      </c>
      <c r="C243" s="3621" t="s">
        <v>7174</v>
      </c>
      <c r="D243" s="3620" t="s">
        <v>7189</v>
      </c>
      <c r="E243" s="3620">
        <v>45643</v>
      </c>
      <c r="F243" s="3622">
        <f>E243+6</f>
        <v>45649</v>
      </c>
      <c r="G243" s="3622">
        <f t="shared" si="56"/>
        <v>45652</v>
      </c>
      <c r="H243" s="3620">
        <f t="shared" si="56"/>
        <v>45655</v>
      </c>
      <c r="I243" s="487"/>
      <c r="J243" s="3648">
        <v>45643</v>
      </c>
      <c r="K243" s="3649">
        <f>J243+2</f>
        <v>45645</v>
      </c>
      <c r="L243" s="3140"/>
      <c r="M243" s="3140"/>
      <c r="N243" s="27"/>
    </row>
    <row r="244" spans="2:14" s="14" customFormat="1" ht="19.5">
      <c r="B244" s="3476" t="s">
        <v>5937</v>
      </c>
      <c r="C244" s="3943" t="s">
        <v>7184</v>
      </c>
      <c r="D244" s="3944" t="s">
        <v>7190</v>
      </c>
      <c r="E244" s="3944">
        <v>45650</v>
      </c>
      <c r="F244" s="3945">
        <f>E244+6</f>
        <v>45656</v>
      </c>
      <c r="G244" s="3945">
        <f t="shared" si="56"/>
        <v>45659</v>
      </c>
      <c r="H244" s="3944">
        <f t="shared" si="56"/>
        <v>45662</v>
      </c>
      <c r="I244" s="487"/>
      <c r="J244" s="974">
        <v>45650</v>
      </c>
      <c r="K244" s="974">
        <f>J244+2</f>
        <v>45652</v>
      </c>
      <c r="L244" s="3140"/>
      <c r="M244" s="3140"/>
      <c r="N244" s="27"/>
    </row>
    <row r="245" spans="2:14" s="14" customFormat="1" ht="19.5">
      <c r="B245" s="3476" t="s">
        <v>5939</v>
      </c>
      <c r="C245" s="3946" t="s">
        <v>3289</v>
      </c>
      <c r="D245" s="3616" t="s">
        <v>7191</v>
      </c>
      <c r="E245" s="3616">
        <v>45657</v>
      </c>
      <c r="F245" s="3616">
        <f>E245+6</f>
        <v>45663</v>
      </c>
      <c r="G245" s="3616">
        <f>F245+3</f>
        <v>45666</v>
      </c>
      <c r="H245" s="3616">
        <f>G245+3</f>
        <v>45669</v>
      </c>
      <c r="I245" s="487"/>
      <c r="J245" s="974">
        <v>45657</v>
      </c>
      <c r="K245" s="974">
        <f>J245+2</f>
        <v>45659</v>
      </c>
      <c r="L245" s="3140"/>
      <c r="M245" s="3140"/>
      <c r="N245" s="27"/>
    </row>
    <row r="246" spans="2:14" s="14" customFormat="1" ht="19.5">
      <c r="B246" s="3476"/>
      <c r="C246" s="2710"/>
      <c r="D246" s="144"/>
      <c r="E246" s="487"/>
      <c r="F246" s="1550"/>
      <c r="G246" s="27"/>
      <c r="H246" s="27"/>
      <c r="I246" s="27"/>
      <c r="J246" s="27"/>
      <c r="K246" s="1550"/>
      <c r="L246" s="1550"/>
      <c r="M246" s="27"/>
      <c r="N246" s="27"/>
    </row>
    <row r="247" spans="2:14" s="14" customFormat="1" ht="19.5">
      <c r="B247" s="2733"/>
      <c r="C247" s="27" t="s">
        <v>2303</v>
      </c>
      <c r="D247" s="144"/>
      <c r="E247" s="487"/>
      <c r="F247" s="1550"/>
      <c r="G247" s="27"/>
      <c r="H247" s="27"/>
      <c r="I247" s="27"/>
      <c r="J247" s="27"/>
      <c r="K247" s="1550"/>
      <c r="L247" s="1550"/>
      <c r="M247" s="27"/>
      <c r="N247" s="27"/>
    </row>
    <row r="248" spans="2:14" s="14" customFormat="1" ht="19.5">
      <c r="B248" s="2733"/>
      <c r="C248" s="2710"/>
      <c r="D248" s="144"/>
      <c r="F248" s="1550"/>
      <c r="G248" s="27"/>
      <c r="H248" s="27"/>
      <c r="I248" s="27"/>
      <c r="J248" s="27"/>
      <c r="K248" s="1550"/>
      <c r="L248" s="1550"/>
      <c r="M248" s="27"/>
      <c r="N248" s="27"/>
    </row>
    <row r="249" spans="2:14" s="14" customFormat="1" ht="19.5">
      <c r="B249" s="2733"/>
      <c r="D249" s="27"/>
      <c r="E249" s="27"/>
      <c r="F249" s="27"/>
      <c r="G249" s="27"/>
      <c r="H249" s="27"/>
      <c r="I249" s="27"/>
      <c r="J249" s="27"/>
      <c r="K249" s="27"/>
      <c r="L249" s="27"/>
      <c r="M249" s="27"/>
      <c r="N249" s="27"/>
    </row>
    <row r="250" spans="2:14" s="30" customFormat="1" ht="15" thickBot="1">
      <c r="B250" s="2734"/>
      <c r="E250" s="2711"/>
      <c r="F250" s="2711"/>
      <c r="H250" s="144"/>
      <c r="I250" s="2711"/>
      <c r="M250" s="2711"/>
      <c r="N250" s="27"/>
    </row>
    <row r="251" spans="2:14" s="30" customFormat="1" ht="14.25">
      <c r="B251" s="2734"/>
      <c r="C251" s="2685"/>
      <c r="D251" s="2686"/>
      <c r="E251" s="2687"/>
      <c r="F251" s="2730"/>
      <c r="G251" s="2688"/>
      <c r="H251" s="2689"/>
      <c r="I251" s="2690"/>
      <c r="M251" s="2711"/>
      <c r="N251" s="27"/>
    </row>
    <row r="252" spans="2:14" s="30" customFormat="1" ht="15">
      <c r="B252" s="2734"/>
      <c r="C252" s="2691" t="s">
        <v>1920</v>
      </c>
      <c r="D252" s="139"/>
      <c r="E252" s="209" t="s">
        <v>4297</v>
      </c>
      <c r="F252" s="209"/>
      <c r="G252" s="209"/>
      <c r="H252" s="209" t="s">
        <v>1982</v>
      </c>
      <c r="I252" s="2692"/>
      <c r="K252" s="54"/>
      <c r="L252" s="54"/>
      <c r="M252" s="54"/>
      <c r="N252" s="27"/>
    </row>
    <row r="253" spans="2:14" s="30" customFormat="1" ht="14.25">
      <c r="B253" s="2734"/>
      <c r="C253" s="2693" t="s">
        <v>1921</v>
      </c>
      <c r="D253" s="2694" t="s">
        <v>1922</v>
      </c>
      <c r="E253" s="137" t="s">
        <v>2306</v>
      </c>
      <c r="F253" s="209"/>
      <c r="G253" s="2694" t="s">
        <v>1960</v>
      </c>
      <c r="H253" s="139" t="s">
        <v>1984</v>
      </c>
      <c r="I253" s="2695" t="s">
        <v>1985</v>
      </c>
      <c r="J253" s="27"/>
      <c r="K253" s="27"/>
      <c r="L253" s="27"/>
      <c r="M253" s="1118"/>
      <c r="N253" s="27"/>
    </row>
    <row r="254" spans="2:14" s="30" customFormat="1" ht="14.25">
      <c r="B254" s="2734"/>
      <c r="C254" s="2693" t="s">
        <v>1923</v>
      </c>
      <c r="D254" s="2694" t="s">
        <v>1925</v>
      </c>
      <c r="E254" s="137" t="s">
        <v>1961</v>
      </c>
      <c r="F254" s="1992" t="s">
        <v>1962</v>
      </c>
      <c r="G254" s="2696" t="s">
        <v>1963</v>
      </c>
      <c r="H254" s="139" t="s">
        <v>1988</v>
      </c>
      <c r="I254" s="2695" t="s">
        <v>1990</v>
      </c>
      <c r="M254" s="1118"/>
      <c r="N254" s="27"/>
    </row>
    <row r="255" spans="2:14" s="30" customFormat="1" ht="14.25">
      <c r="B255" s="2734"/>
      <c r="C255" s="2693" t="s">
        <v>1947</v>
      </c>
      <c r="D255" s="2694" t="s">
        <v>1949</v>
      </c>
      <c r="E255" s="137" t="s">
        <v>1964</v>
      </c>
      <c r="F255" s="1992" t="s">
        <v>1965</v>
      </c>
      <c r="G255" s="2696" t="s">
        <v>1966</v>
      </c>
      <c r="H255" s="139" t="s">
        <v>1994</v>
      </c>
      <c r="I255" s="2695" t="s">
        <v>1996</v>
      </c>
      <c r="K255" s="1263"/>
      <c r="L255" s="1263"/>
      <c r="M255" s="55"/>
      <c r="N255" s="27"/>
    </row>
    <row r="256" spans="2:14" ht="14.25">
      <c r="C256" s="2693" t="s">
        <v>4298</v>
      </c>
      <c r="D256" s="2694" t="s">
        <v>1955</v>
      </c>
      <c r="E256" s="137" t="s">
        <v>1967</v>
      </c>
      <c r="F256" s="1992" t="s">
        <v>1968</v>
      </c>
      <c r="G256" s="2696" t="s">
        <v>1969</v>
      </c>
      <c r="H256" s="139" t="s">
        <v>4299</v>
      </c>
      <c r="I256" s="2695" t="s">
        <v>2010</v>
      </c>
      <c r="J256" s="30"/>
      <c r="K256" s="1263"/>
      <c r="L256" s="1263"/>
      <c r="M256" s="55"/>
    </row>
    <row r="257" spans="3:13" ht="14.25">
      <c r="C257" s="2693" t="s">
        <v>1932</v>
      </c>
      <c r="D257" s="2694" t="s">
        <v>1934</v>
      </c>
      <c r="E257" s="137" t="s">
        <v>1970</v>
      </c>
      <c r="F257" s="1992" t="s">
        <v>1971</v>
      </c>
      <c r="G257" s="2696" t="s">
        <v>1972</v>
      </c>
      <c r="H257" s="139" t="s">
        <v>1991</v>
      </c>
      <c r="I257" s="2695" t="s">
        <v>1993</v>
      </c>
      <c r="J257" s="30"/>
      <c r="K257" s="1263"/>
      <c r="L257" s="1263"/>
      <c r="M257" s="55"/>
    </row>
    <row r="258" spans="3:13" ht="14.25">
      <c r="C258" s="2693" t="s">
        <v>4300</v>
      </c>
      <c r="D258" s="2694" t="s">
        <v>1943</v>
      </c>
      <c r="E258" s="137" t="s">
        <v>1973</v>
      </c>
      <c r="F258" s="1992" t="s">
        <v>1974</v>
      </c>
      <c r="G258" s="2696" t="s">
        <v>1975</v>
      </c>
      <c r="H258" s="139" t="s">
        <v>1997</v>
      </c>
      <c r="I258" s="2695" t="s">
        <v>1999</v>
      </c>
      <c r="J258" s="30"/>
      <c r="K258" s="1263"/>
      <c r="L258" s="1263"/>
      <c r="M258" s="55"/>
    </row>
    <row r="259" spans="3:13" ht="14.25">
      <c r="C259" s="2693" t="s">
        <v>3907</v>
      </c>
      <c r="D259" s="2694" t="s">
        <v>3908</v>
      </c>
      <c r="E259" s="137" t="s">
        <v>4302</v>
      </c>
      <c r="F259" s="1992" t="s">
        <v>1977</v>
      </c>
      <c r="G259" s="2731" t="s">
        <v>1978</v>
      </c>
      <c r="H259" s="139" t="s">
        <v>3917</v>
      </c>
      <c r="I259" s="2695" t="s">
        <v>3918</v>
      </c>
      <c r="J259" s="30"/>
      <c r="K259" s="1263"/>
      <c r="L259" s="1263"/>
      <c r="M259" s="55"/>
    </row>
    <row r="260" spans="3:13" ht="14.25">
      <c r="C260" s="2693" t="s">
        <v>4301</v>
      </c>
      <c r="D260" s="2694" t="s">
        <v>1937</v>
      </c>
      <c r="E260" s="137"/>
      <c r="F260" s="139"/>
      <c r="G260" s="139"/>
      <c r="H260" s="139" t="s">
        <v>4303</v>
      </c>
      <c r="I260" s="2697" t="s">
        <v>2007</v>
      </c>
      <c r="J260" s="30"/>
      <c r="K260" s="1263"/>
      <c r="L260" s="1263"/>
      <c r="M260" s="55"/>
    </row>
    <row r="261" spans="3:13" ht="14.25">
      <c r="C261" s="2693" t="s">
        <v>1926</v>
      </c>
      <c r="D261" s="2694" t="s">
        <v>1928</v>
      </c>
      <c r="E261" s="139"/>
      <c r="F261" s="139"/>
      <c r="G261" s="139"/>
      <c r="H261" s="139"/>
      <c r="I261" s="2698"/>
      <c r="J261" s="30"/>
      <c r="K261" s="1263"/>
      <c r="L261" s="1263"/>
      <c r="M261" s="55"/>
    </row>
    <row r="262" spans="3:13" ht="15" thickBot="1">
      <c r="C262" s="2699"/>
      <c r="D262" s="2700"/>
      <c r="E262" s="2700"/>
      <c r="F262" s="2701"/>
      <c r="G262" s="2701"/>
      <c r="H262" s="2701"/>
      <c r="I262" s="2702"/>
      <c r="J262" s="30"/>
      <c r="K262" s="1263"/>
      <c r="L262" s="1263"/>
      <c r="M262" s="55"/>
    </row>
    <row r="263" spans="3:13" ht="14.25">
      <c r="C263" s="1263"/>
      <c r="D263" s="1263"/>
      <c r="E263" s="55"/>
      <c r="F263" s="30"/>
      <c r="G263" s="30"/>
      <c r="H263" s="144"/>
      <c r="I263" s="1118"/>
      <c r="J263" s="30"/>
      <c r="K263" s="1263"/>
      <c r="L263" s="30"/>
      <c r="M263" s="30"/>
    </row>
    <row r="264" spans="3:13" ht="14.25">
      <c r="C264" s="1263"/>
      <c r="D264" s="1263"/>
      <c r="E264" s="55"/>
      <c r="F264" s="30"/>
      <c r="G264" s="30"/>
      <c r="H264" s="144"/>
      <c r="I264" s="1118"/>
      <c r="J264" s="30"/>
      <c r="K264" s="30"/>
      <c r="L264" s="30"/>
      <c r="M264" s="30"/>
    </row>
    <row r="265" spans="3:13" ht="14.25">
      <c r="C265" s="1263"/>
      <c r="D265" s="1263"/>
      <c r="E265" s="55"/>
      <c r="F265" s="30"/>
      <c r="G265" s="30"/>
      <c r="H265" s="144"/>
      <c r="I265" s="144"/>
      <c r="J265" s="1118"/>
      <c r="K265" s="30"/>
      <c r="L265" s="30"/>
      <c r="M265" s="30"/>
    </row>
    <row r="266" spans="3:13" ht="14.25">
      <c r="C266" s="1263"/>
      <c r="D266" s="1263"/>
      <c r="E266" s="55"/>
      <c r="F266" s="30"/>
      <c r="K266" s="30"/>
      <c r="L266" s="30"/>
      <c r="M266" s="2711"/>
    </row>
    <row r="267" spans="3:13" ht="14.25">
      <c r="C267" s="1263"/>
      <c r="D267" s="1263"/>
      <c r="E267" s="55"/>
      <c r="F267" s="30"/>
      <c r="K267" s="30"/>
      <c r="L267" s="30"/>
      <c r="M267" s="2711"/>
    </row>
    <row r="268" spans="3:13" ht="14.25">
      <c r="C268" s="1263"/>
      <c r="D268" s="1263"/>
      <c r="E268" s="55"/>
      <c r="F268" s="30"/>
      <c r="K268" s="30"/>
      <c r="L268" s="55"/>
      <c r="M268" s="2711"/>
    </row>
  </sheetData>
  <mergeCells count="4">
    <mergeCell ref="E6:E7"/>
    <mergeCell ref="E205:E206"/>
    <mergeCell ref="B2:I2"/>
    <mergeCell ref="B3:I3"/>
  </mergeCells>
  <phoneticPr fontId="27" type="noConversion"/>
  <hyperlinks>
    <hyperlink ref="I253" r:id="rId1" xr:uid="{CE019CEF-364F-4B77-B214-28B2BB18B984}"/>
    <hyperlink ref="D253" r:id="rId2" xr:uid="{B4D93435-ED23-407A-A9B4-8D96A2567466}"/>
    <hyperlink ref="I258" r:id="rId3" xr:uid="{2913DC27-3538-49C3-9732-F6EB434CC9BA}"/>
    <hyperlink ref="I257" r:id="rId4" xr:uid="{6082B6C3-4784-42A6-8402-8A09BD48661C}"/>
    <hyperlink ref="D257" r:id="rId5" xr:uid="{8401AE05-DF12-436B-9F32-CD25F57E28D2}"/>
    <hyperlink ref="D259" r:id="rId6" xr:uid="{3C549261-65F0-4C3D-9788-AD5067A20920}"/>
    <hyperlink ref="D258" r:id="rId7" xr:uid="{18E31A0A-D626-45B2-94BE-5C0524B9AE06}"/>
    <hyperlink ref="D255" r:id="rId8" xr:uid="{B3F3B31B-F0C4-49EC-A67C-A37A95A1210F}"/>
    <hyperlink ref="D254" r:id="rId9" xr:uid="{85B53EFC-DF74-4DC7-933B-7476FC7F6E48}"/>
    <hyperlink ref="D261" r:id="rId10" xr:uid="{DDB992A4-2247-45CC-B4B9-A26117DCA6D6}"/>
    <hyperlink ref="I259" r:id="rId11" xr:uid="{FD7D1865-0DB1-473E-8406-217894AD556E}"/>
    <hyperlink ref="I256" r:id="rId12" xr:uid="{F173C152-1443-48FA-AA57-6AB47B0FD0C5}"/>
    <hyperlink ref="I260" r:id="rId13" xr:uid="{585A23CE-1E5C-4104-9E28-FED7EFD32FC4}"/>
    <hyperlink ref="D256" r:id="rId14" xr:uid="{61E9FC61-5DFA-4179-8AD4-8B263D8EA74E}"/>
    <hyperlink ref="G253" r:id="rId15" xr:uid="{66800C9B-B36F-427F-ABC8-898391298AE8}"/>
    <hyperlink ref="G258" r:id="rId16" xr:uid="{A8FF9756-7B1B-4644-BBAF-C9DF08B9B7D1}"/>
    <hyperlink ref="G254" r:id="rId17" xr:uid="{D81162E1-E4D5-4F76-81F4-3A3646353725}"/>
    <hyperlink ref="G255" r:id="rId18" xr:uid="{D6C35BE9-5EC7-4F2C-9F74-7281305D842A}"/>
    <hyperlink ref="G256" r:id="rId19" xr:uid="{AE6F1BB0-77C4-4C0F-BB34-55E4A8BAF445}"/>
    <hyperlink ref="G257" r:id="rId20" xr:uid="{B28F7B66-A37D-4048-8581-247605BA7F1A}"/>
    <hyperlink ref="I254" r:id="rId21" xr:uid="{304607DC-6F3D-415F-86FF-F7761A369E1F}"/>
    <hyperlink ref="I255" r:id="rId22" xr:uid="{D85920E1-AF95-4EE8-B4FB-CC8B4235F852}"/>
    <hyperlink ref="G259" r:id="rId23" xr:uid="{C2FC5AE1-9E74-47CB-AC1C-5FB93C4BF7C3}"/>
  </hyperlinks>
  <pageMargins left="0.7" right="0.7" top="0.75" bottom="0.75" header="0.3" footer="0.3"/>
  <pageSetup paperSize="9" orientation="portrait" r:id="rId24"/>
  <drawing r:id="rId2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F0"/>
    <pageSetUpPr fitToPage="1"/>
  </sheetPr>
  <dimension ref="A2:T200"/>
  <sheetViews>
    <sheetView zoomScale="85" zoomScaleNormal="85" workbookViewId="0">
      <selection activeCell="E164" sqref="E164"/>
    </sheetView>
  </sheetViews>
  <sheetFormatPr defaultColWidth="9.42578125" defaultRowHeight="12.75"/>
  <cols>
    <col min="1" max="1" width="12.42578125" style="2842" customWidth="1"/>
    <col min="2" max="2" width="1.42578125" style="2842" customWidth="1"/>
    <col min="3" max="3" width="30" style="5" customWidth="1"/>
    <col min="4" max="4" width="14" style="5" customWidth="1"/>
    <col min="5" max="6" width="15.5703125" style="5" customWidth="1"/>
    <col min="7" max="7" width="27.7109375" style="5" customWidth="1"/>
    <col min="8" max="8" width="11.7109375" style="5" customWidth="1"/>
    <col min="9" max="9" width="16" style="5" customWidth="1"/>
    <col min="10" max="13" width="17.28515625" style="5" customWidth="1"/>
    <col min="14" max="14" width="16.28515625" style="5" customWidth="1"/>
    <col min="15" max="17" width="16" style="5" customWidth="1"/>
    <col min="18" max="18" width="17.85546875" style="5" customWidth="1"/>
    <col min="19" max="19" width="17.85546875" style="639" customWidth="1"/>
    <col min="20" max="20" width="8.7109375" style="5" customWidth="1"/>
    <col min="21" max="21" width="11" style="5" bestFit="1" customWidth="1"/>
    <col min="22" max="22" width="10" style="5" bestFit="1" customWidth="1"/>
    <col min="23" max="16384" width="9.42578125" style="5"/>
  </cols>
  <sheetData>
    <row r="2" spans="1:20" s="6" customFormat="1" ht="33">
      <c r="A2" s="2842"/>
      <c r="B2" s="2842"/>
      <c r="C2" s="147" t="s">
        <v>2307</v>
      </c>
      <c r="D2" s="45"/>
      <c r="Q2" s="39"/>
      <c r="S2" s="967"/>
    </row>
    <row r="3" spans="1:20" s="6" customFormat="1" ht="33">
      <c r="A3" s="2842"/>
      <c r="B3" s="2842"/>
      <c r="C3" s="194" t="s">
        <v>7192</v>
      </c>
      <c r="D3" s="45"/>
      <c r="Q3" s="39"/>
      <c r="S3" s="967"/>
    </row>
    <row r="4" spans="1:20" ht="9" customHeight="1">
      <c r="C4" s="194"/>
      <c r="D4" s="46"/>
      <c r="G4" s="46"/>
      <c r="H4" s="46"/>
      <c r="I4" s="46"/>
      <c r="J4" s="46"/>
      <c r="K4" s="46"/>
      <c r="L4" s="46"/>
      <c r="M4" s="37"/>
      <c r="N4" s="37"/>
      <c r="O4" s="37"/>
    </row>
    <row r="5" spans="1:20" ht="33.75" customHeight="1">
      <c r="C5" s="945"/>
      <c r="D5" s="47"/>
      <c r="E5" s="47"/>
      <c r="F5" s="48"/>
      <c r="G5" s="969" t="s">
        <v>7193</v>
      </c>
      <c r="H5" s="47"/>
      <c r="I5" s="47"/>
      <c r="J5" s="47"/>
      <c r="K5" s="47"/>
      <c r="L5" s="47"/>
      <c r="M5" s="37"/>
      <c r="N5" s="37"/>
      <c r="O5" s="37"/>
    </row>
    <row r="6" spans="1:20" s="30" customFormat="1" ht="30">
      <c r="A6" s="2831"/>
      <c r="B6" s="2831"/>
      <c r="C6" s="2788"/>
      <c r="D6" s="2789"/>
      <c r="E6" s="96" t="s">
        <v>2015</v>
      </c>
      <c r="F6" s="96" t="s">
        <v>3770</v>
      </c>
      <c r="G6" s="149" t="s">
        <v>7194</v>
      </c>
      <c r="H6" s="149" t="s">
        <v>4481</v>
      </c>
      <c r="I6" s="2790" t="s">
        <v>4767</v>
      </c>
      <c r="J6" s="96" t="s">
        <v>7195</v>
      </c>
      <c r="K6" s="2791" t="s">
        <v>662</v>
      </c>
      <c r="L6" s="96" t="s">
        <v>7196</v>
      </c>
      <c r="M6" s="96" t="s">
        <v>208</v>
      </c>
      <c r="N6" s="2792" t="s">
        <v>235</v>
      </c>
      <c r="O6" s="96" t="s">
        <v>1106</v>
      </c>
      <c r="P6" s="96" t="s">
        <v>680</v>
      </c>
      <c r="Q6" s="2749" t="s">
        <v>305</v>
      </c>
      <c r="R6" s="2793"/>
      <c r="S6" s="2843"/>
    </row>
    <row r="7" spans="1:20" s="30" customFormat="1" ht="26.25" thickBot="1">
      <c r="A7" s="2831" t="s">
        <v>2020</v>
      </c>
      <c r="B7" s="2831"/>
      <c r="C7" s="3023" t="s">
        <v>7197</v>
      </c>
      <c r="D7" s="2797"/>
      <c r="E7" s="152"/>
      <c r="F7" s="98" t="s">
        <v>7198</v>
      </c>
      <c r="G7" s="153"/>
      <c r="H7" s="153"/>
      <c r="I7" s="2770"/>
      <c r="J7" s="98" t="s">
        <v>3580</v>
      </c>
      <c r="K7" s="98" t="s">
        <v>3527</v>
      </c>
      <c r="L7" s="98" t="s">
        <v>3792</v>
      </c>
      <c r="M7" s="98" t="s">
        <v>4527</v>
      </c>
      <c r="N7" s="98" t="s">
        <v>4484</v>
      </c>
      <c r="O7" s="98" t="s">
        <v>4013</v>
      </c>
      <c r="P7" s="98" t="s">
        <v>4770</v>
      </c>
      <c r="Q7" s="98" t="s">
        <v>3258</v>
      </c>
      <c r="R7" s="2843" t="s">
        <v>2030</v>
      </c>
      <c r="S7" s="2843" t="s">
        <v>2031</v>
      </c>
      <c r="T7" s="3153" t="s">
        <v>2032</v>
      </c>
    </row>
    <row r="8" spans="1:20" s="30" customFormat="1" ht="19.5" hidden="1" customHeight="1" thickTop="1">
      <c r="A8" s="2842"/>
      <c r="B8" s="2842"/>
      <c r="C8" s="657" t="s">
        <v>3871</v>
      </c>
      <c r="D8" s="657" t="s">
        <v>7199</v>
      </c>
      <c r="E8" s="94">
        <v>45079</v>
      </c>
      <c r="F8" s="658">
        <v>45088</v>
      </c>
      <c r="G8" s="515" t="s">
        <v>7200</v>
      </c>
      <c r="H8" s="2845" t="s">
        <v>7201</v>
      </c>
      <c r="I8" s="748">
        <v>45091</v>
      </c>
      <c r="J8" s="487">
        <f>I8+16</f>
        <v>45107</v>
      </c>
      <c r="K8" s="516">
        <f>I8+18</f>
        <v>45109</v>
      </c>
      <c r="L8" s="516">
        <f>I8+22</f>
        <v>45113</v>
      </c>
      <c r="M8" s="516">
        <f>I8+24</f>
        <v>45115</v>
      </c>
      <c r="N8" s="487">
        <f>I8+27</f>
        <v>45118</v>
      </c>
      <c r="O8" s="516">
        <f>I8+32</f>
        <v>45123</v>
      </c>
      <c r="P8" s="516">
        <f>I8+36</f>
        <v>45127</v>
      </c>
      <c r="Q8" s="516">
        <f>J8+38</f>
        <v>45145</v>
      </c>
      <c r="R8" s="1511">
        <v>45076</v>
      </c>
      <c r="S8" s="1511">
        <v>45077</v>
      </c>
      <c r="T8" s="3151"/>
    </row>
    <row r="9" spans="1:20" s="27" customFormat="1" ht="19.5" hidden="1" customHeight="1" thickBot="1">
      <c r="A9" s="2842"/>
      <c r="B9" s="2842"/>
      <c r="S9" s="21"/>
      <c r="T9" s="3152"/>
    </row>
    <row r="10" spans="1:20" s="30" customFormat="1" ht="19.5" hidden="1" customHeight="1" thickTop="1">
      <c r="A10" s="2842"/>
      <c r="B10" s="2842"/>
      <c r="C10" s="657" t="s">
        <v>5243</v>
      </c>
      <c r="D10" s="657" t="s">
        <v>7202</v>
      </c>
      <c r="E10" s="94">
        <v>45086</v>
      </c>
      <c r="F10" s="658">
        <v>45093</v>
      </c>
      <c r="G10" s="515" t="s">
        <v>7203</v>
      </c>
      <c r="H10" s="2845" t="s">
        <v>7204</v>
      </c>
      <c r="I10" s="748">
        <v>45098</v>
      </c>
      <c r="J10" s="487">
        <f t="shared" ref="J10" si="0">I10+16</f>
        <v>45114</v>
      </c>
      <c r="K10" s="516">
        <f t="shared" ref="K10" si="1">I10+18</f>
        <v>45116</v>
      </c>
      <c r="L10" s="516">
        <f t="shared" ref="L10" si="2">I10+22</f>
        <v>45120</v>
      </c>
      <c r="M10" s="516">
        <f t="shared" ref="M10" si="3">I10+24</f>
        <v>45122</v>
      </c>
      <c r="N10" s="487">
        <f t="shared" ref="N10" si="4">I10+27</f>
        <v>45125</v>
      </c>
      <c r="O10" s="516">
        <f t="shared" ref="O10" si="5">I10+32</f>
        <v>45130</v>
      </c>
      <c r="P10" s="516">
        <f t="shared" ref="P10" si="6">I10+36</f>
        <v>45134</v>
      </c>
      <c r="Q10" s="516">
        <f t="shared" ref="Q10" si="7">J10+38</f>
        <v>45152</v>
      </c>
      <c r="R10" s="1511">
        <v>45083</v>
      </c>
      <c r="S10" s="1511">
        <v>45084</v>
      </c>
      <c r="T10" s="3151"/>
    </row>
    <row r="11" spans="1:20" s="30" customFormat="1" ht="19.5" hidden="1" customHeight="1" thickBot="1">
      <c r="A11" s="2842"/>
      <c r="B11" s="2842"/>
      <c r="C11" s="750"/>
      <c r="D11" s="581"/>
      <c r="E11" s="517"/>
      <c r="F11" s="159"/>
      <c r="G11" s="1512"/>
      <c r="H11" s="2846"/>
      <c r="I11" s="749"/>
      <c r="J11" s="517"/>
      <c r="K11" s="517"/>
      <c r="L11" s="517"/>
      <c r="M11" s="517"/>
      <c r="N11" s="517"/>
      <c r="O11" s="517"/>
      <c r="P11" s="517"/>
      <c r="Q11" s="517"/>
      <c r="R11" s="1511"/>
      <c r="S11" s="1511"/>
      <c r="T11" s="3151"/>
    </row>
    <row r="12" spans="1:20" s="30" customFormat="1" ht="19.5" hidden="1" customHeight="1" thickTop="1">
      <c r="A12" s="2842"/>
      <c r="B12" s="2842"/>
      <c r="C12" s="657" t="s">
        <v>6705</v>
      </c>
      <c r="D12" s="1969" t="s">
        <v>7205</v>
      </c>
      <c r="E12" s="94">
        <v>45094</v>
      </c>
      <c r="F12" s="658">
        <v>45102</v>
      </c>
      <c r="G12" s="515" t="s">
        <v>2182</v>
      </c>
      <c r="H12" s="2845" t="s">
        <v>7206</v>
      </c>
      <c r="I12" s="748">
        <v>45105</v>
      </c>
      <c r="J12" s="648"/>
      <c r="K12" s="647"/>
      <c r="L12" s="647"/>
      <c r="M12" s="647"/>
      <c r="N12" s="648"/>
      <c r="O12" s="647"/>
      <c r="P12" s="647"/>
      <c r="Q12" s="647"/>
      <c r="R12" s="1511">
        <v>45090</v>
      </c>
      <c r="S12" s="1511">
        <v>45091</v>
      </c>
      <c r="T12" s="3151"/>
    </row>
    <row r="13" spans="1:20" s="30" customFormat="1" ht="19.5" hidden="1" customHeight="1" thickBot="1">
      <c r="A13" s="2842"/>
      <c r="B13" s="2842"/>
      <c r="C13" s="750"/>
      <c r="D13" s="581"/>
      <c r="E13" s="517"/>
      <c r="F13" s="159"/>
      <c r="G13" s="1512"/>
      <c r="H13" s="2846"/>
      <c r="I13" s="749"/>
      <c r="J13" s="606"/>
      <c r="K13" s="606"/>
      <c r="L13" s="606"/>
      <c r="M13" s="606"/>
      <c r="N13" s="606"/>
      <c r="O13" s="606"/>
      <c r="P13" s="606"/>
      <c r="Q13" s="606"/>
      <c r="R13" s="1511"/>
      <c r="S13" s="1511"/>
      <c r="T13" s="3151"/>
    </row>
    <row r="14" spans="1:20" s="30" customFormat="1" ht="19.5" hidden="1" customHeight="1" thickTop="1">
      <c r="A14" s="2842"/>
      <c r="B14" s="2842"/>
      <c r="C14" s="657" t="s">
        <v>6708</v>
      </c>
      <c r="D14" s="657" t="s">
        <v>7207</v>
      </c>
      <c r="E14" s="94">
        <v>45100</v>
      </c>
      <c r="F14" s="658">
        <v>45107</v>
      </c>
      <c r="G14" s="515" t="s">
        <v>3273</v>
      </c>
      <c r="H14" s="2845" t="s">
        <v>7208</v>
      </c>
      <c r="I14" s="748">
        <v>45112</v>
      </c>
      <c r="J14" s="487">
        <f t="shared" ref="J14" si="8">I14+16</f>
        <v>45128</v>
      </c>
      <c r="K14" s="516">
        <f t="shared" ref="K14" si="9">I14+18</f>
        <v>45130</v>
      </c>
      <c r="L14" s="516">
        <f t="shared" ref="L14" si="10">I14+22</f>
        <v>45134</v>
      </c>
      <c r="M14" s="516">
        <f t="shared" ref="M14" si="11">I14+24</f>
        <v>45136</v>
      </c>
      <c r="N14" s="487">
        <f t="shared" ref="N14" si="12">I14+27</f>
        <v>45139</v>
      </c>
      <c r="O14" s="516">
        <f t="shared" ref="O14" si="13">I14+32</f>
        <v>45144</v>
      </c>
      <c r="P14" s="516">
        <f t="shared" ref="P14" si="14">I14+36</f>
        <v>45148</v>
      </c>
      <c r="Q14" s="516">
        <f t="shared" ref="Q14" si="15">J14+38</f>
        <v>45166</v>
      </c>
      <c r="R14" s="1511">
        <v>45097</v>
      </c>
      <c r="S14" s="1511">
        <v>45098</v>
      </c>
      <c r="T14" s="3151"/>
    </row>
    <row r="15" spans="1:20" s="30" customFormat="1" ht="19.5" hidden="1" customHeight="1" thickBot="1">
      <c r="A15" s="2842"/>
      <c r="B15" s="2842"/>
      <c r="C15" s="750"/>
      <c r="D15" s="581"/>
      <c r="E15" s="517"/>
      <c r="F15" s="159"/>
      <c r="G15" s="1512"/>
      <c r="H15" s="2846"/>
      <c r="I15" s="749"/>
      <c r="J15" s="517"/>
      <c r="K15" s="517"/>
      <c r="L15" s="517"/>
      <c r="M15" s="517"/>
      <c r="N15" s="517"/>
      <c r="O15" s="517"/>
      <c r="P15" s="517"/>
      <c r="Q15" s="517"/>
      <c r="R15" s="1511"/>
      <c r="S15" s="1511"/>
      <c r="T15" s="3151"/>
    </row>
    <row r="16" spans="1:20" s="30" customFormat="1" ht="19.5" hidden="1" customHeight="1" thickTop="1">
      <c r="A16" s="2842"/>
      <c r="B16" s="2842"/>
      <c r="C16" s="657" t="s">
        <v>6738</v>
      </c>
      <c r="D16" s="657" t="s">
        <v>7199</v>
      </c>
      <c r="E16" s="94">
        <v>45106</v>
      </c>
      <c r="F16" s="658">
        <v>45114</v>
      </c>
      <c r="G16" s="515" t="s">
        <v>7209</v>
      </c>
      <c r="H16" s="2845" t="s">
        <v>7210</v>
      </c>
      <c r="I16" s="748">
        <v>45119</v>
      </c>
      <c r="J16" s="487">
        <f t="shared" ref="J16" si="16">I16+16</f>
        <v>45135</v>
      </c>
      <c r="K16" s="516">
        <f t="shared" ref="K16" si="17">I16+18</f>
        <v>45137</v>
      </c>
      <c r="L16" s="516">
        <f t="shared" ref="L16" si="18">I16+22</f>
        <v>45141</v>
      </c>
      <c r="M16" s="516">
        <f t="shared" ref="M16" si="19">I16+24</f>
        <v>45143</v>
      </c>
      <c r="N16" s="487">
        <f t="shared" ref="N16" si="20">I16+27</f>
        <v>45146</v>
      </c>
      <c r="O16" s="516">
        <f t="shared" ref="O16" si="21">I16+32</f>
        <v>45151</v>
      </c>
      <c r="P16" s="516">
        <f t="shared" ref="P16" si="22">I16+36</f>
        <v>45155</v>
      </c>
      <c r="Q16" s="516">
        <f t="shared" ref="Q16" si="23">J16+38</f>
        <v>45173</v>
      </c>
      <c r="R16" s="1511">
        <v>45104</v>
      </c>
      <c r="S16" s="1511">
        <v>45105</v>
      </c>
      <c r="T16" s="3151"/>
    </row>
    <row r="17" spans="1:20" s="30" customFormat="1" ht="19.5" hidden="1" customHeight="1" thickBot="1">
      <c r="A17" s="2842"/>
      <c r="B17" s="2842"/>
      <c r="C17" s="750"/>
      <c r="D17" s="581"/>
      <c r="E17" s="517"/>
      <c r="F17" s="159"/>
      <c r="G17" s="1512"/>
      <c r="H17" s="2846"/>
      <c r="I17" s="749"/>
      <c r="J17" s="517"/>
      <c r="K17" s="517"/>
      <c r="L17" s="517"/>
      <c r="M17" s="517"/>
      <c r="N17" s="517"/>
      <c r="O17" s="517"/>
      <c r="P17" s="517"/>
      <c r="Q17" s="517"/>
      <c r="R17" s="1511"/>
      <c r="S17" s="1511"/>
      <c r="T17" s="3151"/>
    </row>
    <row r="18" spans="1:20" s="30" customFormat="1" ht="19.5" hidden="1" customHeight="1" thickTop="1">
      <c r="A18" s="2842"/>
      <c r="B18" s="2842"/>
      <c r="C18" s="657" t="s">
        <v>6681</v>
      </c>
      <c r="D18" s="657" t="s">
        <v>7211</v>
      </c>
      <c r="E18" s="94">
        <v>45115</v>
      </c>
      <c r="F18" s="658">
        <v>45121</v>
      </c>
      <c r="G18" s="515" t="s">
        <v>3028</v>
      </c>
      <c r="H18" s="2845" t="s">
        <v>7212</v>
      </c>
      <c r="I18" s="748">
        <v>45126</v>
      </c>
      <c r="J18" s="487">
        <f>I18+16</f>
        <v>45142</v>
      </c>
      <c r="K18" s="516">
        <f>I18+18</f>
        <v>45144</v>
      </c>
      <c r="L18" s="516">
        <f>I18+22</f>
        <v>45148</v>
      </c>
      <c r="M18" s="516">
        <f>I18+24</f>
        <v>45150</v>
      </c>
      <c r="N18" s="487">
        <f>I18+27</f>
        <v>45153</v>
      </c>
      <c r="O18" s="516">
        <f>I18+32</f>
        <v>45158</v>
      </c>
      <c r="P18" s="516">
        <f>I18+36</f>
        <v>45162</v>
      </c>
      <c r="Q18" s="516">
        <f>J18+38</f>
        <v>45180</v>
      </c>
      <c r="R18" s="1511">
        <v>45111</v>
      </c>
      <c r="S18" s="1511">
        <v>45112</v>
      </c>
      <c r="T18" s="3151"/>
    </row>
    <row r="19" spans="1:20" s="30" customFormat="1" ht="19.5" hidden="1" customHeight="1" thickBot="1">
      <c r="A19" s="2842"/>
      <c r="B19" s="2842"/>
      <c r="C19" s="750"/>
      <c r="D19" s="581"/>
      <c r="E19" s="517"/>
      <c r="F19" s="159"/>
      <c r="G19" s="1512"/>
      <c r="H19" s="2846"/>
      <c r="I19" s="749"/>
      <c r="J19" s="517"/>
      <c r="K19" s="517"/>
      <c r="L19" s="517"/>
      <c r="M19" s="517"/>
      <c r="N19" s="517"/>
      <c r="O19" s="517"/>
      <c r="P19" s="517"/>
      <c r="Q19" s="517"/>
      <c r="R19" s="1511"/>
      <c r="S19" s="1511"/>
      <c r="T19" s="3151"/>
    </row>
    <row r="20" spans="1:20" s="30" customFormat="1" ht="19.5" hidden="1" customHeight="1" thickTop="1">
      <c r="A20" s="2842"/>
      <c r="B20" s="2842"/>
      <c r="C20" s="657" t="s">
        <v>5266</v>
      </c>
      <c r="D20" s="657" t="s">
        <v>7213</v>
      </c>
      <c r="E20" s="94">
        <v>45119</v>
      </c>
      <c r="F20" s="658">
        <v>45128</v>
      </c>
      <c r="G20" s="515" t="s">
        <v>4774</v>
      </c>
      <c r="H20" s="2845" t="s">
        <v>7214</v>
      </c>
      <c r="I20" s="748">
        <v>45133</v>
      </c>
      <c r="J20" s="487">
        <f>I20+16</f>
        <v>45149</v>
      </c>
      <c r="K20" s="516">
        <f>I20+18</f>
        <v>45151</v>
      </c>
      <c r="L20" s="516">
        <f>I20+22</f>
        <v>45155</v>
      </c>
      <c r="M20" s="516">
        <f>I20+24</f>
        <v>45157</v>
      </c>
      <c r="N20" s="487">
        <f>I20+27</f>
        <v>45160</v>
      </c>
      <c r="O20" s="516">
        <f>I20+32</f>
        <v>45165</v>
      </c>
      <c r="P20" s="516">
        <f>I20+36</f>
        <v>45169</v>
      </c>
      <c r="Q20" s="516">
        <f>J20+38</f>
        <v>45187</v>
      </c>
      <c r="R20" s="1511">
        <v>45118</v>
      </c>
      <c r="S20" s="1511">
        <v>45119</v>
      </c>
      <c r="T20" s="3151"/>
    </row>
    <row r="21" spans="1:20" s="30" customFormat="1" ht="19.5" hidden="1" customHeight="1" thickBot="1">
      <c r="A21" s="2842"/>
      <c r="B21" s="2842"/>
      <c r="C21" s="750"/>
      <c r="D21" s="581"/>
      <c r="E21" s="517"/>
      <c r="F21" s="159"/>
      <c r="G21" s="1512"/>
      <c r="H21" s="2846"/>
      <c r="I21" s="749"/>
      <c r="J21" s="517"/>
      <c r="K21" s="517"/>
      <c r="L21" s="517"/>
      <c r="M21" s="517"/>
      <c r="N21" s="517"/>
      <c r="O21" s="517"/>
      <c r="P21" s="517"/>
      <c r="Q21" s="517"/>
      <c r="R21" s="1511"/>
      <c r="S21" s="1511"/>
      <c r="T21" s="3151"/>
    </row>
    <row r="22" spans="1:20" s="30" customFormat="1" ht="19.5" hidden="1" customHeight="1" thickTop="1">
      <c r="A22" s="2842"/>
      <c r="B22" s="2842"/>
      <c r="C22" s="657" t="s">
        <v>3873</v>
      </c>
      <c r="D22" s="657" t="s">
        <v>7215</v>
      </c>
      <c r="E22" s="94">
        <v>45125</v>
      </c>
      <c r="F22" s="658">
        <v>45135</v>
      </c>
      <c r="G22" s="515" t="s">
        <v>3047</v>
      </c>
      <c r="H22" s="2845" t="s">
        <v>7216</v>
      </c>
      <c r="I22" s="748">
        <v>45140</v>
      </c>
      <c r="J22" s="487">
        <f>I22+16</f>
        <v>45156</v>
      </c>
      <c r="K22" s="516">
        <f>I22+18</f>
        <v>45158</v>
      </c>
      <c r="L22" s="516">
        <f>I22+22</f>
        <v>45162</v>
      </c>
      <c r="M22" s="516">
        <f>I22+24</f>
        <v>45164</v>
      </c>
      <c r="N22" s="487">
        <f>I22+27</f>
        <v>45167</v>
      </c>
      <c r="O22" s="516">
        <f>I22+32</f>
        <v>45172</v>
      </c>
      <c r="P22" s="516">
        <f>I22+36</f>
        <v>45176</v>
      </c>
      <c r="Q22" s="516">
        <f>J22+38</f>
        <v>45194</v>
      </c>
      <c r="R22" s="1511">
        <v>45125</v>
      </c>
      <c r="S22" s="1511">
        <v>45126</v>
      </c>
      <c r="T22" s="3151"/>
    </row>
    <row r="23" spans="1:20" s="30" customFormat="1" ht="19.5" hidden="1" customHeight="1" thickBot="1">
      <c r="A23" s="2842"/>
      <c r="B23" s="2842"/>
      <c r="C23" s="750" t="s">
        <v>3746</v>
      </c>
      <c r="D23" s="581" t="s">
        <v>3747</v>
      </c>
      <c r="E23" s="517">
        <v>45128</v>
      </c>
      <c r="F23" s="159">
        <v>45138</v>
      </c>
      <c r="G23" s="1512"/>
      <c r="H23" s="2846"/>
      <c r="I23" s="749"/>
      <c r="J23" s="517"/>
      <c r="K23" s="517"/>
      <c r="L23" s="517"/>
      <c r="M23" s="517"/>
      <c r="N23" s="517"/>
      <c r="O23" s="517"/>
      <c r="P23" s="517"/>
      <c r="Q23" s="517"/>
      <c r="R23" s="1511"/>
      <c r="S23" s="1511"/>
      <c r="T23" s="3151"/>
    </row>
    <row r="24" spans="1:20" s="30" customFormat="1" ht="19.5" hidden="1" customHeight="1" thickTop="1">
      <c r="A24" s="2842"/>
      <c r="B24" s="2842"/>
      <c r="C24" s="657" t="s">
        <v>4387</v>
      </c>
      <c r="D24" s="657" t="s">
        <v>7217</v>
      </c>
      <c r="E24" s="94">
        <v>45137</v>
      </c>
      <c r="F24" s="658">
        <v>45144</v>
      </c>
      <c r="G24" s="515" t="s">
        <v>7218</v>
      </c>
      <c r="H24" s="2845" t="s">
        <v>7219</v>
      </c>
      <c r="I24" s="748">
        <v>45147</v>
      </c>
      <c r="J24" s="487">
        <f>I24+16</f>
        <v>45163</v>
      </c>
      <c r="K24" s="516">
        <f>I24+18</f>
        <v>45165</v>
      </c>
      <c r="L24" s="516">
        <f>I24+22</f>
        <v>45169</v>
      </c>
      <c r="M24" s="516">
        <f>I24+24</f>
        <v>45171</v>
      </c>
      <c r="N24" s="487">
        <f>I24+27</f>
        <v>45174</v>
      </c>
      <c r="O24" s="516">
        <f>I24+32</f>
        <v>45179</v>
      </c>
      <c r="P24" s="516">
        <f>I24+36</f>
        <v>45183</v>
      </c>
      <c r="Q24" s="516">
        <f>J24+38</f>
        <v>45201</v>
      </c>
      <c r="R24" s="1511">
        <v>45132</v>
      </c>
      <c r="S24" s="1511">
        <v>45133</v>
      </c>
      <c r="T24" s="3151"/>
    </row>
    <row r="25" spans="1:20" s="27" customFormat="1" ht="19.5" hidden="1" customHeight="1" thickBot="1">
      <c r="A25" s="2842"/>
      <c r="B25" s="2842"/>
      <c r="S25" s="21"/>
      <c r="T25" s="3152"/>
    </row>
    <row r="26" spans="1:20" s="30" customFormat="1" ht="19.5" hidden="1" customHeight="1" thickTop="1">
      <c r="A26" s="2842"/>
      <c r="B26" s="2842"/>
      <c r="C26" s="657" t="s">
        <v>6721</v>
      </c>
      <c r="D26" s="657" t="s">
        <v>7220</v>
      </c>
      <c r="E26" s="94">
        <v>45139</v>
      </c>
      <c r="F26" s="658">
        <v>45149</v>
      </c>
      <c r="G26" s="515" t="s">
        <v>3008</v>
      </c>
      <c r="H26" s="2845" t="s">
        <v>7221</v>
      </c>
      <c r="I26" s="748">
        <v>45154</v>
      </c>
      <c r="J26" s="487">
        <f>I26+16</f>
        <v>45170</v>
      </c>
      <c r="K26" s="516">
        <f>I26+18</f>
        <v>45172</v>
      </c>
      <c r="L26" s="516">
        <f>I26+22</f>
        <v>45176</v>
      </c>
      <c r="M26" s="516">
        <f>I26+24</f>
        <v>45178</v>
      </c>
      <c r="N26" s="487">
        <f>I26+27</f>
        <v>45181</v>
      </c>
      <c r="O26" s="516">
        <f>I26+32</f>
        <v>45186</v>
      </c>
      <c r="P26" s="516">
        <f>I26+36</f>
        <v>45190</v>
      </c>
      <c r="Q26" s="516">
        <f>J26+38</f>
        <v>45208</v>
      </c>
      <c r="R26" s="1511">
        <v>45139</v>
      </c>
      <c r="S26" s="1511">
        <v>45140</v>
      </c>
      <c r="T26" s="3151"/>
    </row>
    <row r="27" spans="1:20" s="30" customFormat="1" ht="19.5" hidden="1" customHeight="1" thickBot="1">
      <c r="A27" s="2842"/>
      <c r="B27" s="2842"/>
      <c r="C27" s="750"/>
      <c r="D27" s="581"/>
      <c r="E27" s="517"/>
      <c r="F27" s="159"/>
      <c r="G27" s="1512"/>
      <c r="H27" s="2846"/>
      <c r="I27" s="749"/>
      <c r="J27" s="517"/>
      <c r="K27" s="517"/>
      <c r="L27" s="517"/>
      <c r="M27" s="517"/>
      <c r="N27" s="517"/>
      <c r="O27" s="517"/>
      <c r="P27" s="517"/>
      <c r="Q27" s="517"/>
      <c r="R27" s="1511"/>
      <c r="S27" s="1511"/>
      <c r="T27" s="3151"/>
    </row>
    <row r="28" spans="1:20" s="30" customFormat="1" ht="19.5" hidden="1" customHeight="1" thickTop="1">
      <c r="A28" s="2842"/>
      <c r="B28" s="2842"/>
      <c r="C28" s="831" t="s">
        <v>3753</v>
      </c>
      <c r="D28" s="657" t="s">
        <v>3754</v>
      </c>
      <c r="E28" s="94">
        <v>45148</v>
      </c>
      <c r="F28" s="658">
        <v>45158</v>
      </c>
      <c r="G28" s="515" t="s">
        <v>7222</v>
      </c>
      <c r="H28" s="2845" t="s">
        <v>7223</v>
      </c>
      <c r="I28" s="748">
        <v>45161</v>
      </c>
      <c r="J28" s="487">
        <f>I28+16</f>
        <v>45177</v>
      </c>
      <c r="K28" s="516">
        <f>I28+18</f>
        <v>45179</v>
      </c>
      <c r="L28" s="516">
        <f>I28+22</f>
        <v>45183</v>
      </c>
      <c r="M28" s="516">
        <f>I28+24</f>
        <v>45185</v>
      </c>
      <c r="N28" s="487">
        <f>I28+27</f>
        <v>45188</v>
      </c>
      <c r="O28" s="516">
        <f>I28+32</f>
        <v>45193</v>
      </c>
      <c r="P28" s="516">
        <f>I28+36</f>
        <v>45197</v>
      </c>
      <c r="Q28" s="516">
        <f>J28+38</f>
        <v>45215</v>
      </c>
      <c r="R28" s="1511">
        <v>45141</v>
      </c>
      <c r="S28" s="1511">
        <v>45143</v>
      </c>
      <c r="T28" s="3151"/>
    </row>
    <row r="29" spans="1:20" s="30" customFormat="1" ht="19.5" hidden="1" customHeight="1" thickBot="1">
      <c r="A29" s="2842"/>
      <c r="B29" s="2842"/>
      <c r="C29" s="750"/>
      <c r="D29" s="581"/>
      <c r="E29" s="517"/>
      <c r="F29" s="159"/>
      <c r="G29" s="1512"/>
      <c r="H29" s="2846"/>
      <c r="I29" s="749"/>
      <c r="J29" s="517"/>
      <c r="K29" s="517"/>
      <c r="L29" s="517"/>
      <c r="M29" s="517"/>
      <c r="N29" s="517"/>
      <c r="O29" s="517"/>
      <c r="P29" s="517"/>
      <c r="Q29" s="517"/>
      <c r="R29" s="1511"/>
      <c r="S29" s="1511"/>
      <c r="T29" s="3151"/>
    </row>
    <row r="30" spans="1:20" s="30" customFormat="1" ht="19.5" hidden="1" customHeight="1" thickTop="1">
      <c r="A30" s="2842"/>
      <c r="B30" s="2842"/>
      <c r="C30" s="657"/>
      <c r="D30" s="657"/>
      <c r="E30" s="94"/>
      <c r="F30" s="658"/>
      <c r="G30" s="515" t="s">
        <v>3616</v>
      </c>
      <c r="H30" s="2845" t="s">
        <v>7224</v>
      </c>
      <c r="I30" s="748">
        <v>45173</v>
      </c>
      <c r="J30" s="487">
        <f>I30+16</f>
        <v>45189</v>
      </c>
      <c r="K30" s="516">
        <f>I30+18</f>
        <v>45191</v>
      </c>
      <c r="L30" s="516">
        <f>I30+22</f>
        <v>45195</v>
      </c>
      <c r="M30" s="516">
        <f>I30+24</f>
        <v>45197</v>
      </c>
      <c r="N30" s="487">
        <f>I30+27</f>
        <v>45200</v>
      </c>
      <c r="O30" s="516">
        <f>I30+32</f>
        <v>45205</v>
      </c>
      <c r="P30" s="516">
        <f>I30+36</f>
        <v>45209</v>
      </c>
      <c r="Q30" s="516">
        <f>J30+38</f>
        <v>45227</v>
      </c>
      <c r="R30" s="1511">
        <v>45146</v>
      </c>
      <c r="S30" s="1511">
        <v>45147</v>
      </c>
      <c r="T30" s="3151"/>
    </row>
    <row r="31" spans="1:20" s="30" customFormat="1" ht="19.5" hidden="1" customHeight="1" thickBot="1">
      <c r="A31" s="2842"/>
      <c r="B31" s="2842"/>
      <c r="C31" s="1028" t="s">
        <v>4453</v>
      </c>
      <c r="D31" s="581" t="s">
        <v>7225</v>
      </c>
      <c r="E31" s="517">
        <v>45157</v>
      </c>
      <c r="F31" s="159">
        <v>45167</v>
      </c>
      <c r="G31" s="1512"/>
      <c r="H31" s="2846"/>
      <c r="I31" s="749"/>
      <c r="J31" s="517"/>
      <c r="K31" s="517"/>
      <c r="L31" s="517"/>
      <c r="M31" s="517"/>
      <c r="N31" s="517"/>
      <c r="O31" s="517"/>
      <c r="P31" s="517"/>
      <c r="Q31" s="517"/>
      <c r="R31" s="1511">
        <v>45153</v>
      </c>
      <c r="S31" s="1511">
        <v>45154</v>
      </c>
      <c r="T31" s="3151"/>
    </row>
    <row r="32" spans="1:20" s="30" customFormat="1" ht="19.5" hidden="1" customHeight="1" thickTop="1">
      <c r="A32" s="2842"/>
      <c r="B32" s="2842"/>
      <c r="C32" s="657" t="s">
        <v>6638</v>
      </c>
      <c r="D32" s="657" t="s">
        <v>7201</v>
      </c>
      <c r="E32" s="94">
        <v>45161</v>
      </c>
      <c r="F32" s="658">
        <v>45170</v>
      </c>
      <c r="G32" s="515" t="s">
        <v>6777</v>
      </c>
      <c r="H32" s="2845" t="s">
        <v>7226</v>
      </c>
      <c r="I32" s="748">
        <v>45178</v>
      </c>
      <c r="J32" s="487">
        <f>I32+16</f>
        <v>45194</v>
      </c>
      <c r="K32" s="516">
        <f>I32+18</f>
        <v>45196</v>
      </c>
      <c r="L32" s="516">
        <f>I32+22</f>
        <v>45200</v>
      </c>
      <c r="M32" s="516">
        <f>I32+24</f>
        <v>45202</v>
      </c>
      <c r="N32" s="487">
        <f>I32+27</f>
        <v>45205</v>
      </c>
      <c r="O32" s="516">
        <f>I32+32</f>
        <v>45210</v>
      </c>
      <c r="P32" s="516">
        <f>I32+36</f>
        <v>45214</v>
      </c>
      <c r="Q32" s="516">
        <f>J32+38</f>
        <v>45232</v>
      </c>
      <c r="R32" s="1511">
        <v>45160</v>
      </c>
      <c r="S32" s="1511">
        <v>45161</v>
      </c>
      <c r="T32" s="3151"/>
    </row>
    <row r="33" spans="1:20" s="30" customFormat="1" ht="19.5" hidden="1" customHeight="1" thickBot="1">
      <c r="A33" s="2842"/>
      <c r="B33" s="2842"/>
      <c r="C33" s="750"/>
      <c r="D33" s="581"/>
      <c r="E33" s="517"/>
      <c r="F33" s="159"/>
      <c r="G33" s="1512"/>
      <c r="H33" s="2846"/>
      <c r="I33" s="749"/>
      <c r="J33" s="517"/>
      <c r="K33" s="517"/>
      <c r="L33" s="517"/>
      <c r="M33" s="517"/>
      <c r="N33" s="517"/>
      <c r="O33" s="517"/>
      <c r="P33" s="517"/>
      <c r="Q33" s="517"/>
      <c r="R33" s="1511"/>
      <c r="S33" s="1511"/>
      <c r="T33" s="3151"/>
    </row>
    <row r="34" spans="1:20" s="30" customFormat="1" ht="19.5" hidden="1" customHeight="1" thickTop="1">
      <c r="A34" s="2842"/>
      <c r="B34" s="2842"/>
      <c r="C34" s="657" t="s">
        <v>6759</v>
      </c>
      <c r="D34" s="657" t="s">
        <v>7227</v>
      </c>
      <c r="E34" s="94">
        <v>45171</v>
      </c>
      <c r="F34" s="658">
        <v>45179</v>
      </c>
      <c r="G34" s="515" t="s">
        <v>7228</v>
      </c>
      <c r="H34" s="2845" t="s">
        <v>7229</v>
      </c>
      <c r="I34" s="748">
        <v>45182</v>
      </c>
      <c r="J34" s="487">
        <f>I34+16</f>
        <v>45198</v>
      </c>
      <c r="K34" s="516">
        <f>I34+18</f>
        <v>45200</v>
      </c>
      <c r="L34" s="516">
        <f>I34+22</f>
        <v>45204</v>
      </c>
      <c r="M34" s="516">
        <f>I34+24</f>
        <v>45206</v>
      </c>
      <c r="N34" s="487">
        <f>I34+27</f>
        <v>45209</v>
      </c>
      <c r="O34" s="516">
        <f>I34+32</f>
        <v>45214</v>
      </c>
      <c r="P34" s="516">
        <f>I34+36</f>
        <v>45218</v>
      </c>
      <c r="Q34" s="516">
        <f>J34+38</f>
        <v>45236</v>
      </c>
      <c r="R34" s="1511">
        <v>45167</v>
      </c>
      <c r="S34" s="1511">
        <v>45168</v>
      </c>
      <c r="T34" s="3151"/>
    </row>
    <row r="35" spans="1:20" s="30" customFormat="1" ht="19.5" hidden="1" customHeight="1" thickBot="1">
      <c r="A35" s="2842"/>
      <c r="B35" s="2842"/>
      <c r="C35" s="750"/>
      <c r="D35" s="581"/>
      <c r="E35" s="517"/>
      <c r="F35" s="159"/>
      <c r="G35" s="1512"/>
      <c r="H35" s="2846"/>
      <c r="I35" s="749"/>
      <c r="J35" s="517"/>
      <c r="K35" s="517"/>
      <c r="L35" s="517"/>
      <c r="M35" s="517"/>
      <c r="N35" s="517"/>
      <c r="O35" s="517"/>
      <c r="P35" s="517"/>
      <c r="Q35" s="517"/>
      <c r="R35" s="1511"/>
      <c r="S35" s="1511"/>
      <c r="T35" s="3151"/>
    </row>
    <row r="36" spans="1:20" s="30" customFormat="1" ht="19.5" hidden="1" customHeight="1" thickTop="1">
      <c r="A36" s="2842"/>
      <c r="B36" s="2842"/>
      <c r="C36" s="657" t="s">
        <v>5243</v>
      </c>
      <c r="D36" s="657" t="s">
        <v>7230</v>
      </c>
      <c r="E36" s="94">
        <v>45177</v>
      </c>
      <c r="F36" s="179">
        <v>45186</v>
      </c>
      <c r="G36" s="515" t="s">
        <v>7200</v>
      </c>
      <c r="H36" s="515" t="s">
        <v>7231</v>
      </c>
      <c r="I36" s="748">
        <v>45189</v>
      </c>
      <c r="J36" s="487">
        <f>I36+16</f>
        <v>45205</v>
      </c>
      <c r="K36" s="516">
        <f>I36+18</f>
        <v>45207</v>
      </c>
      <c r="L36" s="516">
        <f>I36+22</f>
        <v>45211</v>
      </c>
      <c r="M36" s="516">
        <f>I36+24</f>
        <v>45213</v>
      </c>
      <c r="N36" s="487">
        <f>I36+27</f>
        <v>45216</v>
      </c>
      <c r="O36" s="516">
        <f>I36+32</f>
        <v>45221</v>
      </c>
      <c r="P36" s="516">
        <f>I36+36</f>
        <v>45225</v>
      </c>
      <c r="Q36" s="516">
        <f>J36+38</f>
        <v>45243</v>
      </c>
      <c r="R36" s="1511">
        <v>45174</v>
      </c>
      <c r="S36" s="1511">
        <v>45175</v>
      </c>
      <c r="T36" s="3151"/>
    </row>
    <row r="37" spans="1:20" s="30" customFormat="1" ht="19.5" hidden="1" customHeight="1" thickBot="1">
      <c r="A37" s="2842"/>
      <c r="B37" s="2842"/>
      <c r="C37" s="750"/>
      <c r="D37" s="581"/>
      <c r="E37" s="517"/>
      <c r="F37" s="517"/>
      <c r="G37" s="1512"/>
      <c r="H37" s="1512"/>
      <c r="I37" s="749"/>
      <c r="J37" s="517"/>
      <c r="K37" s="517"/>
      <c r="L37" s="517"/>
      <c r="M37" s="517"/>
      <c r="N37" s="517"/>
      <c r="O37" s="517"/>
      <c r="P37" s="517"/>
      <c r="Q37" s="517"/>
      <c r="R37" s="1511"/>
      <c r="S37" s="1511"/>
      <c r="T37" s="3151"/>
    </row>
    <row r="38" spans="1:20" s="30" customFormat="1" ht="19.5" hidden="1" customHeight="1" thickTop="1">
      <c r="A38" s="2842"/>
      <c r="B38" s="2842"/>
      <c r="C38" s="657" t="s">
        <v>6705</v>
      </c>
      <c r="D38" s="657" t="s">
        <v>7232</v>
      </c>
      <c r="E38" s="94">
        <v>45184</v>
      </c>
      <c r="F38" s="658">
        <v>45193</v>
      </c>
      <c r="G38" s="515" t="s">
        <v>7203</v>
      </c>
      <c r="H38" s="515" t="s">
        <v>7233</v>
      </c>
      <c r="I38" s="748">
        <v>45196</v>
      </c>
      <c r="J38" s="487">
        <f>I38+16</f>
        <v>45212</v>
      </c>
      <c r="K38" s="516">
        <f>I38+18</f>
        <v>45214</v>
      </c>
      <c r="L38" s="516">
        <f>I38+22</f>
        <v>45218</v>
      </c>
      <c r="M38" s="516">
        <f>I38+24</f>
        <v>45220</v>
      </c>
      <c r="N38" s="487">
        <f>I38+27</f>
        <v>45223</v>
      </c>
      <c r="O38" s="516">
        <f>I38+32</f>
        <v>45228</v>
      </c>
      <c r="P38" s="516">
        <f>I38+36</f>
        <v>45232</v>
      </c>
      <c r="Q38" s="516">
        <f>J38+38</f>
        <v>45250</v>
      </c>
      <c r="R38" s="1511">
        <v>45181</v>
      </c>
      <c r="S38" s="1511">
        <v>45182</v>
      </c>
      <c r="T38" s="3151"/>
    </row>
    <row r="39" spans="1:20" s="30" customFormat="1" ht="19.5" hidden="1" customHeight="1" thickBot="1">
      <c r="A39" s="2842"/>
      <c r="B39" s="2842"/>
      <c r="C39" s="750"/>
      <c r="D39" s="581"/>
      <c r="E39" s="517"/>
      <c r="F39" s="159"/>
      <c r="G39" s="1512"/>
      <c r="H39" s="1512"/>
      <c r="I39" s="749"/>
      <c r="J39" s="517"/>
      <c r="K39" s="517"/>
      <c r="L39" s="517"/>
      <c r="M39" s="517"/>
      <c r="N39" s="517"/>
      <c r="O39" s="517"/>
      <c r="P39" s="517"/>
      <c r="Q39" s="517"/>
      <c r="R39" s="1511"/>
      <c r="S39" s="1511"/>
      <c r="T39" s="3151"/>
    </row>
    <row r="40" spans="1:20" s="30" customFormat="1" ht="19.5" hidden="1" customHeight="1" thickTop="1">
      <c r="A40" s="2842"/>
      <c r="B40" s="2842"/>
      <c r="C40" s="657" t="s">
        <v>6708</v>
      </c>
      <c r="D40" s="657" t="s">
        <v>7234</v>
      </c>
      <c r="E40" s="94">
        <v>45188</v>
      </c>
      <c r="F40" s="179">
        <v>45198</v>
      </c>
      <c r="G40" s="515" t="s">
        <v>3273</v>
      </c>
      <c r="H40" s="515" t="s">
        <v>7235</v>
      </c>
      <c r="I40" s="748">
        <v>45203</v>
      </c>
      <c r="J40" s="487">
        <f>I40+16</f>
        <v>45219</v>
      </c>
      <c r="K40" s="516">
        <f>I40+18</f>
        <v>45221</v>
      </c>
      <c r="L40" s="516">
        <f>I40+22</f>
        <v>45225</v>
      </c>
      <c r="M40" s="516">
        <f>I40+24</f>
        <v>45227</v>
      </c>
      <c r="N40" s="487">
        <f>I40+27</f>
        <v>45230</v>
      </c>
      <c r="O40" s="516">
        <f>I40+32</f>
        <v>45235</v>
      </c>
      <c r="P40" s="516">
        <f>I40+36</f>
        <v>45239</v>
      </c>
      <c r="Q40" s="516">
        <f>J40+38</f>
        <v>45257</v>
      </c>
      <c r="R40" s="1511">
        <v>45188</v>
      </c>
      <c r="S40" s="1511">
        <v>45189</v>
      </c>
      <c r="T40" s="3151"/>
    </row>
    <row r="41" spans="1:20" s="27" customFormat="1" ht="19.5" hidden="1" customHeight="1" thickBot="1">
      <c r="A41" s="2842"/>
      <c r="B41" s="2842"/>
      <c r="S41" s="21"/>
      <c r="T41" s="3152"/>
    </row>
    <row r="42" spans="1:20" s="30" customFormat="1" ht="19.5" hidden="1" customHeight="1" thickTop="1">
      <c r="A42" s="2831" t="s">
        <v>7236</v>
      </c>
      <c r="B42" s="2831"/>
      <c r="C42" s="657" t="s">
        <v>3304</v>
      </c>
      <c r="D42" s="657" t="s">
        <v>3895</v>
      </c>
      <c r="E42" s="94">
        <v>45199</v>
      </c>
      <c r="F42" s="658">
        <v>45210</v>
      </c>
      <c r="G42" s="1215" t="s">
        <v>2182</v>
      </c>
      <c r="H42" s="515" t="s">
        <v>7237</v>
      </c>
      <c r="I42" s="748">
        <v>45210</v>
      </c>
      <c r="J42" s="648"/>
      <c r="K42" s="647"/>
      <c r="L42" s="647"/>
      <c r="M42" s="647"/>
      <c r="N42" s="648"/>
      <c r="O42" s="647"/>
      <c r="P42" s="647"/>
      <c r="Q42" s="647"/>
      <c r="R42" s="1511">
        <v>45197</v>
      </c>
      <c r="S42" s="1511">
        <v>45198</v>
      </c>
      <c r="T42" s="3151"/>
    </row>
    <row r="43" spans="1:20" s="30" customFormat="1" ht="19.5" hidden="1" customHeight="1" thickBot="1">
      <c r="A43" s="2831"/>
      <c r="B43" s="2831"/>
      <c r="C43" s="750"/>
      <c r="D43" s="581"/>
      <c r="E43" s="517"/>
      <c r="F43" s="159"/>
      <c r="G43" s="1512"/>
      <c r="H43" s="1512"/>
      <c r="I43" s="749"/>
      <c r="J43" s="606"/>
      <c r="K43" s="606"/>
      <c r="L43" s="606"/>
      <c r="M43" s="606"/>
      <c r="N43" s="606"/>
      <c r="O43" s="606"/>
      <c r="P43" s="606"/>
      <c r="Q43" s="606"/>
      <c r="R43" s="1511"/>
      <c r="S43" s="1511"/>
      <c r="T43" s="3151"/>
    </row>
    <row r="44" spans="1:20" s="30" customFormat="1" ht="19.5" hidden="1" customHeight="1" thickTop="1">
      <c r="A44" s="2831" t="s">
        <v>6681</v>
      </c>
      <c r="B44" s="2831"/>
      <c r="C44" s="657" t="s">
        <v>3742</v>
      </c>
      <c r="D44" s="657" t="s">
        <v>3897</v>
      </c>
      <c r="E44" s="94">
        <v>45204</v>
      </c>
      <c r="F44" s="179">
        <v>45215</v>
      </c>
      <c r="G44" s="1876" t="s">
        <v>7209</v>
      </c>
      <c r="H44" s="515" t="s">
        <v>7238</v>
      </c>
      <c r="I44" s="748">
        <v>45217</v>
      </c>
      <c r="J44" s="487">
        <f>I44+16</f>
        <v>45233</v>
      </c>
      <c r="K44" s="516">
        <f>I44+18</f>
        <v>45235</v>
      </c>
      <c r="L44" s="516">
        <f>I44+22</f>
        <v>45239</v>
      </c>
      <c r="M44" s="516">
        <f>I44+24</f>
        <v>45241</v>
      </c>
      <c r="N44" s="487">
        <f>I44+27</f>
        <v>45244</v>
      </c>
      <c r="O44" s="516">
        <f>I44+32</f>
        <v>45249</v>
      </c>
      <c r="P44" s="516">
        <f>I44+36</f>
        <v>45253</v>
      </c>
      <c r="Q44" s="516">
        <f>J44+38</f>
        <v>45271</v>
      </c>
      <c r="R44" s="1511">
        <v>45204</v>
      </c>
      <c r="S44" s="1511">
        <v>45205</v>
      </c>
      <c r="T44" s="3151"/>
    </row>
    <row r="45" spans="1:20" s="30" customFormat="1" ht="19.5" hidden="1" customHeight="1" thickBot="1">
      <c r="A45" s="2831"/>
      <c r="B45" s="2831"/>
      <c r="C45" s="750"/>
      <c r="D45" s="581"/>
      <c r="E45" s="517"/>
      <c r="F45" s="517"/>
      <c r="G45" s="1512"/>
      <c r="H45" s="1512"/>
      <c r="I45" s="749"/>
      <c r="J45" s="517"/>
      <c r="K45" s="517"/>
      <c r="L45" s="517"/>
      <c r="M45" s="517"/>
      <c r="N45" s="517"/>
      <c r="O45" s="517"/>
      <c r="P45" s="517"/>
      <c r="Q45" s="517"/>
      <c r="R45" s="1511"/>
      <c r="S45" s="1511"/>
      <c r="T45" s="3151"/>
    </row>
    <row r="46" spans="1:20" s="30" customFormat="1" ht="19.5" hidden="1" customHeight="1" thickTop="1">
      <c r="A46" s="2831"/>
      <c r="B46" s="2831"/>
      <c r="C46" s="657" t="s">
        <v>5266</v>
      </c>
      <c r="D46" s="657" t="s">
        <v>7239</v>
      </c>
      <c r="E46" s="94">
        <v>45211</v>
      </c>
      <c r="F46" s="658">
        <v>45221</v>
      </c>
      <c r="G46" s="1876" t="s">
        <v>6218</v>
      </c>
      <c r="H46" s="515" t="s">
        <v>7240</v>
      </c>
      <c r="I46" s="748">
        <v>45224</v>
      </c>
      <c r="J46" s="487">
        <f>I46+16</f>
        <v>45240</v>
      </c>
      <c r="K46" s="516">
        <f>I46+18</f>
        <v>45242</v>
      </c>
      <c r="L46" s="516">
        <f>I46+22</f>
        <v>45246</v>
      </c>
      <c r="M46" s="516">
        <f>I46+24</f>
        <v>45248</v>
      </c>
      <c r="N46" s="487">
        <f>I46+27</f>
        <v>45251</v>
      </c>
      <c r="O46" s="516">
        <f>I46+32</f>
        <v>45256</v>
      </c>
      <c r="P46" s="516">
        <f>I46+36</f>
        <v>45260</v>
      </c>
      <c r="Q46" s="516">
        <f>J46+38</f>
        <v>45278</v>
      </c>
      <c r="R46" s="1511">
        <v>45209</v>
      </c>
      <c r="S46" s="1511">
        <v>45210</v>
      </c>
      <c r="T46" s="3151"/>
    </row>
    <row r="47" spans="1:20" s="30" customFormat="1" ht="19.5" hidden="1" customHeight="1" thickBot="1">
      <c r="A47" s="2831"/>
      <c r="B47" s="2831"/>
      <c r="C47" s="750"/>
      <c r="D47" s="581"/>
      <c r="E47" s="517"/>
      <c r="F47" s="159"/>
      <c r="G47" s="1512"/>
      <c r="H47" s="1512"/>
      <c r="I47" s="749"/>
      <c r="J47" s="517"/>
      <c r="K47" s="517"/>
      <c r="L47" s="517"/>
      <c r="M47" s="517"/>
      <c r="N47" s="517"/>
      <c r="O47" s="517"/>
      <c r="P47" s="517"/>
      <c r="Q47" s="517"/>
      <c r="R47" s="1511"/>
      <c r="S47" s="1511"/>
      <c r="T47" s="3151"/>
    </row>
    <row r="48" spans="1:20" s="30" customFormat="1" ht="19.5" hidden="1" customHeight="1" thickTop="1">
      <c r="A48" s="2831"/>
      <c r="B48" s="2831"/>
      <c r="C48" s="657" t="s">
        <v>2361</v>
      </c>
      <c r="D48" s="657" t="s">
        <v>3901</v>
      </c>
      <c r="E48" s="94">
        <v>45221</v>
      </c>
      <c r="F48" s="179">
        <v>45229</v>
      </c>
      <c r="G48" s="1876" t="s">
        <v>7241</v>
      </c>
      <c r="H48" s="515" t="s">
        <v>7242</v>
      </c>
      <c r="I48" s="748">
        <v>45231</v>
      </c>
      <c r="J48" s="487">
        <f>I48+16</f>
        <v>45247</v>
      </c>
      <c r="K48" s="516">
        <f>I48+18</f>
        <v>45249</v>
      </c>
      <c r="L48" s="516">
        <f>I48+22</f>
        <v>45253</v>
      </c>
      <c r="M48" s="516">
        <f>I48+24</f>
        <v>45255</v>
      </c>
      <c r="N48" s="487">
        <f>I48+27</f>
        <v>45258</v>
      </c>
      <c r="O48" s="516">
        <f>I48+32</f>
        <v>45263</v>
      </c>
      <c r="P48" s="516">
        <f>I48+36</f>
        <v>45267</v>
      </c>
      <c r="Q48" s="516">
        <f>J48+38</f>
        <v>45285</v>
      </c>
      <c r="R48" s="1511">
        <v>45218</v>
      </c>
      <c r="S48" s="1511">
        <v>45219</v>
      </c>
      <c r="T48" s="3151"/>
    </row>
    <row r="49" spans="1:20" s="30" customFormat="1" ht="19.5" hidden="1" customHeight="1" thickBot="1">
      <c r="A49" s="2831"/>
      <c r="B49" s="2831"/>
      <c r="C49" s="750"/>
      <c r="D49" s="581"/>
      <c r="E49" s="517"/>
      <c r="F49" s="517"/>
      <c r="G49" s="1512"/>
      <c r="H49" s="1512"/>
      <c r="I49" s="749"/>
      <c r="J49" s="517"/>
      <c r="K49" s="517"/>
      <c r="L49" s="517"/>
      <c r="M49" s="517"/>
      <c r="N49" s="517"/>
      <c r="O49" s="517"/>
      <c r="P49" s="517"/>
      <c r="Q49" s="517"/>
      <c r="R49" s="1511"/>
      <c r="S49" s="1511"/>
      <c r="T49" s="3151"/>
    </row>
    <row r="50" spans="1:20" s="30" customFormat="1" ht="19.5" hidden="1" customHeight="1" thickTop="1">
      <c r="A50" s="2831"/>
      <c r="B50" s="2831"/>
      <c r="C50" s="657" t="s">
        <v>3306</v>
      </c>
      <c r="D50" s="657" t="s">
        <v>3904</v>
      </c>
      <c r="E50" s="94">
        <v>45225</v>
      </c>
      <c r="F50" s="179">
        <v>45236</v>
      </c>
      <c r="G50" s="1876" t="s">
        <v>7243</v>
      </c>
      <c r="H50" s="515" t="s">
        <v>7244</v>
      </c>
      <c r="I50" s="748">
        <v>45238</v>
      </c>
      <c r="J50" s="487">
        <f>I50+16</f>
        <v>45254</v>
      </c>
      <c r="K50" s="516">
        <f>I50+18</f>
        <v>45256</v>
      </c>
      <c r="L50" s="516">
        <f>I50+22</f>
        <v>45260</v>
      </c>
      <c r="M50" s="516">
        <f>I50+24</f>
        <v>45262</v>
      </c>
      <c r="N50" s="487">
        <f>I50+27</f>
        <v>45265</v>
      </c>
      <c r="O50" s="516">
        <f>I50+32</f>
        <v>45270</v>
      </c>
      <c r="P50" s="516">
        <f>I50+36</f>
        <v>45274</v>
      </c>
      <c r="Q50" s="516">
        <f>J50+38</f>
        <v>45292</v>
      </c>
      <c r="R50" s="1511">
        <v>45225</v>
      </c>
      <c r="S50" s="1511">
        <v>45230</v>
      </c>
      <c r="T50" s="3151"/>
    </row>
    <row r="51" spans="1:20" s="30" customFormat="1" ht="19.5" hidden="1" customHeight="1" thickBot="1">
      <c r="A51" s="2831"/>
      <c r="B51" s="2831"/>
      <c r="C51" s="750"/>
      <c r="D51" s="581"/>
      <c r="E51" s="517"/>
      <c r="F51" s="159"/>
      <c r="G51" s="1512"/>
      <c r="H51" s="1512"/>
      <c r="I51" s="749"/>
      <c r="J51" s="517"/>
      <c r="K51" s="517"/>
      <c r="L51" s="517"/>
      <c r="M51" s="517"/>
      <c r="N51" s="517"/>
      <c r="O51" s="517"/>
      <c r="P51" s="517"/>
      <c r="Q51" s="517"/>
      <c r="R51" s="1511"/>
      <c r="S51" s="1511"/>
      <c r="T51" s="3151"/>
    </row>
    <row r="52" spans="1:20" s="30" customFormat="1" ht="19.5" hidden="1" customHeight="1" thickTop="1">
      <c r="A52" s="2831"/>
      <c r="B52" s="2831"/>
      <c r="C52" s="657" t="s">
        <v>3753</v>
      </c>
      <c r="D52" s="657" t="s">
        <v>5227</v>
      </c>
      <c r="E52" s="94">
        <v>45232</v>
      </c>
      <c r="F52" s="2169">
        <v>45243</v>
      </c>
      <c r="G52" s="1876" t="s">
        <v>3090</v>
      </c>
      <c r="H52" s="515" t="s">
        <v>7245</v>
      </c>
      <c r="I52" s="2168">
        <v>45245</v>
      </c>
      <c r="J52" s="487">
        <f>I52+16</f>
        <v>45261</v>
      </c>
      <c r="K52" s="516">
        <f>I52+18</f>
        <v>45263</v>
      </c>
      <c r="L52" s="516">
        <f>I52+22</f>
        <v>45267</v>
      </c>
      <c r="M52" s="516">
        <f>I52+24</f>
        <v>45269</v>
      </c>
      <c r="N52" s="487">
        <f>I52+27</f>
        <v>45272</v>
      </c>
      <c r="O52" s="516">
        <f>I52+32</f>
        <v>45277</v>
      </c>
      <c r="P52" s="516">
        <f>I52+36</f>
        <v>45281</v>
      </c>
      <c r="Q52" s="516">
        <f>J52+38</f>
        <v>45299</v>
      </c>
      <c r="R52" s="1511">
        <v>45232</v>
      </c>
      <c r="S52" s="1511">
        <v>45233</v>
      </c>
      <c r="T52" s="3151"/>
    </row>
    <row r="53" spans="1:20" s="30" customFormat="1" ht="19.5" hidden="1" customHeight="1" thickBot="1">
      <c r="A53" s="2831"/>
      <c r="B53" s="2831"/>
      <c r="C53" s="750"/>
      <c r="D53" s="581"/>
      <c r="E53" s="517"/>
      <c r="F53" s="159"/>
      <c r="G53" s="1512"/>
      <c r="H53" s="1512"/>
      <c r="I53" s="749"/>
      <c r="J53" s="517"/>
      <c r="K53" s="517"/>
      <c r="L53" s="517"/>
      <c r="M53" s="517"/>
      <c r="N53" s="517"/>
      <c r="O53" s="517"/>
      <c r="P53" s="517"/>
      <c r="Q53" s="517"/>
      <c r="R53" s="1511"/>
      <c r="S53" s="1511"/>
      <c r="T53" s="3151"/>
    </row>
    <row r="54" spans="1:20" s="30" customFormat="1" ht="19.5" hidden="1" customHeight="1" thickTop="1">
      <c r="A54" s="2831" t="s">
        <v>6721</v>
      </c>
      <c r="B54" s="2831"/>
      <c r="C54" s="657" t="s">
        <v>7246</v>
      </c>
      <c r="D54" s="657" t="s">
        <v>5230</v>
      </c>
      <c r="E54" s="94">
        <v>45239</v>
      </c>
      <c r="F54" s="2169">
        <v>45250</v>
      </c>
      <c r="G54" s="515" t="s">
        <v>7247</v>
      </c>
      <c r="H54" s="515" t="s">
        <v>7248</v>
      </c>
      <c r="I54" s="748">
        <v>45252</v>
      </c>
      <c r="J54" s="487">
        <f>I54+16</f>
        <v>45268</v>
      </c>
      <c r="K54" s="516">
        <f>I54+18</f>
        <v>45270</v>
      </c>
      <c r="L54" s="516">
        <f>I54+22</f>
        <v>45274</v>
      </c>
      <c r="M54" s="516">
        <f>I54+24</f>
        <v>45276</v>
      </c>
      <c r="N54" s="487">
        <f>I54+27</f>
        <v>45279</v>
      </c>
      <c r="O54" s="516">
        <f>I54+32</f>
        <v>45284</v>
      </c>
      <c r="P54" s="516">
        <f>I54+36</f>
        <v>45288</v>
      </c>
      <c r="Q54" s="516">
        <f>J54+38</f>
        <v>45306</v>
      </c>
      <c r="R54" s="1511">
        <v>45239</v>
      </c>
      <c r="S54" s="1511">
        <v>45240</v>
      </c>
      <c r="T54" s="3151"/>
    </row>
    <row r="55" spans="1:20" s="30" customFormat="1" ht="19.5" hidden="1" customHeight="1" thickBot="1">
      <c r="A55" s="2831"/>
      <c r="B55" s="2831"/>
      <c r="C55" s="750"/>
      <c r="D55" s="581"/>
      <c r="E55" s="517"/>
      <c r="F55" s="159"/>
      <c r="G55" s="1512"/>
      <c r="H55" s="1512"/>
      <c r="I55" s="749"/>
      <c r="J55" s="517"/>
      <c r="K55" s="517"/>
      <c r="L55" s="517"/>
      <c r="M55" s="517"/>
      <c r="N55" s="517"/>
      <c r="O55" s="517"/>
      <c r="P55" s="517"/>
      <c r="Q55" s="517"/>
      <c r="R55" s="1511"/>
      <c r="S55" s="1511"/>
      <c r="T55" s="3151"/>
    </row>
    <row r="56" spans="1:20" s="30" customFormat="1" ht="19.5" hidden="1" customHeight="1" thickTop="1">
      <c r="A56" s="2831" t="s">
        <v>6630</v>
      </c>
      <c r="B56" s="2831"/>
      <c r="C56" s="657" t="s">
        <v>3758</v>
      </c>
      <c r="D56" s="657" t="s">
        <v>5233</v>
      </c>
      <c r="E56" s="94">
        <v>45246</v>
      </c>
      <c r="F56" s="658">
        <v>45257</v>
      </c>
      <c r="G56" s="515" t="s">
        <v>7222</v>
      </c>
      <c r="H56" s="515" t="s">
        <v>4388</v>
      </c>
      <c r="I56" s="748">
        <v>45259</v>
      </c>
      <c r="J56" s="487">
        <f>I56+16</f>
        <v>45275</v>
      </c>
      <c r="K56" s="516">
        <f>I56+18</f>
        <v>45277</v>
      </c>
      <c r="L56" s="516">
        <f>I56+22</f>
        <v>45281</v>
      </c>
      <c r="M56" s="516">
        <f>I56+24</f>
        <v>45283</v>
      </c>
      <c r="N56" s="487">
        <f>I56+27</f>
        <v>45286</v>
      </c>
      <c r="O56" s="516">
        <f>I56+32</f>
        <v>45291</v>
      </c>
      <c r="P56" s="516">
        <f>I56+36</f>
        <v>45295</v>
      </c>
      <c r="Q56" s="516">
        <f>J56+38</f>
        <v>45313</v>
      </c>
      <c r="R56" s="1511">
        <v>45246</v>
      </c>
      <c r="S56" s="1511">
        <v>45247</v>
      </c>
      <c r="T56" s="3151"/>
    </row>
    <row r="57" spans="1:20" s="27" customFormat="1" ht="19.5" hidden="1" customHeight="1" thickBot="1">
      <c r="A57" s="2842"/>
      <c r="B57" s="2842"/>
      <c r="S57" s="21"/>
      <c r="T57" s="3152"/>
    </row>
    <row r="58" spans="1:20" s="30" customFormat="1" ht="19.5" hidden="1" customHeight="1" thickTop="1">
      <c r="A58" s="2831" t="s">
        <v>4453</v>
      </c>
      <c r="B58" s="2831"/>
      <c r="C58" s="657" t="s">
        <v>3761</v>
      </c>
      <c r="D58" s="657" t="s">
        <v>5236</v>
      </c>
      <c r="E58" s="94">
        <v>45254</v>
      </c>
      <c r="F58" s="179">
        <v>45264</v>
      </c>
      <c r="G58" s="515" t="s">
        <v>3158</v>
      </c>
      <c r="H58" s="515" t="s">
        <v>7249</v>
      </c>
      <c r="I58" s="748">
        <v>45266</v>
      </c>
      <c r="J58" s="648"/>
      <c r="K58" s="516">
        <f>I58+18</f>
        <v>45284</v>
      </c>
      <c r="L58" s="516">
        <f>I58+22</f>
        <v>45288</v>
      </c>
      <c r="M58" s="516">
        <f>I58+24</f>
        <v>45290</v>
      </c>
      <c r="N58" s="487">
        <f>I58+27</f>
        <v>45293</v>
      </c>
      <c r="O58" s="516">
        <f>I58+32</f>
        <v>45298</v>
      </c>
      <c r="P58" s="516">
        <f>I58+36</f>
        <v>45302</v>
      </c>
      <c r="Q58" s="516">
        <f>J58+38</f>
        <v>38</v>
      </c>
      <c r="R58" s="1511">
        <v>45253</v>
      </c>
      <c r="S58" s="1511">
        <v>45254</v>
      </c>
      <c r="T58" s="3151"/>
    </row>
    <row r="59" spans="1:20" s="30" customFormat="1" ht="19.5" hidden="1" customHeight="1" thickBot="1">
      <c r="A59" s="2831"/>
      <c r="B59" s="2831"/>
      <c r="C59" s="750"/>
      <c r="D59" s="581"/>
      <c r="E59" s="517"/>
      <c r="F59" s="517"/>
      <c r="G59" s="1512"/>
      <c r="H59" s="1512"/>
      <c r="I59" s="749"/>
      <c r="J59" s="606"/>
      <c r="K59" s="517"/>
      <c r="L59" s="517"/>
      <c r="M59" s="517"/>
      <c r="N59" s="517"/>
      <c r="O59" s="517"/>
      <c r="P59" s="517"/>
      <c r="Q59" s="517"/>
      <c r="R59" s="1511"/>
      <c r="S59" s="1511"/>
      <c r="T59" s="3151"/>
    </row>
    <row r="60" spans="1:20" s="30" customFormat="1" ht="19.5" hidden="1" customHeight="1" thickTop="1">
      <c r="A60" s="2831" t="s">
        <v>6756</v>
      </c>
      <c r="B60" s="2831"/>
      <c r="C60" s="657" t="s">
        <v>3728</v>
      </c>
      <c r="D60" s="657" t="s">
        <v>5238</v>
      </c>
      <c r="E60" s="94">
        <v>45261</v>
      </c>
      <c r="F60" s="658">
        <v>45271</v>
      </c>
      <c r="G60" s="515" t="s">
        <v>6777</v>
      </c>
      <c r="H60" s="515" t="s">
        <v>7250</v>
      </c>
      <c r="I60" s="748">
        <v>45273</v>
      </c>
      <c r="J60" s="648"/>
      <c r="K60" s="516">
        <f>I60+18</f>
        <v>45291</v>
      </c>
      <c r="L60" s="516">
        <f>I60+22</f>
        <v>45295</v>
      </c>
      <c r="M60" s="516">
        <f>I60+24</f>
        <v>45297</v>
      </c>
      <c r="N60" s="487">
        <f>I60+27</f>
        <v>45300</v>
      </c>
      <c r="O60" s="516">
        <f>I60+32</f>
        <v>45305</v>
      </c>
      <c r="P60" s="516">
        <f>I60+36</f>
        <v>45309</v>
      </c>
      <c r="Q60" s="516">
        <f>J60+38</f>
        <v>38</v>
      </c>
      <c r="R60" s="1511">
        <v>45260</v>
      </c>
      <c r="S60" s="1511">
        <v>45261</v>
      </c>
      <c r="T60" s="3151"/>
    </row>
    <row r="61" spans="1:20" s="30" customFormat="1" ht="19.5" hidden="1" customHeight="1" thickBot="1">
      <c r="A61" s="2831"/>
      <c r="B61" s="2831"/>
      <c r="C61" s="750"/>
      <c r="D61" s="581"/>
      <c r="E61" s="517"/>
      <c r="F61" s="159"/>
      <c r="G61" s="1512"/>
      <c r="H61" s="1512"/>
      <c r="I61" s="749"/>
      <c r="J61" s="606"/>
      <c r="K61" s="517"/>
      <c r="L61" s="517"/>
      <c r="M61" s="517"/>
      <c r="N61" s="517"/>
      <c r="O61" s="517"/>
      <c r="P61" s="517"/>
      <c r="Q61" s="517"/>
      <c r="R61" s="1511"/>
      <c r="S61" s="1511"/>
      <c r="T61" s="3151"/>
    </row>
    <row r="62" spans="1:20" s="30" customFormat="1" ht="19.5" hidden="1" customHeight="1" thickTop="1">
      <c r="A62" s="2831" t="s">
        <v>7251</v>
      </c>
      <c r="B62" s="2831"/>
      <c r="C62" s="1876" t="s">
        <v>3731</v>
      </c>
      <c r="D62" s="657" t="s">
        <v>5241</v>
      </c>
      <c r="E62" s="94">
        <v>45267</v>
      </c>
      <c r="F62" s="179">
        <v>45278</v>
      </c>
      <c r="G62" s="515" t="s">
        <v>7228</v>
      </c>
      <c r="H62" s="515" t="s">
        <v>7252</v>
      </c>
      <c r="I62" s="748">
        <v>45280</v>
      </c>
      <c r="J62" s="648"/>
      <c r="K62" s="516">
        <f>I62+18</f>
        <v>45298</v>
      </c>
      <c r="L62" s="516">
        <f>I62+22</f>
        <v>45302</v>
      </c>
      <c r="M62" s="516">
        <f>I62+24</f>
        <v>45304</v>
      </c>
      <c r="N62" s="487">
        <f>I62+27</f>
        <v>45307</v>
      </c>
      <c r="O62" s="516">
        <f>I62+32</f>
        <v>45312</v>
      </c>
      <c r="P62" s="516">
        <f>I62+36</f>
        <v>45316</v>
      </c>
      <c r="Q62" s="516">
        <f>J62+38</f>
        <v>38</v>
      </c>
      <c r="R62" s="1511">
        <v>45267</v>
      </c>
      <c r="S62" s="1511">
        <v>45268</v>
      </c>
      <c r="T62" s="3151"/>
    </row>
    <row r="63" spans="1:20" s="30" customFormat="1" ht="19.5" hidden="1" customHeight="1" thickBot="1">
      <c r="A63" s="2831"/>
      <c r="B63" s="2831"/>
      <c r="C63" s="750"/>
      <c r="D63" s="581"/>
      <c r="E63" s="517"/>
      <c r="F63" s="517"/>
      <c r="G63" s="1512"/>
      <c r="H63" s="1512"/>
      <c r="I63" s="749"/>
      <c r="J63" s="606"/>
      <c r="K63" s="517"/>
      <c r="L63" s="517"/>
      <c r="M63" s="517"/>
      <c r="N63" s="517"/>
      <c r="O63" s="517"/>
      <c r="P63" s="517"/>
      <c r="Q63" s="517"/>
      <c r="R63" s="1511"/>
      <c r="S63" s="1511"/>
      <c r="T63" s="3151"/>
    </row>
    <row r="64" spans="1:20" s="30" customFormat="1" ht="19.5" hidden="1" customHeight="1" thickTop="1">
      <c r="A64" s="2831"/>
      <c r="B64" s="2831"/>
      <c r="C64" s="1876" t="s">
        <v>5243</v>
      </c>
      <c r="D64" s="657" t="s">
        <v>5244</v>
      </c>
      <c r="E64" s="94">
        <v>45275</v>
      </c>
      <c r="F64" s="658">
        <v>45284</v>
      </c>
      <c r="G64" s="515" t="s">
        <v>7253</v>
      </c>
      <c r="H64" s="515" t="s">
        <v>7254</v>
      </c>
      <c r="I64" s="748">
        <v>45287</v>
      </c>
      <c r="J64" s="648"/>
      <c r="K64" s="516">
        <f>I64+18</f>
        <v>45305</v>
      </c>
      <c r="L64" s="516">
        <f>I64+22</f>
        <v>45309</v>
      </c>
      <c r="M64" s="516">
        <f>I64+24</f>
        <v>45311</v>
      </c>
      <c r="N64" s="487">
        <f>I64+27</f>
        <v>45314</v>
      </c>
      <c r="O64" s="516">
        <f>I64+32</f>
        <v>45319</v>
      </c>
      <c r="P64" s="516">
        <f>I64+36</f>
        <v>45323</v>
      </c>
      <c r="Q64" s="516">
        <f>J64+38</f>
        <v>38</v>
      </c>
      <c r="R64" s="1511">
        <v>45265</v>
      </c>
      <c r="S64" s="1511">
        <v>45266</v>
      </c>
      <c r="T64" s="3151"/>
    </row>
    <row r="65" spans="1:20" s="30" customFormat="1" ht="19.5" hidden="1" customHeight="1" thickBot="1">
      <c r="A65" s="2831"/>
      <c r="B65" s="2831"/>
      <c r="C65" s="750"/>
      <c r="D65" s="581"/>
      <c r="E65" s="517"/>
      <c r="F65" s="159"/>
      <c r="G65" s="1512"/>
      <c r="H65" s="1512"/>
      <c r="I65" s="749"/>
      <c r="J65" s="606"/>
      <c r="K65" s="517"/>
      <c r="L65" s="517"/>
      <c r="M65" s="517"/>
      <c r="N65" s="517"/>
      <c r="O65" s="517"/>
      <c r="P65" s="517"/>
      <c r="Q65" s="517"/>
      <c r="R65" s="1511"/>
      <c r="S65" s="1511"/>
      <c r="T65" s="3151"/>
    </row>
    <row r="66" spans="1:20" s="30" customFormat="1" ht="19.5" hidden="1" customHeight="1" thickTop="1">
      <c r="A66" s="2831" t="s">
        <v>6705</v>
      </c>
      <c r="B66" s="2831"/>
      <c r="C66" s="1876" t="s">
        <v>7251</v>
      </c>
      <c r="D66" s="657" t="s">
        <v>7255</v>
      </c>
      <c r="E66" s="94">
        <v>45278</v>
      </c>
      <c r="F66" s="1883" t="s">
        <v>2190</v>
      </c>
      <c r="G66" s="515" t="s">
        <v>7203</v>
      </c>
      <c r="H66" s="515" t="s">
        <v>7256</v>
      </c>
      <c r="I66" s="748">
        <v>45294</v>
      </c>
      <c r="J66" s="648"/>
      <c r="K66" s="516">
        <f>I66+18</f>
        <v>45312</v>
      </c>
      <c r="L66" s="516">
        <f>I66+22</f>
        <v>45316</v>
      </c>
      <c r="M66" s="516">
        <f>I66+24</f>
        <v>45318</v>
      </c>
      <c r="N66" s="487">
        <f>I66+27</f>
        <v>45321</v>
      </c>
      <c r="O66" s="516">
        <f>I66+32</f>
        <v>45326</v>
      </c>
      <c r="P66" s="516">
        <f>I66+36</f>
        <v>45330</v>
      </c>
      <c r="Q66" s="516">
        <f>J66+38</f>
        <v>38</v>
      </c>
      <c r="R66" s="1511">
        <v>45272</v>
      </c>
      <c r="S66" s="1511">
        <v>45273</v>
      </c>
      <c r="T66" s="3151"/>
    </row>
    <row r="67" spans="1:20" s="30" customFormat="1" ht="19.5" hidden="1" customHeight="1" thickBot="1">
      <c r="A67" s="2831"/>
      <c r="B67" s="2831"/>
      <c r="C67" s="750" t="s">
        <v>3304</v>
      </c>
      <c r="D67" s="581" t="s">
        <v>5247</v>
      </c>
      <c r="E67" s="517">
        <v>45281</v>
      </c>
      <c r="F67" s="517">
        <v>45293</v>
      </c>
      <c r="G67" s="1512"/>
      <c r="H67" s="1512"/>
      <c r="I67" s="749"/>
      <c r="J67" s="606"/>
      <c r="K67" s="517"/>
      <c r="L67" s="517"/>
      <c r="M67" s="517"/>
      <c r="N67" s="517"/>
      <c r="O67" s="517"/>
      <c r="P67" s="517"/>
      <c r="Q67" s="517"/>
      <c r="R67" s="1511"/>
      <c r="S67" s="1511"/>
      <c r="T67" s="3151"/>
    </row>
    <row r="68" spans="1:20" s="30" customFormat="1" ht="19.5" hidden="1" customHeight="1" thickTop="1">
      <c r="A68" s="2831"/>
      <c r="B68" s="2831"/>
      <c r="C68" s="1876"/>
      <c r="D68" s="657"/>
      <c r="E68" s="94"/>
      <c r="F68" s="658"/>
      <c r="G68" s="515" t="s">
        <v>3273</v>
      </c>
      <c r="H68" s="515" t="s">
        <v>7257</v>
      </c>
      <c r="I68" s="748">
        <v>45301</v>
      </c>
      <c r="J68" s="648"/>
      <c r="K68" s="516">
        <f>I68+18</f>
        <v>45319</v>
      </c>
      <c r="L68" s="516">
        <f>I68+22</f>
        <v>45323</v>
      </c>
      <c r="M68" s="516">
        <f>I68+24</f>
        <v>45325</v>
      </c>
      <c r="N68" s="487">
        <f>I68+27</f>
        <v>45328</v>
      </c>
      <c r="O68" s="516">
        <f>I68+32</f>
        <v>45333</v>
      </c>
      <c r="P68" s="516">
        <f>I68+36</f>
        <v>45337</v>
      </c>
      <c r="Q68" s="516">
        <f>J68+38</f>
        <v>38</v>
      </c>
      <c r="R68" s="1511">
        <v>45279</v>
      </c>
      <c r="S68" s="1511">
        <v>45280</v>
      </c>
      <c r="T68" s="3151"/>
    </row>
    <row r="69" spans="1:20" s="30" customFormat="1" ht="19.5" hidden="1" customHeight="1" thickBot="1">
      <c r="A69" s="2831"/>
      <c r="B69" s="2831"/>
      <c r="C69" s="750"/>
      <c r="D69" s="581"/>
      <c r="E69" s="517"/>
      <c r="F69" s="159"/>
      <c r="G69" s="1512"/>
      <c r="H69" s="1512"/>
      <c r="I69" s="749"/>
      <c r="J69" s="606"/>
      <c r="K69" s="517"/>
      <c r="L69" s="517"/>
      <c r="M69" s="517"/>
      <c r="N69" s="517"/>
      <c r="O69" s="517"/>
      <c r="P69" s="517"/>
      <c r="Q69" s="517"/>
      <c r="R69" s="1511"/>
      <c r="S69" s="1511"/>
      <c r="T69" s="3151"/>
    </row>
    <row r="70" spans="1:20" s="30" customFormat="1" ht="19.5" hidden="1" customHeight="1" thickTop="1">
      <c r="A70" s="2831"/>
      <c r="B70" s="2831"/>
      <c r="C70" s="1876" t="s">
        <v>6690</v>
      </c>
      <c r="D70" s="657" t="s">
        <v>7258</v>
      </c>
      <c r="E70" s="94">
        <v>45292</v>
      </c>
      <c r="F70" s="658">
        <v>44938</v>
      </c>
      <c r="G70" s="515" t="s">
        <v>7209</v>
      </c>
      <c r="H70" s="515" t="s">
        <v>7259</v>
      </c>
      <c r="I70" s="748">
        <v>45308</v>
      </c>
      <c r="J70" s="648"/>
      <c r="K70" s="516">
        <f>I70+18</f>
        <v>45326</v>
      </c>
      <c r="L70" s="516">
        <f>I70+22</f>
        <v>45330</v>
      </c>
      <c r="M70" s="516">
        <f>I70+24</f>
        <v>45332</v>
      </c>
      <c r="N70" s="487">
        <f>I70+27</f>
        <v>45335</v>
      </c>
      <c r="O70" s="516">
        <f>I70+32</f>
        <v>45340</v>
      </c>
      <c r="P70" s="516">
        <f>I70+36</f>
        <v>45344</v>
      </c>
      <c r="Q70" s="516">
        <f>J70+38</f>
        <v>38</v>
      </c>
      <c r="R70" s="1511">
        <v>45286</v>
      </c>
      <c r="S70" s="1511">
        <v>45287</v>
      </c>
      <c r="T70" s="3151"/>
    </row>
    <row r="71" spans="1:20" s="30" customFormat="1" ht="19.5" hidden="1" customHeight="1" thickBot="1">
      <c r="A71" s="2831"/>
      <c r="B71" s="2831"/>
      <c r="C71" s="750" t="s">
        <v>3746</v>
      </c>
      <c r="D71" s="581" t="s">
        <v>5253</v>
      </c>
      <c r="E71" s="517">
        <v>44930</v>
      </c>
      <c r="F71" s="159">
        <v>44941</v>
      </c>
      <c r="G71" s="1512"/>
      <c r="H71" s="1512"/>
      <c r="I71" s="749"/>
      <c r="J71" s="606"/>
      <c r="K71" s="517"/>
      <c r="L71" s="517"/>
      <c r="M71" s="517"/>
      <c r="N71" s="517"/>
      <c r="O71" s="517"/>
      <c r="P71" s="517"/>
      <c r="Q71" s="517"/>
      <c r="R71" s="1511"/>
      <c r="S71" s="1511"/>
      <c r="T71" s="3151"/>
    </row>
    <row r="72" spans="1:20" s="30" customFormat="1" ht="19.5" hidden="1" customHeight="1" thickTop="1">
      <c r="A72" s="2831"/>
      <c r="B72" s="2831"/>
      <c r="C72" s="1876" t="s">
        <v>6638</v>
      </c>
      <c r="D72" s="657" t="s">
        <v>7260</v>
      </c>
      <c r="E72" s="94">
        <v>45300</v>
      </c>
      <c r="F72" s="658">
        <v>44945</v>
      </c>
      <c r="G72" s="515" t="s">
        <v>6218</v>
      </c>
      <c r="H72" s="515" t="s">
        <v>7261</v>
      </c>
      <c r="I72" s="748">
        <v>45315</v>
      </c>
      <c r="J72" s="648"/>
      <c r="K72" s="516">
        <f t="shared" ref="K72" si="24">I72+18</f>
        <v>45333</v>
      </c>
      <c r="L72" s="516">
        <f t="shared" ref="L72" si="25">I72+22</f>
        <v>45337</v>
      </c>
      <c r="M72" s="516">
        <f t="shared" ref="M72" si="26">I72+24</f>
        <v>45339</v>
      </c>
      <c r="N72" s="487">
        <f t="shared" ref="N72" si="27">I72+27</f>
        <v>45342</v>
      </c>
      <c r="O72" s="516">
        <f t="shared" ref="O72" si="28">I72+32</f>
        <v>45347</v>
      </c>
      <c r="P72" s="516">
        <f t="shared" ref="P72" si="29">I72+36</f>
        <v>45351</v>
      </c>
      <c r="Q72" s="516">
        <f t="shared" ref="Q72" si="30">J72+38</f>
        <v>38</v>
      </c>
      <c r="R72" s="1511">
        <v>44930</v>
      </c>
      <c r="S72" s="1511">
        <v>44931</v>
      </c>
      <c r="T72" s="3151"/>
    </row>
    <row r="73" spans="1:20" s="30" customFormat="1" ht="19.5" hidden="1" customHeight="1" thickBot="1">
      <c r="A73" s="2831"/>
      <c r="B73" s="2831"/>
      <c r="C73" s="750"/>
      <c r="D73" s="581"/>
      <c r="E73" s="517"/>
      <c r="F73" s="159"/>
      <c r="G73" s="1512"/>
      <c r="H73" s="1512"/>
      <c r="I73" s="749"/>
      <c r="J73" s="606"/>
      <c r="K73" s="517"/>
      <c r="L73" s="517"/>
      <c r="M73" s="517"/>
      <c r="N73" s="517"/>
      <c r="O73" s="517"/>
      <c r="P73" s="517"/>
      <c r="Q73" s="517"/>
      <c r="R73" s="1511">
        <v>45300</v>
      </c>
      <c r="S73" s="1511">
        <v>45301</v>
      </c>
      <c r="T73" s="3151"/>
    </row>
    <row r="74" spans="1:20" s="30" customFormat="1" ht="19.5" hidden="1" customHeight="1" thickTop="1">
      <c r="A74" s="2831" t="s">
        <v>6681</v>
      </c>
      <c r="B74" s="2831"/>
      <c r="C74" s="1876" t="s">
        <v>2109</v>
      </c>
      <c r="D74" s="657" t="s">
        <v>5261</v>
      </c>
      <c r="E74" s="94">
        <v>45309</v>
      </c>
      <c r="F74" s="658">
        <v>45318</v>
      </c>
      <c r="G74" s="515" t="s">
        <v>7241</v>
      </c>
      <c r="H74" s="515" t="s">
        <v>7262</v>
      </c>
      <c r="I74" s="748">
        <v>45322</v>
      </c>
      <c r="J74" s="648"/>
      <c r="K74" s="516">
        <f t="shared" ref="K74" si="31">I74+18</f>
        <v>45340</v>
      </c>
      <c r="L74" s="516">
        <f t="shared" ref="L74" si="32">I74+22</f>
        <v>45344</v>
      </c>
      <c r="M74" s="516">
        <f t="shared" ref="M74" si="33">I74+24</f>
        <v>45346</v>
      </c>
      <c r="N74" s="487">
        <f t="shared" ref="N74" si="34">I74+27</f>
        <v>45349</v>
      </c>
      <c r="O74" s="516">
        <f t="shared" ref="O74" si="35">I74+32</f>
        <v>45354</v>
      </c>
      <c r="P74" s="516">
        <f t="shared" ref="P74" si="36">I74+36</f>
        <v>45358</v>
      </c>
      <c r="Q74" s="516">
        <f t="shared" ref="Q74" si="37">J74+38</f>
        <v>38</v>
      </c>
      <c r="R74" s="1511">
        <v>45308</v>
      </c>
      <c r="S74" s="1511">
        <v>45309</v>
      </c>
      <c r="T74" s="3151"/>
    </row>
    <row r="75" spans="1:20" s="30" customFormat="1" ht="19.5" hidden="1" customHeight="1" thickBot="1">
      <c r="A75" s="2831"/>
      <c r="B75" s="2831"/>
      <c r="C75" s="750"/>
      <c r="D75" s="581"/>
      <c r="E75" s="517"/>
      <c r="F75" s="159"/>
      <c r="G75" s="1512"/>
      <c r="H75" s="1512"/>
      <c r="I75" s="749"/>
      <c r="J75" s="606"/>
      <c r="K75" s="517"/>
      <c r="L75" s="517"/>
      <c r="M75" s="517"/>
      <c r="N75" s="517"/>
      <c r="O75" s="517"/>
      <c r="P75" s="517"/>
      <c r="Q75" s="517"/>
      <c r="R75" s="1511"/>
      <c r="S75" s="1511"/>
      <c r="T75" s="3151"/>
    </row>
    <row r="76" spans="1:20" s="30" customFormat="1" ht="19.5" hidden="1" customHeight="1" thickTop="1">
      <c r="A76" s="2831"/>
      <c r="B76" s="2831"/>
      <c r="C76" s="1876" t="s">
        <v>2150</v>
      </c>
      <c r="D76" s="657" t="s">
        <v>5269</v>
      </c>
      <c r="E76" s="94">
        <v>45319</v>
      </c>
      <c r="F76" s="658">
        <v>45329</v>
      </c>
      <c r="G76" s="515" t="s">
        <v>7243</v>
      </c>
      <c r="H76" s="515" t="s">
        <v>7263</v>
      </c>
      <c r="I76" s="748">
        <v>45329</v>
      </c>
      <c r="J76" s="648"/>
      <c r="K76" s="516">
        <f t="shared" ref="K76" si="38">I76+18</f>
        <v>45347</v>
      </c>
      <c r="L76" s="516">
        <f t="shared" ref="L76" si="39">I76+22</f>
        <v>45351</v>
      </c>
      <c r="M76" s="516">
        <f t="shared" ref="M76" si="40">I76+24</f>
        <v>45353</v>
      </c>
      <c r="N76" s="487">
        <f t="shared" ref="N76" si="41">I76+27</f>
        <v>45356</v>
      </c>
      <c r="O76" s="516">
        <f t="shared" ref="O76" si="42">I76+32</f>
        <v>45361</v>
      </c>
      <c r="P76" s="516">
        <f t="shared" ref="P76" si="43">I76+36</f>
        <v>45365</v>
      </c>
      <c r="Q76" s="516">
        <f t="shared" ref="Q76" si="44">J76+38</f>
        <v>38</v>
      </c>
      <c r="R76" s="1511">
        <v>45315</v>
      </c>
      <c r="S76" s="1511">
        <v>45316</v>
      </c>
      <c r="T76" s="3151"/>
    </row>
    <row r="77" spans="1:20" s="30" customFormat="1" ht="19.5" hidden="1" customHeight="1" thickBot="1">
      <c r="A77" s="2831"/>
      <c r="B77" s="2831"/>
      <c r="C77" s="750"/>
      <c r="D77" s="581"/>
      <c r="E77" s="517"/>
      <c r="F77" s="517"/>
      <c r="G77" s="1512"/>
      <c r="H77" s="1512"/>
      <c r="I77" s="749"/>
      <c r="J77" s="606"/>
      <c r="K77" s="517"/>
      <c r="L77" s="517"/>
      <c r="M77" s="517"/>
      <c r="N77" s="517"/>
      <c r="O77" s="517"/>
      <c r="P77" s="517"/>
      <c r="Q77" s="517"/>
      <c r="R77" s="1511"/>
      <c r="S77" s="1511"/>
      <c r="T77" s="3151"/>
    </row>
    <row r="78" spans="1:20" s="30" customFormat="1" ht="19.5" hidden="1" customHeight="1" thickTop="1">
      <c r="A78" s="2831"/>
      <c r="B78" s="2831"/>
      <c r="C78" s="1876" t="s">
        <v>3873</v>
      </c>
      <c r="D78" s="657" t="s">
        <v>4450</v>
      </c>
      <c r="E78" s="94">
        <v>45322</v>
      </c>
      <c r="F78" s="658">
        <v>44968</v>
      </c>
      <c r="G78" s="515" t="s">
        <v>3090</v>
      </c>
      <c r="H78" s="515" t="s">
        <v>7264</v>
      </c>
      <c r="I78" s="748">
        <v>45336</v>
      </c>
      <c r="J78" s="648"/>
      <c r="K78" s="516">
        <f t="shared" ref="K78" si="45">I78+18</f>
        <v>45354</v>
      </c>
      <c r="L78" s="516">
        <f t="shared" ref="L78" si="46">I78+22</f>
        <v>45358</v>
      </c>
      <c r="M78" s="516">
        <f t="shared" ref="M78" si="47">I78+24</f>
        <v>45360</v>
      </c>
      <c r="N78" s="487">
        <f t="shared" ref="N78" si="48">I78+27</f>
        <v>45363</v>
      </c>
      <c r="O78" s="516">
        <f t="shared" ref="O78" si="49">I78+32</f>
        <v>45368</v>
      </c>
      <c r="P78" s="516">
        <f t="shared" ref="P78" si="50">I78+36</f>
        <v>45372</v>
      </c>
      <c r="Q78" s="516">
        <f t="shared" ref="Q78" si="51">J78+38</f>
        <v>38</v>
      </c>
      <c r="R78" s="1511">
        <v>45321</v>
      </c>
      <c r="S78" s="1511">
        <v>45322</v>
      </c>
      <c r="T78" s="3151"/>
    </row>
    <row r="79" spans="1:20" s="30" customFormat="1" ht="19.5" hidden="1" customHeight="1" thickBot="1">
      <c r="A79" s="2831"/>
      <c r="B79" s="2831"/>
      <c r="C79" s="750"/>
      <c r="D79" s="581"/>
      <c r="E79" s="517"/>
      <c r="F79" s="159"/>
      <c r="G79" s="1512"/>
      <c r="H79" s="1512"/>
      <c r="I79" s="749"/>
      <c r="J79" s="606"/>
      <c r="K79" s="517"/>
      <c r="L79" s="517"/>
      <c r="M79" s="517"/>
      <c r="N79" s="517"/>
      <c r="O79" s="517"/>
      <c r="P79" s="517"/>
      <c r="Q79" s="517"/>
      <c r="R79" s="1511"/>
      <c r="S79" s="1511"/>
      <c r="T79" s="3151"/>
    </row>
    <row r="80" spans="1:20" s="30" customFormat="1" ht="19.5" hidden="1" customHeight="1" thickTop="1">
      <c r="A80" s="2831"/>
      <c r="B80" s="2831"/>
      <c r="C80" s="1876"/>
      <c r="D80" s="657"/>
      <c r="E80" s="94"/>
      <c r="F80" s="179"/>
      <c r="G80" s="1215" t="s">
        <v>2182</v>
      </c>
      <c r="H80" s="1215" t="s">
        <v>7265</v>
      </c>
      <c r="I80" s="748">
        <v>45343</v>
      </c>
      <c r="J80" s="648"/>
      <c r="K80" s="647"/>
      <c r="L80" s="647"/>
      <c r="M80" s="647"/>
      <c r="N80" s="648"/>
      <c r="O80" s="647"/>
      <c r="P80" s="647"/>
      <c r="Q80" s="647"/>
      <c r="R80" s="1511"/>
      <c r="S80" s="1511"/>
      <c r="T80" s="3151"/>
    </row>
    <row r="81" spans="1:20" s="30" customFormat="1" ht="19.5" hidden="1" customHeight="1" thickBot="1">
      <c r="A81" s="2831"/>
      <c r="B81" s="2831"/>
      <c r="C81" s="750"/>
      <c r="D81" s="581"/>
      <c r="E81" s="517"/>
      <c r="F81" s="517"/>
      <c r="G81" s="1512"/>
      <c r="H81" s="1512"/>
      <c r="I81" s="749"/>
      <c r="J81" s="606"/>
      <c r="K81" s="606"/>
      <c r="L81" s="606"/>
      <c r="M81" s="606"/>
      <c r="N81" s="606"/>
      <c r="O81" s="606"/>
      <c r="P81" s="606"/>
      <c r="Q81" s="606"/>
      <c r="R81" s="1511"/>
      <c r="S81" s="1511"/>
      <c r="T81" s="3151"/>
    </row>
    <row r="82" spans="1:20" s="30" customFormat="1" ht="19.5" hidden="1" customHeight="1" thickTop="1">
      <c r="A82" s="2831"/>
      <c r="B82" s="2831"/>
      <c r="C82" s="1876" t="s">
        <v>2214</v>
      </c>
      <c r="D82" s="657" t="s">
        <v>4385</v>
      </c>
      <c r="E82" s="94">
        <v>45330</v>
      </c>
      <c r="F82" s="658">
        <v>45339</v>
      </c>
      <c r="G82" s="1876" t="s">
        <v>7247</v>
      </c>
      <c r="H82" s="515" t="s">
        <v>7266</v>
      </c>
      <c r="I82" s="748">
        <v>45352</v>
      </c>
      <c r="J82" s="648"/>
      <c r="K82" s="516">
        <f>I82+18</f>
        <v>45370</v>
      </c>
      <c r="L82" s="516">
        <f>I82+22</f>
        <v>45374</v>
      </c>
      <c r="M82" s="516">
        <f>I82+24</f>
        <v>45376</v>
      </c>
      <c r="N82" s="487">
        <f>I82+27</f>
        <v>45379</v>
      </c>
      <c r="O82" s="516">
        <f>I82+32</f>
        <v>45384</v>
      </c>
      <c r="P82" s="516">
        <f>I82+36</f>
        <v>45388</v>
      </c>
      <c r="Q82" s="516">
        <f>J82+38</f>
        <v>38</v>
      </c>
      <c r="R82" s="1511">
        <v>45329</v>
      </c>
      <c r="S82" s="1511">
        <v>45330</v>
      </c>
      <c r="T82" s="3151"/>
    </row>
    <row r="83" spans="1:20" s="30" customFormat="1" ht="19.5" hidden="1" customHeight="1" thickBot="1">
      <c r="A83" s="2831"/>
      <c r="B83" s="2831"/>
      <c r="C83" s="750" t="s">
        <v>4387</v>
      </c>
      <c r="D83" s="581" t="s">
        <v>4388</v>
      </c>
      <c r="E83" s="517">
        <v>45334</v>
      </c>
      <c r="F83" s="159">
        <v>45345</v>
      </c>
      <c r="G83" s="1512"/>
      <c r="H83" s="1512"/>
      <c r="I83" s="749"/>
      <c r="J83" s="606"/>
      <c r="K83" s="517"/>
      <c r="L83" s="517"/>
      <c r="M83" s="517"/>
      <c r="N83" s="517"/>
      <c r="O83" s="517"/>
      <c r="P83" s="517"/>
      <c r="Q83" s="517"/>
      <c r="R83" s="1511">
        <v>45328</v>
      </c>
      <c r="S83" s="1511">
        <v>45329</v>
      </c>
      <c r="T83" s="3151"/>
    </row>
    <row r="84" spans="1:20" s="30" customFormat="1" ht="19.5" hidden="1" customHeight="1" thickTop="1">
      <c r="A84" s="2831"/>
      <c r="B84" s="2831"/>
      <c r="C84" s="1876"/>
      <c r="D84" s="657"/>
      <c r="E84" s="94"/>
      <c r="F84" s="179"/>
      <c r="G84" s="1876" t="s">
        <v>7222</v>
      </c>
      <c r="H84" s="515" t="s">
        <v>7267</v>
      </c>
      <c r="I84" s="748">
        <v>45357</v>
      </c>
      <c r="J84" s="648"/>
      <c r="K84" s="516">
        <f>I84+18</f>
        <v>45375</v>
      </c>
      <c r="L84" s="516">
        <f>I84+22</f>
        <v>45379</v>
      </c>
      <c r="M84" s="516">
        <f>I84+24</f>
        <v>45381</v>
      </c>
      <c r="N84" s="487">
        <f>I84+27</f>
        <v>45384</v>
      </c>
      <c r="O84" s="516">
        <f>I84+32</f>
        <v>45389</v>
      </c>
      <c r="P84" s="516">
        <f>I84+36</f>
        <v>45393</v>
      </c>
      <c r="Q84" s="516">
        <f>J84+38</f>
        <v>38</v>
      </c>
      <c r="S84" s="144"/>
      <c r="T84" s="3151"/>
    </row>
    <row r="85" spans="1:20" s="30" customFormat="1" ht="19.5" hidden="1" customHeight="1" thickBot="1">
      <c r="A85" s="2831"/>
      <c r="B85" s="2831"/>
      <c r="C85" s="750" t="s">
        <v>4390</v>
      </c>
      <c r="D85" s="581" t="s">
        <v>4391</v>
      </c>
      <c r="E85" s="517">
        <v>45342</v>
      </c>
      <c r="F85" s="1404" t="s">
        <v>2190</v>
      </c>
      <c r="G85" s="1784"/>
      <c r="H85" s="1512"/>
      <c r="I85" s="749"/>
      <c r="J85" s="606"/>
      <c r="K85" s="517"/>
      <c r="L85" s="517"/>
      <c r="M85" s="517"/>
      <c r="N85" s="517"/>
      <c r="O85" s="517"/>
      <c r="P85" s="517"/>
      <c r="Q85" s="517"/>
      <c r="R85" s="1511">
        <v>45336</v>
      </c>
      <c r="S85" s="1511">
        <v>45337</v>
      </c>
      <c r="T85" s="3151"/>
    </row>
    <row r="86" spans="1:20" s="30" customFormat="1" ht="19.5" hidden="1" customHeight="1" thickTop="1">
      <c r="A86" s="2831"/>
      <c r="B86" s="2831"/>
      <c r="C86" s="814" t="s">
        <v>2122</v>
      </c>
      <c r="D86" s="135" t="s">
        <v>5273</v>
      </c>
      <c r="E86" s="92">
        <v>45343</v>
      </c>
      <c r="F86" s="2408">
        <v>45352</v>
      </c>
      <c r="G86" s="1876" t="s">
        <v>3158</v>
      </c>
      <c r="H86" s="515" t="s">
        <v>7268</v>
      </c>
      <c r="I86" s="748">
        <v>45364</v>
      </c>
      <c r="J86" s="648"/>
      <c r="K86" s="516">
        <f>I86+18</f>
        <v>45382</v>
      </c>
      <c r="L86" s="516">
        <f>I86+22</f>
        <v>45386</v>
      </c>
      <c r="M86" s="516">
        <f>I86+24</f>
        <v>45388</v>
      </c>
      <c r="N86" s="487">
        <f>I86+27</f>
        <v>45391</v>
      </c>
      <c r="O86" s="516">
        <f>I86+32</f>
        <v>45396</v>
      </c>
      <c r="P86" s="516">
        <f>I86+36</f>
        <v>45400</v>
      </c>
      <c r="Q86" s="516">
        <f>J86+38</f>
        <v>38</v>
      </c>
      <c r="R86" s="1511">
        <v>45343</v>
      </c>
      <c r="S86" s="1511">
        <v>45344</v>
      </c>
      <c r="T86" s="3151"/>
    </row>
    <row r="87" spans="1:20" s="30" customFormat="1" ht="19.5" hidden="1" customHeight="1" thickBot="1">
      <c r="A87" s="2831"/>
      <c r="B87" s="2831"/>
      <c r="C87" s="2396" t="s">
        <v>6721</v>
      </c>
      <c r="D87" s="752" t="s">
        <v>7269</v>
      </c>
      <c r="E87" s="517">
        <v>45348</v>
      </c>
      <c r="F87" s="1783">
        <v>45359</v>
      </c>
      <c r="G87" s="1512"/>
      <c r="H87" s="517"/>
      <c r="I87" s="749"/>
      <c r="J87" s="2409"/>
      <c r="K87" s="517"/>
      <c r="L87" s="517"/>
      <c r="M87" s="517"/>
      <c r="N87" s="1518"/>
      <c r="O87" s="517"/>
      <c r="P87" s="517"/>
      <c r="Q87" s="517"/>
      <c r="R87" s="1511">
        <v>45335</v>
      </c>
      <c r="S87" s="1511">
        <v>45336</v>
      </c>
      <c r="T87" s="3151"/>
    </row>
    <row r="88" spans="1:20" s="30" customFormat="1" ht="19.5" hidden="1" customHeight="1" thickTop="1">
      <c r="A88" s="2831"/>
      <c r="B88" s="2831"/>
      <c r="C88" s="2395" t="s">
        <v>6630</v>
      </c>
      <c r="D88" s="2397" t="s">
        <v>7270</v>
      </c>
      <c r="E88" s="515">
        <v>45355</v>
      </c>
      <c r="F88" s="155">
        <v>45366</v>
      </c>
      <c r="G88" s="1876" t="s">
        <v>7200</v>
      </c>
      <c r="H88" s="515" t="s">
        <v>7271</v>
      </c>
      <c r="I88" s="2410">
        <v>45371</v>
      </c>
      <c r="J88" s="2411"/>
      <c r="K88" s="515">
        <f>I88+18</f>
        <v>45389</v>
      </c>
      <c r="L88" s="515">
        <f>I88+22</f>
        <v>45393</v>
      </c>
      <c r="M88" s="515">
        <f>I88+24</f>
        <v>45395</v>
      </c>
      <c r="N88" s="2412">
        <f>I88+27</f>
        <v>45398</v>
      </c>
      <c r="O88" s="515">
        <f>I88+32</f>
        <v>45403</v>
      </c>
      <c r="P88" s="515">
        <f>I88+36</f>
        <v>45407</v>
      </c>
      <c r="Q88" s="515">
        <f>J88+38</f>
        <v>38</v>
      </c>
      <c r="R88" s="1511">
        <v>45342</v>
      </c>
      <c r="S88" s="1511">
        <v>45343</v>
      </c>
      <c r="T88" s="3151"/>
    </row>
    <row r="89" spans="1:20" s="30" customFormat="1" ht="19.5" hidden="1" customHeight="1" thickBot="1">
      <c r="A89" s="2831"/>
      <c r="B89" s="2831"/>
      <c r="C89" s="2413"/>
      <c r="D89" s="581"/>
      <c r="E89" s="181"/>
      <c r="F89" s="156"/>
      <c r="G89" s="2414"/>
      <c r="H89" s="517"/>
      <c r="I89" s="749"/>
      <c r="J89" s="2409"/>
      <c r="K89" s="517"/>
      <c r="L89" s="517"/>
      <c r="M89" s="517"/>
      <c r="N89" s="1518"/>
      <c r="O89" s="517"/>
      <c r="P89" s="517"/>
      <c r="Q89" s="517"/>
      <c r="R89" s="1511">
        <v>45349</v>
      </c>
      <c r="S89" s="1511">
        <v>45350</v>
      </c>
      <c r="T89" s="3151"/>
    </row>
    <row r="90" spans="1:20" s="30" customFormat="1" ht="19.5" hidden="1" customHeight="1" thickTop="1">
      <c r="A90" s="2842"/>
      <c r="B90" s="2842"/>
      <c r="C90" s="2398" t="s">
        <v>4453</v>
      </c>
      <c r="D90" s="657" t="s">
        <v>4454</v>
      </c>
      <c r="E90" s="94">
        <v>45368</v>
      </c>
      <c r="F90" s="93">
        <v>45375</v>
      </c>
      <c r="G90" s="2234" t="s">
        <v>7228</v>
      </c>
      <c r="H90" s="516" t="s">
        <v>7272</v>
      </c>
      <c r="I90" s="748">
        <v>45378</v>
      </c>
      <c r="J90" s="648"/>
      <c r="K90" s="516">
        <f>I90+18</f>
        <v>45396</v>
      </c>
      <c r="L90" s="516">
        <f>I90+22</f>
        <v>45400</v>
      </c>
      <c r="M90" s="516">
        <f>I90+24</f>
        <v>45402</v>
      </c>
      <c r="N90" s="487">
        <f>I90+27</f>
        <v>45405</v>
      </c>
      <c r="O90" s="516">
        <f>I90+32</f>
        <v>45410</v>
      </c>
      <c r="P90" s="516">
        <f>I90+36</f>
        <v>45414</v>
      </c>
      <c r="Q90" s="516">
        <f>J90+38</f>
        <v>38</v>
      </c>
      <c r="R90" s="1511">
        <v>45356</v>
      </c>
      <c r="S90" s="1511">
        <v>45357</v>
      </c>
      <c r="T90" s="3151"/>
    </row>
    <row r="91" spans="1:20" s="30" customFormat="1" ht="19.5" hidden="1" customHeight="1" thickBot="1">
      <c r="A91" s="2842"/>
      <c r="B91" s="2842"/>
      <c r="C91" s="750"/>
      <c r="D91" s="581"/>
      <c r="E91" s="517"/>
      <c r="F91" s="517"/>
      <c r="G91" s="1512"/>
      <c r="H91" s="1512"/>
      <c r="I91" s="749"/>
      <c r="J91" s="606"/>
      <c r="K91" s="517"/>
      <c r="L91" s="517"/>
      <c r="M91" s="517"/>
      <c r="N91" s="517"/>
      <c r="O91" s="517"/>
      <c r="P91" s="517"/>
      <c r="Q91" s="517"/>
      <c r="R91" s="1511"/>
      <c r="S91" s="1511"/>
      <c r="T91" s="3151"/>
    </row>
    <row r="92" spans="1:20" s="30" customFormat="1" ht="19.5" hidden="1" customHeight="1" thickTop="1" thickBot="1">
      <c r="A92" s="2842"/>
      <c r="B92" s="2842"/>
      <c r="C92" s="1876" t="s">
        <v>6777</v>
      </c>
      <c r="D92" s="657" t="s">
        <v>7273</v>
      </c>
      <c r="E92" s="94">
        <v>45371</v>
      </c>
      <c r="F92" s="1404" t="s">
        <v>2190</v>
      </c>
      <c r="G92" s="1876" t="s">
        <v>7253</v>
      </c>
      <c r="H92" s="515" t="s">
        <v>7274</v>
      </c>
      <c r="I92" s="748">
        <v>45385</v>
      </c>
      <c r="J92" s="648"/>
      <c r="K92" s="516">
        <f>I92+18</f>
        <v>45403</v>
      </c>
      <c r="L92" s="516">
        <f>I92+22</f>
        <v>45407</v>
      </c>
      <c r="M92" s="516">
        <f>I92+24</f>
        <v>45409</v>
      </c>
      <c r="N92" s="487">
        <f>I92+27</f>
        <v>45412</v>
      </c>
      <c r="O92" s="516">
        <f>I92+32</f>
        <v>45417</v>
      </c>
      <c r="P92" s="516">
        <f>I92+36</f>
        <v>45421</v>
      </c>
      <c r="Q92" s="516">
        <f>J92+38</f>
        <v>38</v>
      </c>
      <c r="R92" s="1511">
        <v>45363</v>
      </c>
      <c r="S92" s="1511">
        <v>45364</v>
      </c>
      <c r="T92" s="3151"/>
    </row>
    <row r="93" spans="1:20" s="30" customFormat="1" ht="19.5" hidden="1" customHeight="1" thickTop="1" thickBot="1">
      <c r="A93" s="2842"/>
      <c r="B93" s="2842"/>
      <c r="C93" s="750" t="s">
        <v>5268</v>
      </c>
      <c r="D93" s="581" t="s">
        <v>4451</v>
      </c>
      <c r="E93" s="517">
        <v>45369</v>
      </c>
      <c r="F93" s="1404" t="s">
        <v>2190</v>
      </c>
      <c r="G93" s="1512"/>
      <c r="H93" s="1512"/>
      <c r="I93" s="749"/>
      <c r="J93" s="606"/>
      <c r="K93" s="517"/>
      <c r="L93" s="517"/>
      <c r="M93" s="517"/>
      <c r="N93" s="517"/>
      <c r="O93" s="517"/>
      <c r="P93" s="517"/>
      <c r="Q93" s="517"/>
      <c r="R93" s="1511"/>
      <c r="S93" s="1511"/>
      <c r="T93" s="3151"/>
    </row>
    <row r="94" spans="1:20" s="30" customFormat="1" ht="19.5" hidden="1" customHeight="1" thickTop="1">
      <c r="A94" s="2842"/>
      <c r="B94" s="2842"/>
      <c r="C94" s="2398"/>
      <c r="D94" s="657"/>
      <c r="E94" s="94"/>
      <c r="F94" s="93"/>
      <c r="G94" s="2467" t="s">
        <v>2182</v>
      </c>
      <c r="H94" s="515" t="s">
        <v>7275</v>
      </c>
      <c r="I94" s="748">
        <v>45392</v>
      </c>
      <c r="J94" s="648"/>
      <c r="K94" s="647"/>
      <c r="L94" s="647"/>
      <c r="M94" s="647"/>
      <c r="N94" s="648"/>
      <c r="O94" s="647"/>
      <c r="P94" s="647"/>
      <c r="Q94" s="647"/>
      <c r="R94" s="1511">
        <v>45370</v>
      </c>
      <c r="S94" s="1511">
        <v>45371</v>
      </c>
      <c r="T94" s="3151"/>
    </row>
    <row r="95" spans="1:20" s="30" customFormat="1" ht="19.5" hidden="1" customHeight="1" thickBot="1">
      <c r="A95" s="2842"/>
      <c r="B95" s="2842"/>
      <c r="C95" s="750"/>
      <c r="D95" s="581"/>
      <c r="E95" s="517"/>
      <c r="F95" s="517"/>
      <c r="G95" s="1512"/>
      <c r="H95" s="1512"/>
      <c r="I95" s="749"/>
      <c r="J95" s="606"/>
      <c r="K95" s="606"/>
      <c r="L95" s="606"/>
      <c r="M95" s="606"/>
      <c r="N95" s="606"/>
      <c r="O95" s="606"/>
      <c r="P95" s="606"/>
      <c r="Q95" s="606"/>
      <c r="R95" s="1511"/>
      <c r="S95" s="1511"/>
      <c r="T95" s="3151"/>
    </row>
    <row r="96" spans="1:20" s="30" customFormat="1" ht="19.5" hidden="1" customHeight="1" thickTop="1">
      <c r="A96" s="2842"/>
      <c r="B96" s="2842"/>
      <c r="C96" s="2398" t="s">
        <v>2214</v>
      </c>
      <c r="D96" s="657" t="s">
        <v>5285</v>
      </c>
      <c r="E96" s="94">
        <v>45375</v>
      </c>
      <c r="F96" s="93">
        <v>45384</v>
      </c>
      <c r="G96" s="1876" t="s">
        <v>7203</v>
      </c>
      <c r="H96" s="515" t="s">
        <v>7276</v>
      </c>
      <c r="I96" s="748">
        <v>45399</v>
      </c>
      <c r="J96" s="648"/>
      <c r="K96" s="516">
        <f>I96+18</f>
        <v>45417</v>
      </c>
      <c r="L96" s="516">
        <f>I96+22</f>
        <v>45421</v>
      </c>
      <c r="M96" s="516">
        <f>I96+24</f>
        <v>45423</v>
      </c>
      <c r="N96" s="487">
        <f>I96+27</f>
        <v>45426</v>
      </c>
      <c r="O96" s="516">
        <f>I96+32</f>
        <v>45431</v>
      </c>
      <c r="P96" s="516">
        <f>I96+36</f>
        <v>45435</v>
      </c>
      <c r="Q96" s="516">
        <f>J96+38</f>
        <v>38</v>
      </c>
      <c r="R96" s="1511">
        <v>45371</v>
      </c>
      <c r="S96" s="1511">
        <v>45372</v>
      </c>
      <c r="T96" s="3151"/>
    </row>
    <row r="97" spans="1:20" s="30" customFormat="1" ht="19.5" hidden="1" customHeight="1" thickBot="1">
      <c r="A97" s="2842"/>
      <c r="B97" s="2842"/>
      <c r="C97" s="750" t="s">
        <v>5243</v>
      </c>
      <c r="D97" s="581" t="s">
        <v>7277</v>
      </c>
      <c r="E97" s="517">
        <v>45384</v>
      </c>
      <c r="F97" s="517">
        <v>45390</v>
      </c>
      <c r="G97" s="2476"/>
      <c r="H97" s="516"/>
      <c r="I97" s="748"/>
      <c r="J97" s="648"/>
      <c r="K97" s="516"/>
      <c r="L97" s="516"/>
      <c r="M97" s="516"/>
      <c r="N97" s="487"/>
      <c r="O97" s="516"/>
      <c r="P97" s="516"/>
      <c r="Q97" s="516"/>
      <c r="R97" s="1511">
        <v>45370</v>
      </c>
      <c r="S97" s="1511">
        <v>45371</v>
      </c>
      <c r="T97" s="3151"/>
    </row>
    <row r="98" spans="1:20" s="30" customFormat="1" ht="19.5" hidden="1" customHeight="1" thickTop="1">
      <c r="A98" s="2842"/>
      <c r="B98" s="2842"/>
      <c r="C98" s="1876" t="s">
        <v>6705</v>
      </c>
      <c r="D98" s="657" t="s">
        <v>7278</v>
      </c>
      <c r="E98" s="94">
        <v>45389</v>
      </c>
      <c r="F98" s="1914" t="s">
        <v>2190</v>
      </c>
      <c r="G98" s="2476"/>
      <c r="H98" s="516"/>
      <c r="I98" s="748"/>
      <c r="J98" s="648"/>
      <c r="K98" s="516"/>
      <c r="L98" s="516"/>
      <c r="M98" s="516"/>
      <c r="N98" s="487"/>
      <c r="O98" s="516"/>
      <c r="P98" s="516"/>
      <c r="Q98" s="516"/>
      <c r="R98" s="1511"/>
      <c r="S98" s="1511"/>
      <c r="T98" s="3151"/>
    </row>
    <row r="99" spans="1:20" s="30" customFormat="1" ht="19.5" hidden="1" customHeight="1" thickBot="1">
      <c r="A99" s="2842"/>
      <c r="B99" s="2842"/>
      <c r="C99" s="750" t="s">
        <v>2122</v>
      </c>
      <c r="D99" s="581" t="s">
        <v>4393</v>
      </c>
      <c r="E99" s="517">
        <v>45388</v>
      </c>
      <c r="F99" s="517">
        <v>45397</v>
      </c>
      <c r="G99" s="2414"/>
      <c r="H99" s="517"/>
      <c r="I99" s="749"/>
      <c r="J99" s="2409"/>
      <c r="K99" s="517"/>
      <c r="L99" s="517"/>
      <c r="M99" s="517"/>
      <c r="N99" s="1518"/>
      <c r="O99" s="517"/>
      <c r="P99" s="517"/>
      <c r="Q99" s="517"/>
      <c r="R99" s="1511">
        <v>45385</v>
      </c>
      <c r="S99" s="1511">
        <v>45416</v>
      </c>
      <c r="T99" s="3151"/>
    </row>
    <row r="100" spans="1:20" s="30" customFormat="1" ht="19.5" hidden="1" customHeight="1" thickTop="1">
      <c r="A100" s="2842"/>
      <c r="B100" s="2842"/>
      <c r="C100" s="2398" t="s">
        <v>2262</v>
      </c>
      <c r="D100" s="657" t="s">
        <v>5291</v>
      </c>
      <c r="E100" s="94">
        <v>45394</v>
      </c>
      <c r="F100" s="93">
        <v>45403</v>
      </c>
      <c r="G100" s="1876" t="s">
        <v>7279</v>
      </c>
      <c r="H100" s="516" t="s">
        <v>7280</v>
      </c>
      <c r="I100" s="748">
        <v>45406</v>
      </c>
      <c r="J100" s="648"/>
      <c r="K100" s="516">
        <f t="shared" ref="K100" si="52">I100+18</f>
        <v>45424</v>
      </c>
      <c r="L100" s="516">
        <f t="shared" ref="L100" si="53">I100+22</f>
        <v>45428</v>
      </c>
      <c r="M100" s="516">
        <f t="shared" ref="M100" si="54">I100+24</f>
        <v>45430</v>
      </c>
      <c r="N100" s="487">
        <f t="shared" ref="N100" si="55">I100+27</f>
        <v>45433</v>
      </c>
      <c r="O100" s="516">
        <f t="shared" ref="O100" si="56">I100+32</f>
        <v>45438</v>
      </c>
      <c r="P100" s="516">
        <f t="shared" ref="P100" si="57">I100+36</f>
        <v>45442</v>
      </c>
      <c r="Q100" s="516">
        <f t="shared" ref="Q100" si="58">J100+38</f>
        <v>38</v>
      </c>
      <c r="R100" s="1511">
        <v>45392</v>
      </c>
      <c r="S100" s="1511">
        <v>45393</v>
      </c>
      <c r="T100" s="3151"/>
    </row>
    <row r="101" spans="1:20" s="30" customFormat="1" ht="19.5" hidden="1" customHeight="1" thickBot="1">
      <c r="A101" s="2842"/>
      <c r="B101" s="2842"/>
      <c r="C101" s="752"/>
      <c r="D101" s="581"/>
      <c r="E101" s="517"/>
      <c r="F101" s="517"/>
      <c r="G101" s="2414"/>
      <c r="H101" s="517"/>
      <c r="I101" s="749"/>
      <c r="J101" s="2409"/>
      <c r="K101" s="517"/>
      <c r="L101" s="517"/>
      <c r="M101" s="517"/>
      <c r="N101" s="1518"/>
      <c r="O101" s="517"/>
      <c r="P101" s="517"/>
      <c r="Q101" s="517"/>
      <c r="R101" s="1511"/>
      <c r="S101" s="1511"/>
      <c r="T101" s="3151"/>
    </row>
    <row r="102" spans="1:20" s="30" customFormat="1" ht="19.5" hidden="1" customHeight="1" thickTop="1">
      <c r="A102" s="2842"/>
      <c r="B102" s="2842"/>
      <c r="C102" s="2398" t="s">
        <v>6690</v>
      </c>
      <c r="D102" s="657" t="s">
        <v>7281</v>
      </c>
      <c r="E102" s="94">
        <v>45399</v>
      </c>
      <c r="F102" s="1914" t="s">
        <v>2190</v>
      </c>
      <c r="G102" s="1876" t="s">
        <v>7209</v>
      </c>
      <c r="H102" s="516" t="s">
        <v>7282</v>
      </c>
      <c r="I102" s="748">
        <v>45413</v>
      </c>
      <c r="J102" s="648"/>
      <c r="K102" s="516">
        <f t="shared" ref="K102" si="59">I102+18</f>
        <v>45431</v>
      </c>
      <c r="L102" s="516">
        <f t="shared" ref="L102" si="60">I102+22</f>
        <v>45435</v>
      </c>
      <c r="M102" s="516">
        <f t="shared" ref="M102" si="61">I102+24</f>
        <v>45437</v>
      </c>
      <c r="N102" s="487">
        <f t="shared" ref="N102" si="62">I102+27</f>
        <v>45440</v>
      </c>
      <c r="O102" s="516">
        <f t="shared" ref="O102" si="63">I102+32</f>
        <v>45445</v>
      </c>
      <c r="P102" s="516">
        <f t="shared" ref="P102" si="64">I102+36</f>
        <v>45449</v>
      </c>
      <c r="Q102" s="516">
        <f t="shared" ref="Q102" si="65">J102+38</f>
        <v>38</v>
      </c>
      <c r="R102" s="1511">
        <v>45384</v>
      </c>
      <c r="S102" s="1511">
        <v>45385</v>
      </c>
      <c r="T102" s="3151"/>
    </row>
    <row r="103" spans="1:20" s="30" customFormat="1" ht="19.5" hidden="1" customHeight="1" thickBot="1">
      <c r="A103" s="2842"/>
      <c r="B103" s="2842"/>
      <c r="C103" s="752"/>
      <c r="D103" s="581"/>
      <c r="E103" s="517"/>
      <c r="F103" s="517"/>
      <c r="G103" s="1512"/>
      <c r="H103" s="1512"/>
      <c r="I103" s="749"/>
      <c r="J103" s="606"/>
      <c r="K103" s="517"/>
      <c r="L103" s="517"/>
      <c r="M103" s="517"/>
      <c r="N103" s="517"/>
      <c r="O103" s="517"/>
      <c r="P103" s="517"/>
      <c r="Q103" s="517"/>
      <c r="R103" s="1511"/>
      <c r="S103" s="1511"/>
      <c r="T103" s="3151"/>
    </row>
    <row r="104" spans="1:20" s="30" customFormat="1" ht="19.5" hidden="1" customHeight="1" thickTop="1">
      <c r="A104" s="2842"/>
      <c r="B104" s="2842"/>
      <c r="C104" s="2398" t="s">
        <v>6638</v>
      </c>
      <c r="D104" s="657" t="s">
        <v>7283</v>
      </c>
      <c r="E104" s="94">
        <v>45405</v>
      </c>
      <c r="F104" s="1914" t="s">
        <v>2190</v>
      </c>
      <c r="G104" s="1876" t="s">
        <v>6218</v>
      </c>
      <c r="H104" s="515" t="s">
        <v>7284</v>
      </c>
      <c r="I104" s="748">
        <v>45420</v>
      </c>
      <c r="J104" s="648"/>
      <c r="K104" s="516">
        <f t="shared" ref="K104" si="66">I104+18</f>
        <v>45438</v>
      </c>
      <c r="L104" s="516">
        <f t="shared" ref="L104" si="67">I104+22</f>
        <v>45442</v>
      </c>
      <c r="M104" s="516">
        <f t="shared" ref="M104" si="68">I104+24</f>
        <v>45444</v>
      </c>
      <c r="N104" s="487">
        <f t="shared" ref="N104" si="69">I104+27</f>
        <v>45447</v>
      </c>
      <c r="O104" s="516">
        <f t="shared" ref="O104" si="70">I104+32</f>
        <v>45452</v>
      </c>
      <c r="P104" s="516">
        <f t="shared" ref="P104" si="71">I104+36</f>
        <v>45456</v>
      </c>
      <c r="Q104" s="516">
        <f t="shared" ref="Q104" si="72">J104+38</f>
        <v>38</v>
      </c>
      <c r="R104" s="1511">
        <v>45391</v>
      </c>
      <c r="S104" s="1511">
        <v>45392</v>
      </c>
      <c r="T104" s="3151"/>
    </row>
    <row r="105" spans="1:20" s="30" customFormat="1" ht="19.5" hidden="1" customHeight="1" thickBot="1">
      <c r="A105" s="2842"/>
      <c r="B105" s="2842"/>
      <c r="C105" s="752"/>
      <c r="D105" s="581"/>
      <c r="E105" s="517"/>
      <c r="F105" s="517"/>
      <c r="G105" s="1512"/>
      <c r="H105" s="1512"/>
      <c r="I105" s="749"/>
      <c r="J105" s="606"/>
      <c r="K105" s="517"/>
      <c r="L105" s="517"/>
      <c r="M105" s="517"/>
      <c r="N105" s="517"/>
      <c r="O105" s="517"/>
      <c r="P105" s="517"/>
      <c r="Q105" s="517"/>
      <c r="R105" s="1511">
        <v>45406</v>
      </c>
      <c r="S105" s="1511">
        <v>45407</v>
      </c>
      <c r="T105" s="3151"/>
    </row>
    <row r="106" spans="1:20" s="30" customFormat="1" ht="19.5" hidden="1" customHeight="1" thickTop="1">
      <c r="A106" s="2842"/>
      <c r="B106" s="2842"/>
      <c r="C106" s="1876" t="s">
        <v>6681</v>
      </c>
      <c r="D106" s="657" t="s">
        <v>7285</v>
      </c>
      <c r="E106" s="94">
        <v>45410</v>
      </c>
      <c r="F106" s="1914" t="s">
        <v>2190</v>
      </c>
      <c r="G106" s="1876" t="s">
        <v>7241</v>
      </c>
      <c r="H106" s="515" t="s">
        <v>7286</v>
      </c>
      <c r="I106" s="748">
        <v>45427</v>
      </c>
      <c r="J106" s="648"/>
      <c r="K106" s="516">
        <f t="shared" ref="K106" si="73">I106+18</f>
        <v>45445</v>
      </c>
      <c r="L106" s="516">
        <f t="shared" ref="L106" si="74">I106+22</f>
        <v>45449</v>
      </c>
      <c r="M106" s="516">
        <f t="shared" ref="M106" si="75">I106+24</f>
        <v>45451</v>
      </c>
      <c r="N106" s="487">
        <f t="shared" ref="N106" si="76">I106+27</f>
        <v>45454</v>
      </c>
      <c r="O106" s="516">
        <f t="shared" ref="O106" si="77">I106+32</f>
        <v>45459</v>
      </c>
      <c r="P106" s="516">
        <f t="shared" ref="P106" si="78">I106+36</f>
        <v>45463</v>
      </c>
      <c r="Q106" s="516">
        <f t="shared" ref="Q106" si="79">J106+38</f>
        <v>38</v>
      </c>
      <c r="R106" s="1511">
        <v>45398</v>
      </c>
      <c r="S106" s="1511">
        <v>45399</v>
      </c>
      <c r="T106" s="3151"/>
    </row>
    <row r="107" spans="1:20" s="30" customFormat="1" ht="19.5" hidden="1" customHeight="1" thickBot="1">
      <c r="A107" s="2842"/>
      <c r="B107" s="2842"/>
      <c r="C107" s="752" t="s">
        <v>2186</v>
      </c>
      <c r="D107" s="581" t="s">
        <v>5296</v>
      </c>
      <c r="E107" s="517">
        <v>45411</v>
      </c>
      <c r="F107" s="517">
        <v>45420</v>
      </c>
      <c r="G107" s="1512"/>
      <c r="H107" s="1512"/>
      <c r="I107" s="749"/>
      <c r="J107" s="606"/>
      <c r="K107" s="517"/>
      <c r="L107" s="517"/>
      <c r="M107" s="517"/>
      <c r="N107" s="517"/>
      <c r="O107" s="517"/>
      <c r="P107" s="517"/>
      <c r="Q107" s="517"/>
      <c r="R107" s="1511"/>
      <c r="S107" s="1511"/>
      <c r="T107" s="3151"/>
    </row>
    <row r="108" spans="1:20" s="30" customFormat="1" ht="19.5" hidden="1" customHeight="1" thickTop="1">
      <c r="A108" s="2842"/>
      <c r="B108" s="2842"/>
      <c r="C108" s="1876" t="s">
        <v>5266</v>
      </c>
      <c r="D108" s="657" t="s">
        <v>7287</v>
      </c>
      <c r="E108" s="94">
        <v>45416</v>
      </c>
      <c r="F108" s="1914" t="s">
        <v>2190</v>
      </c>
      <c r="G108" s="1876" t="s">
        <v>4155</v>
      </c>
      <c r="H108" s="515" t="s">
        <v>7288</v>
      </c>
      <c r="I108" s="748">
        <v>45434</v>
      </c>
      <c r="J108" s="648"/>
      <c r="K108" s="516">
        <f t="shared" ref="K108" si="80">I108+18</f>
        <v>45452</v>
      </c>
      <c r="L108" s="516">
        <f t="shared" ref="L108" si="81">I108+22</f>
        <v>45456</v>
      </c>
      <c r="M108" s="516">
        <f t="shared" ref="M108" si="82">I108+24</f>
        <v>45458</v>
      </c>
      <c r="N108" s="487">
        <f t="shared" ref="N108" si="83">I108+27</f>
        <v>45461</v>
      </c>
      <c r="O108" s="516">
        <f t="shared" ref="O108" si="84">I108+32</f>
        <v>45466</v>
      </c>
      <c r="P108" s="516">
        <f t="shared" ref="P108" si="85">I108+36</f>
        <v>45470</v>
      </c>
      <c r="Q108" s="516">
        <f t="shared" ref="Q108" si="86">J108+38</f>
        <v>38</v>
      </c>
      <c r="R108" s="1511">
        <v>45405</v>
      </c>
      <c r="S108" s="1511">
        <v>45406</v>
      </c>
      <c r="T108" s="3151"/>
    </row>
    <row r="109" spans="1:20" s="30" customFormat="1" ht="19.5" hidden="1" customHeight="1" thickBot="1">
      <c r="A109" s="2842"/>
      <c r="B109" s="2842"/>
      <c r="C109" s="2235" t="s">
        <v>3746</v>
      </c>
      <c r="D109" s="752" t="s">
        <v>7289</v>
      </c>
      <c r="E109" s="517">
        <v>45424</v>
      </c>
      <c r="F109" s="517">
        <v>45431</v>
      </c>
      <c r="G109" s="1630"/>
      <c r="H109" s="1512"/>
      <c r="I109" s="749"/>
      <c r="J109" s="606"/>
      <c r="K109" s="517"/>
      <c r="L109" s="517"/>
      <c r="M109" s="517"/>
      <c r="N109" s="517"/>
      <c r="O109" s="517"/>
      <c r="P109" s="517"/>
      <c r="Q109" s="517"/>
      <c r="R109" s="1511">
        <v>45410</v>
      </c>
      <c r="S109" s="1511">
        <v>45411</v>
      </c>
      <c r="T109" s="3151"/>
    </row>
    <row r="110" spans="1:20" s="30" customFormat="1" ht="19.5" hidden="1" customHeight="1" thickTop="1">
      <c r="A110" s="2842"/>
      <c r="B110" s="2842"/>
      <c r="C110" s="2533" t="s">
        <v>2182</v>
      </c>
      <c r="D110" s="657" t="s">
        <v>7290</v>
      </c>
      <c r="E110" s="94">
        <v>45419</v>
      </c>
      <c r="F110" s="612" t="s">
        <v>2000</v>
      </c>
      <c r="G110" s="1876" t="s">
        <v>7243</v>
      </c>
      <c r="H110" s="515" t="s">
        <v>7291</v>
      </c>
      <c r="I110" s="748">
        <v>45441</v>
      </c>
      <c r="J110" s="648"/>
      <c r="K110" s="516">
        <f t="shared" ref="K110" si="87">I110+18</f>
        <v>45459</v>
      </c>
      <c r="L110" s="516">
        <f t="shared" ref="L110" si="88">I110+22</f>
        <v>45463</v>
      </c>
      <c r="M110" s="516">
        <f t="shared" ref="M110" si="89">I110+24</f>
        <v>45465</v>
      </c>
      <c r="N110" s="487">
        <f t="shared" ref="N110" si="90">I110+27</f>
        <v>45468</v>
      </c>
      <c r="O110" s="516">
        <f t="shared" ref="O110" si="91">I110+32</f>
        <v>45473</v>
      </c>
      <c r="P110" s="516">
        <f t="shared" ref="P110" si="92">I110+36</f>
        <v>45477</v>
      </c>
      <c r="Q110" s="516">
        <f t="shared" ref="Q110" si="93">J110+38</f>
        <v>38</v>
      </c>
      <c r="R110" s="1511">
        <v>45419</v>
      </c>
      <c r="S110" s="1511">
        <v>45425</v>
      </c>
      <c r="T110" s="3151"/>
    </row>
    <row r="111" spans="1:20" s="30" customFormat="1" ht="19.5" hidden="1" customHeight="1">
      <c r="A111" s="2842"/>
      <c r="B111" s="2842"/>
      <c r="C111" s="1006" t="s">
        <v>3873</v>
      </c>
      <c r="D111" s="815" t="s">
        <v>7292</v>
      </c>
      <c r="E111" s="516">
        <v>45421</v>
      </c>
      <c r="F111" s="2531" t="s">
        <v>2190</v>
      </c>
      <c r="G111" s="2517"/>
      <c r="H111" s="516"/>
      <c r="I111" s="748"/>
      <c r="J111" s="648"/>
      <c r="K111" s="516"/>
      <c r="L111" s="516"/>
      <c r="M111" s="516"/>
      <c r="N111" s="487"/>
      <c r="O111" s="516"/>
      <c r="P111" s="516"/>
      <c r="Q111" s="516"/>
      <c r="R111" s="1511">
        <v>45412</v>
      </c>
      <c r="S111" s="1511">
        <v>45413</v>
      </c>
      <c r="T111" s="3151"/>
    </row>
    <row r="112" spans="1:20" s="30" customFormat="1" ht="19.5" hidden="1" customHeight="1">
      <c r="A112" s="2842"/>
      <c r="B112" s="2842"/>
      <c r="C112" s="2534" t="s">
        <v>4387</v>
      </c>
      <c r="D112" s="657" t="s">
        <v>7267</v>
      </c>
      <c r="E112" s="94">
        <v>45426</v>
      </c>
      <c r="F112" s="1027" t="s">
        <v>2190</v>
      </c>
      <c r="G112" s="1784"/>
      <c r="H112" s="516"/>
      <c r="I112" s="748"/>
      <c r="J112" s="648"/>
      <c r="K112" s="516"/>
      <c r="L112" s="516"/>
      <c r="M112" s="516"/>
      <c r="N112" s="487"/>
      <c r="O112" s="516"/>
      <c r="P112" s="516"/>
      <c r="Q112" s="516"/>
      <c r="R112" s="1511">
        <v>45426</v>
      </c>
      <c r="S112" s="1511">
        <v>45427</v>
      </c>
      <c r="T112" s="3151"/>
    </row>
    <row r="113" spans="1:20" s="30" customFormat="1" ht="19.5" hidden="1" customHeight="1" thickBot="1">
      <c r="A113" s="2842"/>
      <c r="B113" s="2842"/>
      <c r="C113" s="2396"/>
      <c r="D113" s="752"/>
      <c r="E113" s="517"/>
      <c r="F113" s="517"/>
      <c r="G113" s="1512"/>
      <c r="H113" s="1512"/>
      <c r="I113" s="749"/>
      <c r="J113" s="606"/>
      <c r="K113" s="517"/>
      <c r="L113" s="517"/>
      <c r="M113" s="517"/>
      <c r="N113" s="517"/>
      <c r="O113" s="517"/>
      <c r="P113" s="517"/>
      <c r="Q113" s="517"/>
      <c r="R113" s="1511">
        <v>45427</v>
      </c>
      <c r="S113" s="1511">
        <v>45428</v>
      </c>
      <c r="T113" s="3151"/>
    </row>
    <row r="114" spans="1:20" s="30" customFormat="1" ht="19.5" hidden="1" customHeight="1" thickTop="1">
      <c r="A114" s="2842"/>
      <c r="B114" s="2842"/>
      <c r="C114" s="2234" t="s">
        <v>6772</v>
      </c>
      <c r="D114" s="657" t="s">
        <v>7293</v>
      </c>
      <c r="E114" s="94">
        <v>45433</v>
      </c>
      <c r="F114" s="1914" t="s">
        <v>2190</v>
      </c>
      <c r="G114" s="1876" t="s">
        <v>7247</v>
      </c>
      <c r="H114" s="515" t="s">
        <v>7294</v>
      </c>
      <c r="I114" s="748">
        <v>45448</v>
      </c>
      <c r="J114" s="648"/>
      <c r="K114" s="516">
        <f t="shared" ref="K114" si="94">I114+18</f>
        <v>45466</v>
      </c>
      <c r="L114" s="516">
        <f t="shared" ref="L114" si="95">I114+22</f>
        <v>45470</v>
      </c>
      <c r="M114" s="516">
        <f t="shared" ref="M114" si="96">I114+24</f>
        <v>45472</v>
      </c>
      <c r="N114" s="487">
        <f t="shared" ref="N114" si="97">I114+27</f>
        <v>45475</v>
      </c>
      <c r="O114" s="516">
        <f t="shared" ref="O114" si="98">I114+32</f>
        <v>45480</v>
      </c>
      <c r="P114" s="516">
        <f t="shared" ref="P114" si="99">I114+36</f>
        <v>45484</v>
      </c>
      <c r="Q114" s="516">
        <f t="shared" ref="Q114" si="100">J114+38</f>
        <v>38</v>
      </c>
      <c r="R114" s="1511">
        <v>45433</v>
      </c>
      <c r="S114" s="1511">
        <v>45434</v>
      </c>
      <c r="T114" s="3151"/>
    </row>
    <row r="115" spans="1:20" s="30" customFormat="1" ht="19.5" hidden="1" customHeight="1">
      <c r="A115" s="2842"/>
      <c r="B115" s="2842"/>
      <c r="C115" s="2534" t="s">
        <v>2122</v>
      </c>
      <c r="D115" s="657" t="s">
        <v>4487</v>
      </c>
      <c r="E115" s="94">
        <v>45431</v>
      </c>
      <c r="F115" s="1027" t="s">
        <v>2190</v>
      </c>
      <c r="G115" s="2476"/>
      <c r="H115" s="516"/>
      <c r="I115" s="748"/>
      <c r="J115" s="648"/>
      <c r="K115" s="516"/>
      <c r="L115" s="516"/>
      <c r="M115" s="516"/>
      <c r="N115" s="487"/>
      <c r="O115" s="516"/>
      <c r="P115" s="516"/>
      <c r="Q115" s="516"/>
      <c r="R115" s="1511"/>
      <c r="S115" s="1511"/>
      <c r="T115" s="3151"/>
    </row>
    <row r="116" spans="1:20" s="30" customFormat="1" ht="19.5" hidden="1" customHeight="1" thickBot="1">
      <c r="A116" s="2842"/>
      <c r="B116" s="2842"/>
      <c r="C116" s="2396" t="s">
        <v>7295</v>
      </c>
      <c r="D116" s="752" t="s">
        <v>7296</v>
      </c>
      <c r="E116" s="517">
        <v>45434</v>
      </c>
      <c r="F116" s="1404">
        <f>E116+11</f>
        <v>45445</v>
      </c>
      <c r="G116" s="1630"/>
      <c r="H116" s="1512"/>
      <c r="I116" s="749"/>
      <c r="J116" s="606"/>
      <c r="K116" s="517"/>
      <c r="L116" s="517"/>
      <c r="M116" s="517"/>
      <c r="N116" s="517"/>
      <c r="O116" s="517"/>
      <c r="P116" s="517"/>
      <c r="Q116" s="517"/>
      <c r="R116" s="1511">
        <v>45427</v>
      </c>
      <c r="S116" s="1511">
        <v>45428</v>
      </c>
      <c r="T116" s="3151"/>
    </row>
    <row r="117" spans="1:20" s="30" customFormat="1" ht="19.5" hidden="1" customHeight="1" thickTop="1">
      <c r="A117" s="2842"/>
      <c r="B117" s="2842"/>
      <c r="C117" s="2234" t="s">
        <v>6721</v>
      </c>
      <c r="D117" s="657" t="s">
        <v>7297</v>
      </c>
      <c r="E117" s="94">
        <v>45443</v>
      </c>
      <c r="F117" s="1914" t="s">
        <v>2190</v>
      </c>
      <c r="G117" s="1876" t="s">
        <v>7298</v>
      </c>
      <c r="H117" s="515" t="s">
        <v>7299</v>
      </c>
      <c r="I117" s="748">
        <v>45455</v>
      </c>
      <c r="J117" s="648"/>
      <c r="K117" s="516">
        <f t="shared" ref="K117" si="101">I117+18</f>
        <v>45473</v>
      </c>
      <c r="L117" s="516">
        <f t="shared" ref="L117" si="102">I117+22</f>
        <v>45477</v>
      </c>
      <c r="M117" s="516">
        <f t="shared" ref="M117" si="103">I117+24</f>
        <v>45479</v>
      </c>
      <c r="N117" s="487">
        <f t="shared" ref="N117" si="104">I117+27</f>
        <v>45482</v>
      </c>
      <c r="O117" s="516">
        <f t="shared" ref="O117" si="105">I117+32</f>
        <v>45487</v>
      </c>
      <c r="P117" s="516">
        <f t="shared" ref="P117" si="106">I117+36</f>
        <v>45491</v>
      </c>
      <c r="Q117" s="516">
        <f t="shared" ref="Q117" si="107">J117+38</f>
        <v>38</v>
      </c>
      <c r="R117" s="1511">
        <v>45434</v>
      </c>
      <c r="S117" s="1511">
        <v>45435</v>
      </c>
      <c r="T117" s="3151"/>
    </row>
    <row r="118" spans="1:20" s="30" customFormat="1" ht="19.5" hidden="1" customHeight="1" thickBot="1">
      <c r="A118" s="2842"/>
      <c r="B118" s="2842"/>
      <c r="C118" s="2396"/>
      <c r="D118" s="752"/>
      <c r="E118" s="517"/>
      <c r="F118" s="1404"/>
      <c r="G118" s="1512"/>
      <c r="H118" s="1512"/>
      <c r="I118" s="749"/>
      <c r="J118" s="606"/>
      <c r="K118" s="517"/>
      <c r="L118" s="517"/>
      <c r="M118" s="517"/>
      <c r="N118" s="517"/>
      <c r="O118" s="517"/>
      <c r="P118" s="517"/>
      <c r="Q118" s="517"/>
      <c r="R118" s="1511">
        <v>45440</v>
      </c>
      <c r="S118" s="1511">
        <v>45441</v>
      </c>
      <c r="T118" s="3151"/>
    </row>
    <row r="119" spans="1:20" s="30" customFormat="1" ht="19.5" hidden="1" customHeight="1" thickTop="1">
      <c r="A119" s="2842"/>
      <c r="B119" s="2842"/>
      <c r="C119" s="2234" t="s">
        <v>6630</v>
      </c>
      <c r="D119" s="657" t="s">
        <v>7300</v>
      </c>
      <c r="E119" s="94">
        <v>45447</v>
      </c>
      <c r="F119" s="1914" t="s">
        <v>2190</v>
      </c>
      <c r="G119" s="2681" t="s">
        <v>3158</v>
      </c>
      <c r="H119" s="515" t="s">
        <v>7301</v>
      </c>
      <c r="I119" s="2410">
        <v>45462</v>
      </c>
      <c r="J119" s="2411"/>
      <c r="K119" s="515">
        <f t="shared" ref="K119" si="108">I119+18</f>
        <v>45480</v>
      </c>
      <c r="L119" s="515">
        <f t="shared" ref="L119" si="109">I119+22</f>
        <v>45484</v>
      </c>
      <c r="M119" s="515">
        <f t="shared" ref="M119" si="110">I119+24</f>
        <v>45486</v>
      </c>
      <c r="N119" s="2412">
        <f t="shared" ref="N119" si="111">I119+27</f>
        <v>45489</v>
      </c>
      <c r="O119" s="515">
        <f t="shared" ref="O119" si="112">I119+32</f>
        <v>45494</v>
      </c>
      <c r="P119" s="515">
        <f t="shared" ref="P119" si="113">I119+36</f>
        <v>45498</v>
      </c>
      <c r="Q119" s="515">
        <f t="shared" ref="Q119" si="114">J119+38</f>
        <v>38</v>
      </c>
      <c r="R119" s="1511">
        <v>45447</v>
      </c>
      <c r="S119" s="1511">
        <v>45448</v>
      </c>
      <c r="T119" s="3151"/>
    </row>
    <row r="120" spans="1:20" s="30" customFormat="1" ht="19.5" hidden="1" customHeight="1">
      <c r="A120" s="2842"/>
      <c r="B120" s="2842"/>
      <c r="C120" s="2234"/>
      <c r="D120" s="1006"/>
      <c r="E120" s="516"/>
      <c r="F120" s="2683"/>
      <c r="G120" s="2684"/>
      <c r="H120" s="516"/>
      <c r="I120" s="748"/>
      <c r="J120" s="648"/>
      <c r="K120" s="516"/>
      <c r="L120" s="516"/>
      <c r="M120" s="516"/>
      <c r="N120" s="487"/>
      <c r="O120" s="516"/>
      <c r="P120" s="516"/>
      <c r="Q120" s="516"/>
      <c r="R120" s="1511"/>
      <c r="S120" s="1511"/>
      <c r="T120" s="3151"/>
    </row>
    <row r="121" spans="1:20" s="30" customFormat="1" ht="19.5" hidden="1" customHeight="1" thickBot="1">
      <c r="A121" s="2842"/>
      <c r="B121" s="2842"/>
      <c r="C121" s="2396" t="s">
        <v>2262</v>
      </c>
      <c r="D121" s="752" t="s">
        <v>4337</v>
      </c>
      <c r="E121" s="517">
        <v>45446</v>
      </c>
      <c r="F121" s="1404">
        <f>E121+10</f>
        <v>45456</v>
      </c>
      <c r="G121" s="2612"/>
      <c r="H121" s="517"/>
      <c r="I121" s="749"/>
      <c r="J121" s="2409"/>
      <c r="K121" s="517"/>
      <c r="L121" s="517"/>
      <c r="M121" s="517"/>
      <c r="N121" s="1518"/>
      <c r="O121" s="517"/>
      <c r="P121" s="517"/>
      <c r="Q121" s="517"/>
      <c r="R121" s="1511">
        <v>45434</v>
      </c>
      <c r="S121" s="1511">
        <v>45435</v>
      </c>
      <c r="T121" s="3151"/>
    </row>
    <row r="122" spans="1:20" s="30" customFormat="1" ht="19.5" hidden="1" customHeight="1" thickTop="1">
      <c r="A122" s="2842"/>
      <c r="B122" s="2842"/>
      <c r="C122" s="1876" t="s">
        <v>2109</v>
      </c>
      <c r="D122" s="657" t="s">
        <v>4489</v>
      </c>
      <c r="E122" s="94">
        <v>45455</v>
      </c>
      <c r="F122" s="179">
        <v>45464</v>
      </c>
      <c r="G122" s="2234" t="s">
        <v>7200</v>
      </c>
      <c r="H122" s="516" t="s">
        <v>7302</v>
      </c>
      <c r="I122" s="748">
        <v>45473</v>
      </c>
      <c r="J122" s="648"/>
      <c r="K122" s="516">
        <f t="shared" ref="K122" si="115">I122+18</f>
        <v>45491</v>
      </c>
      <c r="L122" s="516">
        <f t="shared" ref="L122" si="116">I122+22</f>
        <v>45495</v>
      </c>
      <c r="M122" s="516">
        <f t="shared" ref="M122" si="117">I122+24</f>
        <v>45497</v>
      </c>
      <c r="N122" s="487">
        <f t="shared" ref="N122" si="118">I122+27</f>
        <v>45500</v>
      </c>
      <c r="O122" s="516">
        <f t="shared" ref="O122" si="119">I122+32</f>
        <v>45505</v>
      </c>
      <c r="P122" s="516">
        <f t="shared" ref="P122" si="120">I122+36</f>
        <v>45509</v>
      </c>
      <c r="Q122" s="516">
        <f t="shared" ref="Q122" si="121">J122+38</f>
        <v>38</v>
      </c>
      <c r="R122" s="1511">
        <v>45448</v>
      </c>
      <c r="S122" s="1511">
        <v>45449</v>
      </c>
      <c r="T122" s="3151"/>
    </row>
    <row r="123" spans="1:20" s="27" customFormat="1" ht="19.5" hidden="1" customHeight="1" thickBot="1">
      <c r="A123" s="2842"/>
      <c r="B123" s="2842"/>
      <c r="C123" s="750"/>
      <c r="D123" s="581"/>
      <c r="E123" s="517"/>
      <c r="F123" s="517"/>
      <c r="G123" s="1512"/>
      <c r="H123" s="1512"/>
      <c r="I123" s="749"/>
      <c r="J123" s="606"/>
      <c r="K123" s="517"/>
      <c r="L123" s="517"/>
      <c r="M123" s="517"/>
      <c r="N123" s="517"/>
      <c r="O123" s="517"/>
      <c r="P123" s="517"/>
      <c r="Q123" s="517"/>
      <c r="R123" s="1511">
        <v>45455</v>
      </c>
      <c r="S123" s="1511">
        <v>45456</v>
      </c>
      <c r="T123" s="3152"/>
    </row>
    <row r="124" spans="1:20" s="30" customFormat="1" ht="19.5" hidden="1" customHeight="1" thickTop="1">
      <c r="A124" s="2842"/>
      <c r="B124" s="2842"/>
      <c r="C124" s="1876" t="s">
        <v>4453</v>
      </c>
      <c r="D124" s="1076" t="s">
        <v>7303</v>
      </c>
      <c r="E124" s="302">
        <v>45461</v>
      </c>
      <c r="F124" s="2757" t="s">
        <v>2190</v>
      </c>
      <c r="G124" s="1876" t="s">
        <v>7228</v>
      </c>
      <c r="H124" s="498" t="s">
        <v>7304</v>
      </c>
      <c r="I124" s="2758">
        <v>45488</v>
      </c>
      <c r="J124" s="2432"/>
      <c r="K124" s="502">
        <f>I124+20</f>
        <v>45508</v>
      </c>
      <c r="L124" s="502">
        <f>I124+25</f>
        <v>45513</v>
      </c>
      <c r="M124" s="502">
        <f>I124+27</f>
        <v>45515</v>
      </c>
      <c r="N124" s="490">
        <f>I124+31</f>
        <v>45519</v>
      </c>
      <c r="O124" s="502">
        <f>I124+36</f>
        <v>45524</v>
      </c>
      <c r="P124" s="502">
        <f>I124+39</f>
        <v>45527</v>
      </c>
      <c r="Q124" s="502">
        <f>I124+41</f>
        <v>45529</v>
      </c>
      <c r="R124" s="1511"/>
      <c r="S124" s="1511"/>
      <c r="T124" s="3151"/>
    </row>
    <row r="125" spans="1:20" s="30" customFormat="1" ht="19.5" hidden="1" customHeight="1">
      <c r="A125" s="2842"/>
      <c r="B125" s="2842"/>
      <c r="C125" s="2771" t="s">
        <v>2186</v>
      </c>
      <c r="D125" s="1079" t="s">
        <v>5308</v>
      </c>
      <c r="E125" s="974">
        <v>45462</v>
      </c>
      <c r="F125" s="974">
        <v>45475</v>
      </c>
      <c r="G125" s="2476"/>
      <c r="H125" s="502"/>
      <c r="I125" s="2758"/>
      <c r="J125" s="2432"/>
      <c r="K125" s="502"/>
      <c r="L125" s="502"/>
      <c r="M125" s="502"/>
      <c r="N125" s="490"/>
      <c r="O125" s="502"/>
      <c r="P125" s="502"/>
      <c r="Q125" s="502"/>
      <c r="R125" s="1511">
        <v>45455</v>
      </c>
      <c r="S125" s="1511">
        <f>R125+1</f>
        <v>45456</v>
      </c>
      <c r="T125" s="3151"/>
    </row>
    <row r="126" spans="1:20" s="30" customFormat="1" ht="19.5" hidden="1" customHeight="1" thickBot="1">
      <c r="A126" s="2842"/>
      <c r="B126" s="2842"/>
      <c r="C126" s="2759" t="s">
        <v>2214</v>
      </c>
      <c r="D126" s="2760" t="s">
        <v>4494</v>
      </c>
      <c r="E126" s="40">
        <v>45467</v>
      </c>
      <c r="F126" s="2773">
        <v>45478</v>
      </c>
      <c r="G126" s="2762"/>
      <c r="H126" s="2762"/>
      <c r="I126" s="2763"/>
      <c r="J126" s="195"/>
      <c r="K126" s="504"/>
      <c r="L126" s="504"/>
      <c r="M126" s="504"/>
      <c r="N126" s="504"/>
      <c r="O126" s="504"/>
      <c r="P126" s="504"/>
      <c r="Q126" s="504"/>
      <c r="R126" s="1511">
        <v>45462</v>
      </c>
      <c r="S126" s="1511">
        <f>R126+1</f>
        <v>45463</v>
      </c>
      <c r="T126" s="3151"/>
    </row>
    <row r="127" spans="1:20" s="30" customFormat="1" ht="21" hidden="1" customHeight="1" thickTop="1">
      <c r="A127" s="2842"/>
      <c r="B127" s="2842"/>
      <c r="C127" s="1876" t="s">
        <v>6777</v>
      </c>
      <c r="D127" s="1076" t="s">
        <v>7305</v>
      </c>
      <c r="E127" s="302">
        <v>45464</v>
      </c>
      <c r="F127" s="2757" t="s">
        <v>2190</v>
      </c>
      <c r="G127" s="1876" t="s">
        <v>5600</v>
      </c>
      <c r="H127" s="498" t="s">
        <v>7306</v>
      </c>
      <c r="I127" s="2758">
        <v>45491</v>
      </c>
      <c r="J127" s="2432"/>
      <c r="K127" s="502">
        <f>I127+20</f>
        <v>45511</v>
      </c>
      <c r="L127" s="502">
        <f>I127+25</f>
        <v>45516</v>
      </c>
      <c r="M127" s="502">
        <f>I127+27</f>
        <v>45518</v>
      </c>
      <c r="N127" s="490">
        <f>I127+31</f>
        <v>45522</v>
      </c>
      <c r="O127" s="502">
        <f>I127+36</f>
        <v>45527</v>
      </c>
      <c r="P127" s="502">
        <f>I127+39</f>
        <v>45530</v>
      </c>
      <c r="Q127" s="502">
        <f>I127+41</f>
        <v>45532</v>
      </c>
      <c r="R127" s="1511"/>
      <c r="S127" s="1511"/>
      <c r="T127" s="3151"/>
    </row>
    <row r="128" spans="1:20" s="30" customFormat="1" ht="21" hidden="1" customHeight="1" thickBot="1">
      <c r="A128" s="2842"/>
      <c r="B128" s="2842"/>
      <c r="C128" s="2759"/>
      <c r="D128" s="2760"/>
      <c r="E128" s="504"/>
      <c r="F128" s="2761"/>
      <c r="G128" s="2612"/>
      <c r="H128" s="504"/>
      <c r="I128" s="2763"/>
      <c r="J128" s="2764"/>
      <c r="K128" s="504"/>
      <c r="L128" s="504"/>
      <c r="M128" s="504"/>
      <c r="N128" s="2765"/>
      <c r="O128" s="504"/>
      <c r="P128" s="504"/>
      <c r="Q128" s="504"/>
      <c r="R128" s="1511">
        <v>45469</v>
      </c>
      <c r="S128" s="1511">
        <v>45470</v>
      </c>
      <c r="T128" s="3151">
        <f>WEEKNUM(R128)</f>
        <v>26</v>
      </c>
    </row>
    <row r="129" spans="1:20" s="30" customFormat="1" ht="21" hidden="1" customHeight="1" thickTop="1">
      <c r="A129" s="2842"/>
      <c r="B129" s="2842"/>
      <c r="C129" s="2774" t="s">
        <v>5243</v>
      </c>
      <c r="D129" s="1079" t="s">
        <v>7307</v>
      </c>
      <c r="E129" s="302">
        <v>45475</v>
      </c>
      <c r="F129" s="2766" t="s">
        <v>2190</v>
      </c>
      <c r="G129" s="1876" t="s">
        <v>7308</v>
      </c>
      <c r="H129" s="502" t="s">
        <v>7309</v>
      </c>
      <c r="I129" s="2758">
        <v>45497</v>
      </c>
      <c r="J129" s="2432"/>
      <c r="K129" s="502">
        <f>I129+20</f>
        <v>45517</v>
      </c>
      <c r="L129" s="502">
        <f>I129+25</f>
        <v>45522</v>
      </c>
      <c r="M129" s="502">
        <f>I129+27</f>
        <v>45524</v>
      </c>
      <c r="N129" s="490">
        <f>I129+31</f>
        <v>45528</v>
      </c>
      <c r="O129" s="502">
        <f>I129+36</f>
        <v>45533</v>
      </c>
      <c r="P129" s="502">
        <f>I129+39</f>
        <v>45536</v>
      </c>
      <c r="Q129" s="502">
        <f>I129+41</f>
        <v>45538</v>
      </c>
      <c r="R129" s="1511"/>
      <c r="S129" s="1511"/>
      <c r="T129" s="3151"/>
    </row>
    <row r="130" spans="1:20" s="30" customFormat="1" ht="21" hidden="1" customHeight="1" thickBot="1">
      <c r="A130" s="2842"/>
      <c r="B130" s="2842"/>
      <c r="C130" s="2771" t="s">
        <v>2150</v>
      </c>
      <c r="D130" s="2835" t="s">
        <v>5312</v>
      </c>
      <c r="E130" s="502">
        <v>45478</v>
      </c>
      <c r="F130" s="2786">
        <f>E130+11</f>
        <v>45489</v>
      </c>
      <c r="G130" s="2833"/>
      <c r="H130" s="502"/>
      <c r="I130" s="2758"/>
      <c r="J130" s="2432"/>
      <c r="K130" s="502"/>
      <c r="L130" s="502"/>
      <c r="M130" s="502"/>
      <c r="N130" s="490"/>
      <c r="O130" s="502"/>
      <c r="P130" s="502"/>
      <c r="Q130" s="502"/>
      <c r="R130" s="1511">
        <v>45476</v>
      </c>
      <c r="S130" s="1511">
        <f>R130+1</f>
        <v>45477</v>
      </c>
      <c r="T130" s="3151">
        <f>WEEKNUM(R130)</f>
        <v>27</v>
      </c>
    </row>
    <row r="131" spans="1:20" s="30" customFormat="1" ht="21" hidden="1" customHeight="1" thickTop="1">
      <c r="A131" s="2842"/>
      <c r="B131" s="2842"/>
      <c r="C131" s="2681" t="s">
        <v>6705</v>
      </c>
      <c r="D131" s="2767" t="s">
        <v>7310</v>
      </c>
      <c r="E131" s="858">
        <v>45482</v>
      </c>
      <c r="F131" s="2757" t="s">
        <v>2190</v>
      </c>
      <c r="G131" s="2839" t="s">
        <v>7203</v>
      </c>
      <c r="H131" s="498" t="s">
        <v>7311</v>
      </c>
      <c r="I131" s="2768">
        <v>45498</v>
      </c>
      <c r="J131" s="2834"/>
      <c r="K131" s="498">
        <f>I131+20</f>
        <v>45518</v>
      </c>
      <c r="L131" s="498">
        <f>I131+25</f>
        <v>45523</v>
      </c>
      <c r="M131" s="498">
        <f>I131+27</f>
        <v>45525</v>
      </c>
      <c r="N131" s="2071">
        <f>I131+31</f>
        <v>45529</v>
      </c>
      <c r="O131" s="498">
        <f>I131+36</f>
        <v>45534</v>
      </c>
      <c r="P131" s="498">
        <f>I131+39</f>
        <v>45537</v>
      </c>
      <c r="Q131" s="498">
        <f>I131+41</f>
        <v>45539</v>
      </c>
      <c r="R131" s="1511"/>
      <c r="S131" s="1511"/>
      <c r="T131" s="3151"/>
    </row>
    <row r="132" spans="1:20" s="30" customFormat="1" ht="21" hidden="1" customHeight="1" thickBot="1">
      <c r="A132" s="2842" t="s">
        <v>2262</v>
      </c>
      <c r="B132" s="2842"/>
      <c r="C132" s="2771" t="s">
        <v>4410</v>
      </c>
      <c r="D132" s="2835" t="s">
        <v>5313</v>
      </c>
      <c r="E132" s="2841" t="s">
        <v>2190</v>
      </c>
      <c r="F132" s="2841" t="s">
        <v>2190</v>
      </c>
      <c r="G132" s="2840"/>
      <c r="H132" s="2833"/>
      <c r="I132" s="2758"/>
      <c r="J132" s="549"/>
      <c r="K132" s="502"/>
      <c r="L132" s="502"/>
      <c r="M132" s="502"/>
      <c r="N132" s="502"/>
      <c r="O132" s="502"/>
      <c r="P132" s="502"/>
      <c r="Q132" s="502"/>
      <c r="R132" s="2844"/>
      <c r="S132" s="2844"/>
      <c r="T132" s="3151"/>
    </row>
    <row r="133" spans="1:20" s="30" customFormat="1" ht="21" hidden="1" customHeight="1" thickTop="1">
      <c r="A133" s="2842"/>
      <c r="B133" s="2842"/>
      <c r="C133" s="797" t="s">
        <v>3758</v>
      </c>
      <c r="D133" s="2767" t="s">
        <v>5315</v>
      </c>
      <c r="E133" s="858">
        <v>45486</v>
      </c>
      <c r="F133" s="858">
        <f>E133+10</f>
        <v>45496</v>
      </c>
      <c r="G133" s="2839" t="s">
        <v>7279</v>
      </c>
      <c r="H133" s="498" t="s">
        <v>7312</v>
      </c>
      <c r="I133" s="2768">
        <v>45517</v>
      </c>
      <c r="J133" s="2834"/>
      <c r="K133" s="498">
        <f>I133+20</f>
        <v>45537</v>
      </c>
      <c r="L133" s="498">
        <f>I133+25</f>
        <v>45542</v>
      </c>
      <c r="M133" s="498">
        <f>I133+27</f>
        <v>45544</v>
      </c>
      <c r="N133" s="2071">
        <f>I133+31</f>
        <v>45548</v>
      </c>
      <c r="O133" s="498">
        <f>I133+36</f>
        <v>45553</v>
      </c>
      <c r="P133" s="498">
        <f>I133+39</f>
        <v>45556</v>
      </c>
      <c r="Q133" s="2769">
        <f>I133+41</f>
        <v>45558</v>
      </c>
      <c r="R133" s="1511">
        <v>45470</v>
      </c>
      <c r="S133" s="1511">
        <v>45471</v>
      </c>
      <c r="T133" s="3151">
        <f>WEEKNUM(R133)</f>
        <v>26</v>
      </c>
    </row>
    <row r="134" spans="1:20" s="30" customFormat="1" ht="21" hidden="1" customHeight="1" thickBot="1">
      <c r="A134" s="2842"/>
      <c r="B134" s="2842"/>
      <c r="C134" s="2396" t="s">
        <v>6690</v>
      </c>
      <c r="D134" s="2760" t="s">
        <v>7313</v>
      </c>
      <c r="E134" s="40">
        <v>45499</v>
      </c>
      <c r="F134" s="2841" t="s">
        <v>2190</v>
      </c>
      <c r="G134" s="2858"/>
      <c r="H134" s="2762"/>
      <c r="I134" s="2763"/>
      <c r="J134" s="195"/>
      <c r="K134" s="504"/>
      <c r="L134" s="504"/>
      <c r="M134" s="504"/>
      <c r="N134" s="504"/>
      <c r="O134" s="504"/>
      <c r="P134" s="504"/>
      <c r="Q134" s="504"/>
      <c r="R134" s="2844"/>
      <c r="S134" s="2844"/>
      <c r="T134" s="3151"/>
    </row>
    <row r="135" spans="1:20" s="30" customFormat="1" ht="21" hidden="1" customHeight="1" thickTop="1">
      <c r="A135" s="2842"/>
      <c r="B135" s="2842"/>
      <c r="C135" s="2234" t="s">
        <v>6638</v>
      </c>
      <c r="D135" s="1076" t="s">
        <v>7314</v>
      </c>
      <c r="E135" s="302">
        <v>45501</v>
      </c>
      <c r="F135" s="2776" t="s">
        <v>2190</v>
      </c>
      <c r="G135" s="2234" t="s">
        <v>7209</v>
      </c>
      <c r="H135" s="502" t="s">
        <v>7315</v>
      </c>
      <c r="I135" s="2758">
        <v>45519</v>
      </c>
      <c r="J135" s="2432"/>
      <c r="K135" s="502">
        <f>I135+20</f>
        <v>45539</v>
      </c>
      <c r="L135" s="502">
        <f>I135+25</f>
        <v>45544</v>
      </c>
      <c r="M135" s="502">
        <f>I135+27</f>
        <v>45546</v>
      </c>
      <c r="N135" s="490">
        <f>I135+31</f>
        <v>45550</v>
      </c>
      <c r="O135" s="502">
        <f>I135+36</f>
        <v>45555</v>
      </c>
      <c r="P135" s="498">
        <f>I135+39</f>
        <v>45558</v>
      </c>
      <c r="Q135" s="502">
        <f>I135+41</f>
        <v>45560</v>
      </c>
      <c r="R135" s="2844"/>
      <c r="S135" s="2844"/>
      <c r="T135" s="3151"/>
    </row>
    <row r="136" spans="1:20" s="30" customFormat="1" ht="21" hidden="1" customHeight="1">
      <c r="A136" s="2842"/>
      <c r="B136" s="2842"/>
      <c r="C136" s="2838" t="s">
        <v>6463</v>
      </c>
      <c r="D136" s="1079" t="s">
        <v>2238</v>
      </c>
      <c r="E136" s="974">
        <v>45502</v>
      </c>
      <c r="F136" s="974">
        <f>E136+10</f>
        <v>45512</v>
      </c>
      <c r="G136" s="2840"/>
      <c r="H136" s="502"/>
      <c r="I136" s="2758"/>
      <c r="J136" s="2432"/>
      <c r="K136" s="502"/>
      <c r="L136" s="502"/>
      <c r="M136" s="502"/>
      <c r="N136" s="490"/>
      <c r="O136" s="502"/>
      <c r="P136" s="502"/>
      <c r="Q136" s="502"/>
      <c r="R136" s="1511">
        <v>45490</v>
      </c>
      <c r="S136" s="1511">
        <v>45491</v>
      </c>
      <c r="T136" s="3151">
        <f>WEEKNUM(R136)</f>
        <v>29</v>
      </c>
    </row>
    <row r="137" spans="1:20" s="30" customFormat="1" ht="21" hidden="1" customHeight="1" thickBot="1">
      <c r="A137" s="2842"/>
      <c r="B137" s="2842"/>
      <c r="C137" s="2759" t="s">
        <v>2242</v>
      </c>
      <c r="D137" s="2760" t="s">
        <v>4395</v>
      </c>
      <c r="E137" s="504">
        <v>45502</v>
      </c>
      <c r="F137" s="2841" t="s">
        <v>2190</v>
      </c>
      <c r="G137" s="2762"/>
      <c r="H137" s="2762"/>
      <c r="I137" s="2763"/>
      <c r="J137" s="195"/>
      <c r="K137" s="504"/>
      <c r="L137" s="504"/>
      <c r="M137" s="504"/>
      <c r="N137" s="504"/>
      <c r="O137" s="504"/>
      <c r="P137" s="504"/>
      <c r="Q137" s="504"/>
      <c r="R137" s="1511">
        <v>45497</v>
      </c>
      <c r="S137" s="1511">
        <f>R137+1</f>
        <v>45498</v>
      </c>
      <c r="T137" s="3151">
        <f>WEEKNUM(R137)</f>
        <v>30</v>
      </c>
    </row>
    <row r="138" spans="1:20" s="30" customFormat="1" ht="21" hidden="1" customHeight="1" thickTop="1">
      <c r="A138" s="2842"/>
      <c r="B138" s="2842"/>
      <c r="C138" s="1876" t="s">
        <v>6681</v>
      </c>
      <c r="D138" s="1076" t="s">
        <v>7316</v>
      </c>
      <c r="E138" s="302">
        <v>45503</v>
      </c>
      <c r="F138" s="2777" t="s">
        <v>2190</v>
      </c>
      <c r="G138" s="1876" t="s">
        <v>6218</v>
      </c>
      <c r="H138" s="498" t="s">
        <v>7317</v>
      </c>
      <c r="I138" s="2758">
        <v>45524</v>
      </c>
      <c r="J138" s="2432"/>
      <c r="K138" s="502">
        <f>I138+20</f>
        <v>45544</v>
      </c>
      <c r="L138" s="502">
        <f>I138+25</f>
        <v>45549</v>
      </c>
      <c r="M138" s="502">
        <f>I138+27</f>
        <v>45551</v>
      </c>
      <c r="N138" s="490">
        <f>I138+31</f>
        <v>45555</v>
      </c>
      <c r="O138" s="502">
        <f>I138+36</f>
        <v>45560</v>
      </c>
      <c r="P138" s="502">
        <f>I138+39</f>
        <v>45563</v>
      </c>
      <c r="Q138" s="502">
        <f>I138+41</f>
        <v>45565</v>
      </c>
      <c r="R138" s="2844"/>
      <c r="S138" s="2844"/>
      <c r="T138" s="3151"/>
    </row>
    <row r="139" spans="1:20" s="30" customFormat="1" ht="21" hidden="1" customHeight="1" thickBot="1">
      <c r="A139" s="2842"/>
      <c r="B139" s="2842"/>
      <c r="C139" s="2759" t="s">
        <v>5295</v>
      </c>
      <c r="D139" s="2760" t="s">
        <v>4772</v>
      </c>
      <c r="E139" s="504">
        <v>45507</v>
      </c>
      <c r="F139" s="504">
        <f>E139+9</f>
        <v>45516</v>
      </c>
      <c r="G139" s="2762"/>
      <c r="H139" s="2762"/>
      <c r="I139" s="2763"/>
      <c r="J139" s="195"/>
      <c r="K139" s="504"/>
      <c r="L139" s="504"/>
      <c r="M139" s="504"/>
      <c r="N139" s="504"/>
      <c r="O139" s="504"/>
      <c r="P139" s="504"/>
      <c r="Q139" s="504"/>
      <c r="R139" s="1511">
        <v>45504</v>
      </c>
      <c r="S139" s="1511">
        <f>R139+1</f>
        <v>45505</v>
      </c>
      <c r="T139" s="3151">
        <f>WEEKNUM(S139)</f>
        <v>31</v>
      </c>
    </row>
    <row r="140" spans="1:20" s="30" customFormat="1" ht="21" hidden="1" customHeight="1" thickTop="1">
      <c r="A140" s="2842"/>
      <c r="B140" s="2842"/>
      <c r="C140" s="1876" t="s">
        <v>5266</v>
      </c>
      <c r="D140" s="1076" t="s">
        <v>7318</v>
      </c>
      <c r="E140" s="302">
        <v>45510</v>
      </c>
      <c r="F140" s="2777" t="s">
        <v>2190</v>
      </c>
      <c r="G140" s="1876" t="s">
        <v>7241</v>
      </c>
      <c r="H140" s="498" t="s">
        <v>7319</v>
      </c>
      <c r="I140" s="2758">
        <v>45530</v>
      </c>
      <c r="J140" s="2432"/>
      <c r="K140" s="502">
        <f>I140+20</f>
        <v>45550</v>
      </c>
      <c r="L140" s="502">
        <f>I140+25</f>
        <v>45555</v>
      </c>
      <c r="M140" s="502">
        <f>I140+27</f>
        <v>45557</v>
      </c>
      <c r="N140" s="490">
        <f>I140+31</f>
        <v>45561</v>
      </c>
      <c r="O140" s="502">
        <f>I140+36</f>
        <v>45566</v>
      </c>
      <c r="P140" s="502">
        <f>I140+39</f>
        <v>45569</v>
      </c>
      <c r="Q140" s="502">
        <f>I140+41</f>
        <v>45571</v>
      </c>
      <c r="R140" s="2844"/>
      <c r="S140" s="2844"/>
      <c r="T140" s="3151"/>
    </row>
    <row r="141" spans="1:20" s="30" customFormat="1" ht="21" hidden="1" customHeight="1" thickBot="1">
      <c r="A141" s="2842"/>
      <c r="B141" s="2842"/>
      <c r="C141" s="2759" t="s">
        <v>2214</v>
      </c>
      <c r="D141" s="2760" t="s">
        <v>2240</v>
      </c>
      <c r="E141" s="1324">
        <v>45513</v>
      </c>
      <c r="F141" s="504">
        <f>E141+9</f>
        <v>45522</v>
      </c>
      <c r="G141" s="2762"/>
      <c r="H141" s="2762"/>
      <c r="I141" s="2763"/>
      <c r="J141" s="195"/>
      <c r="K141" s="504"/>
      <c r="L141" s="504"/>
      <c r="M141" s="504"/>
      <c r="N141" s="504"/>
      <c r="O141" s="504"/>
      <c r="P141" s="504"/>
      <c r="Q141" s="504"/>
      <c r="R141" s="1511">
        <v>45511</v>
      </c>
      <c r="S141" s="1511">
        <f>R141+1</f>
        <v>45512</v>
      </c>
      <c r="T141" s="3151">
        <f>WEEKNUM(S141)</f>
        <v>32</v>
      </c>
    </row>
    <row r="142" spans="1:20" s="30" customFormat="1" ht="21" hidden="1" customHeight="1" thickTop="1">
      <c r="A142" s="2842"/>
      <c r="B142" s="2842"/>
      <c r="C142" s="1876" t="s">
        <v>3873</v>
      </c>
      <c r="D142" s="1076" t="s">
        <v>7320</v>
      </c>
      <c r="E142" s="302">
        <v>45517</v>
      </c>
      <c r="F142" s="2777" t="s">
        <v>2190</v>
      </c>
      <c r="G142" s="1876" t="s">
        <v>4155</v>
      </c>
      <c r="H142" s="498" t="s">
        <v>7321</v>
      </c>
      <c r="I142" s="2758">
        <v>45532</v>
      </c>
      <c r="J142" s="2432"/>
      <c r="K142" s="502">
        <f>I142+20</f>
        <v>45552</v>
      </c>
      <c r="L142" s="502">
        <f>I142+25</f>
        <v>45557</v>
      </c>
      <c r="M142" s="502">
        <f>I142+27</f>
        <v>45559</v>
      </c>
      <c r="N142" s="490">
        <f>I142+31</f>
        <v>45563</v>
      </c>
      <c r="O142" s="502">
        <f>I142+36</f>
        <v>45568</v>
      </c>
      <c r="P142" s="502">
        <f>I142+39</f>
        <v>45571</v>
      </c>
      <c r="Q142" s="502">
        <f>I142+41</f>
        <v>45573</v>
      </c>
      <c r="R142" s="2844"/>
      <c r="S142" s="2844"/>
      <c r="T142" s="3151"/>
    </row>
    <row r="143" spans="1:20" s="30" customFormat="1" ht="21" hidden="1" customHeight="1" thickBot="1">
      <c r="A143" s="2842" t="s">
        <v>7322</v>
      </c>
      <c r="B143" s="2842"/>
      <c r="C143" s="2759" t="s">
        <v>2242</v>
      </c>
      <c r="D143" s="2760" t="s">
        <v>2243</v>
      </c>
      <c r="E143" s="504">
        <v>45520</v>
      </c>
      <c r="F143" s="504">
        <f>E143+12</f>
        <v>45532</v>
      </c>
      <c r="G143" s="2762"/>
      <c r="H143" s="2762"/>
      <c r="I143" s="2763"/>
      <c r="J143" s="195"/>
      <c r="K143" s="504"/>
      <c r="L143" s="504"/>
      <c r="M143" s="504"/>
      <c r="N143" s="504"/>
      <c r="O143" s="504"/>
      <c r="P143" s="504"/>
      <c r="Q143" s="504"/>
      <c r="R143" s="1511">
        <v>45518</v>
      </c>
      <c r="S143" s="1511">
        <f>R143+1</f>
        <v>45519</v>
      </c>
      <c r="T143" s="3151">
        <f>WEEKNUM(S143)</f>
        <v>33</v>
      </c>
    </row>
    <row r="144" spans="1:20" s="30" customFormat="1" ht="21" hidden="1" customHeight="1" thickTop="1">
      <c r="A144" s="2842"/>
      <c r="B144" s="2842"/>
      <c r="C144" s="1876" t="s">
        <v>4387</v>
      </c>
      <c r="D144" s="1076" t="s">
        <v>7323</v>
      </c>
      <c r="E144" s="302">
        <v>45524</v>
      </c>
      <c r="F144" s="2777" t="s">
        <v>2190</v>
      </c>
      <c r="G144" s="1876" t="s">
        <v>7243</v>
      </c>
      <c r="H144" s="498" t="s">
        <v>7324</v>
      </c>
      <c r="I144" s="2758">
        <v>45549</v>
      </c>
      <c r="J144" s="2432"/>
      <c r="K144" s="502">
        <f>I144+20</f>
        <v>45569</v>
      </c>
      <c r="L144" s="502">
        <f>I144+25</f>
        <v>45574</v>
      </c>
      <c r="M144" s="502">
        <f>I144+27</f>
        <v>45576</v>
      </c>
      <c r="N144" s="490">
        <f>I144+31</f>
        <v>45580</v>
      </c>
      <c r="O144" s="502">
        <f>I144+36</f>
        <v>45585</v>
      </c>
      <c r="P144" s="502">
        <f>I144+39</f>
        <v>45588</v>
      </c>
      <c r="Q144" s="502">
        <f>I144+41</f>
        <v>45590</v>
      </c>
      <c r="R144" s="2844"/>
      <c r="S144" s="2844"/>
      <c r="T144" s="3151"/>
    </row>
    <row r="145" spans="1:20" s="30" customFormat="1" ht="21" hidden="1" customHeight="1" thickBot="1">
      <c r="A145" s="2842"/>
      <c r="B145" s="2842"/>
      <c r="C145" s="2759" t="s">
        <v>7325</v>
      </c>
      <c r="D145" s="2760" t="s">
        <v>4776</v>
      </c>
      <c r="E145" s="504">
        <v>45533</v>
      </c>
      <c r="F145" s="504">
        <f>E145+9</f>
        <v>45542</v>
      </c>
      <c r="G145" s="2762"/>
      <c r="H145" s="2762"/>
      <c r="I145" s="2763"/>
      <c r="J145" s="195"/>
      <c r="K145" s="504"/>
      <c r="L145" s="504"/>
      <c r="M145" s="504"/>
      <c r="N145" s="504"/>
      <c r="O145" s="504"/>
      <c r="P145" s="504"/>
      <c r="Q145" s="504"/>
      <c r="R145" s="1511">
        <v>45525</v>
      </c>
      <c r="S145" s="1511">
        <f>R145+1</f>
        <v>45526</v>
      </c>
      <c r="T145" s="3151">
        <f>WEEKNUM(S145)</f>
        <v>34</v>
      </c>
    </row>
    <row r="146" spans="1:20" s="30" customFormat="1" ht="21" hidden="1" customHeight="1" thickTop="1">
      <c r="A146" s="2842"/>
      <c r="B146" s="2842"/>
      <c r="C146" s="1876" t="s">
        <v>6772</v>
      </c>
      <c r="D146" s="1076" t="s">
        <v>7326</v>
      </c>
      <c r="E146" s="302">
        <v>45531</v>
      </c>
      <c r="F146" s="2777" t="s">
        <v>2190</v>
      </c>
      <c r="G146" s="1876" t="s">
        <v>7247</v>
      </c>
      <c r="H146" s="498" t="s">
        <v>7327</v>
      </c>
      <c r="I146" s="2758">
        <v>45557</v>
      </c>
      <c r="J146" s="2432"/>
      <c r="K146" s="502">
        <f>I146+20</f>
        <v>45577</v>
      </c>
      <c r="L146" s="502">
        <f>I146+25</f>
        <v>45582</v>
      </c>
      <c r="M146" s="502">
        <f>I146+27</f>
        <v>45584</v>
      </c>
      <c r="N146" s="490">
        <f>I146+31</f>
        <v>45588</v>
      </c>
      <c r="O146" s="502">
        <f>I146+36</f>
        <v>45593</v>
      </c>
      <c r="P146" s="502">
        <f>I146+39</f>
        <v>45596</v>
      </c>
      <c r="Q146" s="502">
        <f>I146+41</f>
        <v>45598</v>
      </c>
      <c r="R146" s="2844"/>
      <c r="S146" s="2844"/>
      <c r="T146" s="3151"/>
    </row>
    <row r="147" spans="1:20" s="30" customFormat="1" ht="21" hidden="1" customHeight="1" thickBot="1">
      <c r="A147" s="2842"/>
      <c r="B147" s="2842"/>
      <c r="C147" s="2759" t="s">
        <v>4410</v>
      </c>
      <c r="D147" s="2760" t="s">
        <v>4780</v>
      </c>
      <c r="E147" s="504">
        <v>45539</v>
      </c>
      <c r="F147" s="504">
        <f>E147+9</f>
        <v>45548</v>
      </c>
      <c r="G147" s="2762"/>
      <c r="H147" s="2762"/>
      <c r="I147" s="2763"/>
      <c r="J147" s="195"/>
      <c r="K147" s="504"/>
      <c r="L147" s="504"/>
      <c r="M147" s="504"/>
      <c r="N147" s="504"/>
      <c r="O147" s="504"/>
      <c r="P147" s="504"/>
      <c r="Q147" s="504"/>
      <c r="R147" s="1511">
        <v>45532</v>
      </c>
      <c r="S147" s="1511">
        <f>R147+1</f>
        <v>45533</v>
      </c>
      <c r="T147" s="3151">
        <f>WEEKNUM(S147)</f>
        <v>35</v>
      </c>
    </row>
    <row r="148" spans="1:20" s="30" customFormat="1" ht="21" hidden="1" customHeight="1" thickTop="1">
      <c r="A148" s="2842"/>
      <c r="B148" s="2842"/>
      <c r="C148" s="1876" t="s">
        <v>6721</v>
      </c>
      <c r="D148" s="1076" t="s">
        <v>7328</v>
      </c>
      <c r="E148" s="302">
        <v>45538</v>
      </c>
      <c r="F148" s="2777" t="s">
        <v>2190</v>
      </c>
      <c r="G148" s="1876" t="s">
        <v>7298</v>
      </c>
      <c r="H148" s="498" t="s">
        <v>7329</v>
      </c>
      <c r="I148" s="2758">
        <v>45562</v>
      </c>
      <c r="J148" s="2432"/>
      <c r="K148" s="502">
        <f>I148+20</f>
        <v>45582</v>
      </c>
      <c r="L148" s="502">
        <f>I148+25</f>
        <v>45587</v>
      </c>
      <c r="M148" s="502">
        <f>I148+27</f>
        <v>45589</v>
      </c>
      <c r="N148" s="490">
        <f>I148+31</f>
        <v>45593</v>
      </c>
      <c r="O148" s="502">
        <f>I148+36</f>
        <v>45598</v>
      </c>
      <c r="P148" s="502">
        <f>I148+39</f>
        <v>45601</v>
      </c>
      <c r="Q148" s="502">
        <f>I148+41</f>
        <v>45603</v>
      </c>
      <c r="R148" s="2844"/>
      <c r="S148" s="2844"/>
      <c r="T148" s="3151"/>
    </row>
    <row r="149" spans="1:20" s="30" customFormat="1" ht="21" hidden="1" customHeight="1" thickBot="1">
      <c r="A149" s="2842" t="s">
        <v>7330</v>
      </c>
      <c r="B149" s="2842"/>
      <c r="C149" s="2759" t="s">
        <v>7331</v>
      </c>
      <c r="D149" s="2760" t="s">
        <v>5323</v>
      </c>
      <c r="E149" s="504">
        <v>45545</v>
      </c>
      <c r="F149" s="504">
        <f>E149+9</f>
        <v>45554</v>
      </c>
      <c r="G149" s="2762"/>
      <c r="H149" s="2762"/>
      <c r="I149" s="2763"/>
      <c r="J149" s="195"/>
      <c r="K149" s="504"/>
      <c r="L149" s="504"/>
      <c r="M149" s="504"/>
      <c r="N149" s="504"/>
      <c r="O149" s="504"/>
      <c r="P149" s="504"/>
      <c r="Q149" s="504"/>
      <c r="R149" s="1511">
        <v>45539</v>
      </c>
      <c r="S149" s="1511">
        <f>R149+1</f>
        <v>45540</v>
      </c>
      <c r="T149" s="3151">
        <f>WEEKNUM(S149)</f>
        <v>36</v>
      </c>
    </row>
    <row r="150" spans="1:20" s="30" customFormat="1" ht="21" hidden="1" customHeight="1" thickTop="1">
      <c r="A150" s="2842"/>
      <c r="B150" s="2842"/>
      <c r="C150" s="2395" t="s">
        <v>6630</v>
      </c>
      <c r="D150" s="2767" t="s">
        <v>7302</v>
      </c>
      <c r="E150" s="858">
        <v>45545</v>
      </c>
      <c r="F150" s="2777" t="s">
        <v>2190</v>
      </c>
      <c r="G150" s="2395" t="s">
        <v>3158</v>
      </c>
      <c r="H150" s="498" t="s">
        <v>7332</v>
      </c>
      <c r="I150" s="2768">
        <v>45568</v>
      </c>
      <c r="J150" s="2432"/>
      <c r="K150" s="502">
        <f>I150+20</f>
        <v>45588</v>
      </c>
      <c r="L150" s="502">
        <f>I150+25</f>
        <v>45593</v>
      </c>
      <c r="M150" s="502">
        <f>I150+27</f>
        <v>45595</v>
      </c>
      <c r="N150" s="490">
        <f>I150+31</f>
        <v>45599</v>
      </c>
      <c r="O150" s="502">
        <f>I150+36</f>
        <v>45604</v>
      </c>
      <c r="P150" s="502">
        <f>I150+39</f>
        <v>45607</v>
      </c>
      <c r="Q150" s="502">
        <f>I150+41</f>
        <v>45609</v>
      </c>
      <c r="R150" s="1511"/>
      <c r="S150" s="1511"/>
      <c r="T150" s="3151"/>
    </row>
    <row r="151" spans="1:20" s="30" customFormat="1" ht="21" hidden="1" customHeight="1" thickBot="1">
      <c r="A151" s="2842"/>
      <c r="B151" s="2842"/>
      <c r="C151" s="2759" t="s">
        <v>2186</v>
      </c>
      <c r="D151" s="2760" t="s">
        <v>2258</v>
      </c>
      <c r="E151" s="504">
        <v>45549</v>
      </c>
      <c r="F151" s="504">
        <f>E151+9</f>
        <v>45558</v>
      </c>
      <c r="G151" s="2762"/>
      <c r="H151" s="2762"/>
      <c r="I151" s="2763"/>
      <c r="J151" s="195"/>
      <c r="K151" s="504"/>
      <c r="L151" s="504"/>
      <c r="M151" s="504"/>
      <c r="N151" s="504"/>
      <c r="O151" s="504"/>
      <c r="P151" s="504"/>
      <c r="Q151" s="504"/>
      <c r="R151" s="1511">
        <v>45546</v>
      </c>
      <c r="S151" s="1511">
        <f>R151+1</f>
        <v>45547</v>
      </c>
      <c r="T151" s="3151">
        <f>WEEKNUM(S151)</f>
        <v>37</v>
      </c>
    </row>
    <row r="152" spans="1:20" s="30" customFormat="1" ht="21" customHeight="1" thickTop="1">
      <c r="A152" s="2842"/>
      <c r="B152" s="2842"/>
      <c r="C152" s="2395" t="s">
        <v>4453</v>
      </c>
      <c r="D152" s="2767" t="s">
        <v>7333</v>
      </c>
      <c r="E152" s="858">
        <v>45552</v>
      </c>
      <c r="F152" s="2777" t="s">
        <v>2190</v>
      </c>
      <c r="G152" s="2395" t="s">
        <v>7200</v>
      </c>
      <c r="H152" s="498" t="s">
        <v>7334</v>
      </c>
      <c r="I152" s="2768">
        <v>45568</v>
      </c>
      <c r="J152" s="2432"/>
      <c r="K152" s="502">
        <f>I152+20</f>
        <v>45588</v>
      </c>
      <c r="L152" s="502">
        <f>I152+25</f>
        <v>45593</v>
      </c>
      <c r="M152" s="502">
        <f>I152+27</f>
        <v>45595</v>
      </c>
      <c r="N152" s="490">
        <f>I152+31</f>
        <v>45599</v>
      </c>
      <c r="O152" s="502">
        <f>I152+36</f>
        <v>45604</v>
      </c>
      <c r="P152" s="502">
        <f>I152+39</f>
        <v>45607</v>
      </c>
      <c r="Q152" s="502">
        <f>I152+41</f>
        <v>45609</v>
      </c>
      <c r="R152" s="1511"/>
      <c r="S152" s="1511"/>
      <c r="T152" s="3151"/>
    </row>
    <row r="153" spans="1:20" s="30" customFormat="1" ht="21" customHeight="1" thickBot="1">
      <c r="A153" s="2842" t="s">
        <v>7335</v>
      </c>
      <c r="B153" s="2842"/>
      <c r="C153" s="2759" t="s">
        <v>7336</v>
      </c>
      <c r="D153" s="2760" t="s">
        <v>2263</v>
      </c>
      <c r="E153" s="504">
        <v>45557</v>
      </c>
      <c r="F153" s="504">
        <f>E153+9</f>
        <v>45566</v>
      </c>
      <c r="G153" s="2762"/>
      <c r="H153" s="2762"/>
      <c r="I153" s="2763"/>
      <c r="J153" s="195"/>
      <c r="K153" s="504"/>
      <c r="L153" s="504"/>
      <c r="M153" s="504"/>
      <c r="N153" s="504"/>
      <c r="O153" s="504"/>
      <c r="P153" s="504"/>
      <c r="Q153" s="504"/>
      <c r="R153" s="1511">
        <v>45553</v>
      </c>
      <c r="S153" s="1511">
        <f>R153+1</f>
        <v>45554</v>
      </c>
      <c r="T153" s="3151">
        <f>WEEKNUM(S153)</f>
        <v>38</v>
      </c>
    </row>
    <row r="154" spans="1:20" s="27" customFormat="1" ht="21" customHeight="1" thickTop="1">
      <c r="A154" s="2842"/>
      <c r="B154" s="2842"/>
      <c r="C154" s="2395" t="s">
        <v>6777</v>
      </c>
      <c r="D154" s="2767" t="s">
        <v>7309</v>
      </c>
      <c r="E154" s="858">
        <v>45559</v>
      </c>
      <c r="F154" s="2777" t="s">
        <v>2190</v>
      </c>
      <c r="G154" s="2395" t="s">
        <v>7228</v>
      </c>
      <c r="H154" s="498" t="s">
        <v>7337</v>
      </c>
      <c r="I154" s="2768">
        <v>45582</v>
      </c>
      <c r="J154" s="2432"/>
      <c r="K154" s="502">
        <f>I154+20</f>
        <v>45602</v>
      </c>
      <c r="L154" s="502">
        <f>I154+25</f>
        <v>45607</v>
      </c>
      <c r="M154" s="502">
        <f>I154+27</f>
        <v>45609</v>
      </c>
      <c r="N154" s="490">
        <f>I154+31</f>
        <v>45613</v>
      </c>
      <c r="O154" s="502">
        <f>I154+36</f>
        <v>45618</v>
      </c>
      <c r="P154" s="502">
        <f>I154+39</f>
        <v>45621</v>
      </c>
      <c r="Q154" s="502">
        <f>I154+41</f>
        <v>45623</v>
      </c>
      <c r="R154" s="1511"/>
      <c r="S154" s="1511"/>
      <c r="T154" s="3151"/>
    </row>
    <row r="155" spans="1:20" s="27" customFormat="1" ht="21" customHeight="1" thickBot="1">
      <c r="A155" s="2842"/>
      <c r="B155" s="2842"/>
      <c r="C155" s="2771" t="s">
        <v>2242</v>
      </c>
      <c r="D155" s="2835" t="s">
        <v>4402</v>
      </c>
      <c r="E155" s="502">
        <v>45563</v>
      </c>
      <c r="F155" s="502">
        <f>E155+9</f>
        <v>45572</v>
      </c>
      <c r="G155" s="2762"/>
      <c r="H155" s="2762"/>
      <c r="I155" s="2763"/>
      <c r="J155" s="195"/>
      <c r="K155" s="504"/>
      <c r="L155" s="504"/>
      <c r="M155" s="504"/>
      <c r="N155" s="504"/>
      <c r="O155" s="504"/>
      <c r="P155" s="504"/>
      <c r="Q155" s="504"/>
      <c r="R155" s="1511">
        <v>45560</v>
      </c>
      <c r="S155" s="1511">
        <f>R155+1</f>
        <v>45561</v>
      </c>
      <c r="T155" s="3151">
        <f>WEEKNUM(S155)</f>
        <v>39</v>
      </c>
    </row>
    <row r="156" spans="1:20" s="27" customFormat="1" ht="21" customHeight="1" thickTop="1">
      <c r="A156" s="2842" t="s">
        <v>7338</v>
      </c>
      <c r="B156" s="2842"/>
      <c r="C156" s="2395" t="s">
        <v>6705</v>
      </c>
      <c r="D156" s="2774" t="s">
        <v>7339</v>
      </c>
      <c r="E156" s="498">
        <v>45566</v>
      </c>
      <c r="F156" s="813" t="s">
        <v>2190</v>
      </c>
      <c r="G156" s="3878" t="s">
        <v>2182</v>
      </c>
      <c r="H156" s="498" t="s">
        <v>7340</v>
      </c>
      <c r="I156" s="3544">
        <v>45581</v>
      </c>
      <c r="J156" s="2432"/>
      <c r="K156" s="549"/>
      <c r="L156" s="549"/>
      <c r="M156" s="549"/>
      <c r="N156" s="2432"/>
      <c r="O156" s="549"/>
      <c r="P156" s="549"/>
      <c r="Q156" s="549"/>
      <c r="R156" s="3545"/>
      <c r="S156" s="3545" t="s">
        <v>7341</v>
      </c>
      <c r="T156" s="3546"/>
    </row>
    <row r="157" spans="1:20" s="27" customFormat="1" ht="21" customHeight="1">
      <c r="A157" s="2842"/>
      <c r="B157" s="2842"/>
      <c r="C157" s="2771" t="s">
        <v>2242</v>
      </c>
      <c r="D157" s="2778" t="s">
        <v>4407</v>
      </c>
      <c r="E157" s="502">
        <v>45569</v>
      </c>
      <c r="F157" s="502">
        <f>E157+9</f>
        <v>45578</v>
      </c>
      <c r="G157" s="3896"/>
      <c r="H157" s="502"/>
      <c r="I157" s="3890"/>
      <c r="J157" s="2432"/>
      <c r="K157" s="549"/>
      <c r="L157" s="549"/>
      <c r="M157" s="549"/>
      <c r="N157" s="2432"/>
      <c r="O157" s="549"/>
      <c r="P157" s="549"/>
      <c r="Q157" s="549"/>
      <c r="R157" s="3545"/>
      <c r="S157" s="3545"/>
      <c r="T157" s="3546"/>
    </row>
    <row r="158" spans="1:20" s="27" customFormat="1" ht="21" customHeight="1" thickBot="1">
      <c r="A158" s="2842" t="s">
        <v>7325</v>
      </c>
      <c r="B158" s="2842"/>
      <c r="C158" s="3891" t="s">
        <v>2248</v>
      </c>
      <c r="D158" s="3892" t="s">
        <v>4404</v>
      </c>
      <c r="E158" s="3893">
        <v>45567</v>
      </c>
      <c r="F158" s="3893">
        <f>E158+9</f>
        <v>45576</v>
      </c>
      <c r="G158" s="2762"/>
      <c r="H158" s="2762"/>
      <c r="I158" s="2763"/>
      <c r="J158" s="195"/>
      <c r="K158" s="504"/>
      <c r="L158" s="504"/>
      <c r="M158" s="504"/>
      <c r="N158" s="504"/>
      <c r="O158" s="504"/>
      <c r="P158" s="504"/>
      <c r="Q158" s="504"/>
      <c r="R158" s="1511">
        <v>45567</v>
      </c>
      <c r="S158" s="1511">
        <f>R158+1</f>
        <v>45568</v>
      </c>
      <c r="T158" s="3151">
        <f>WEEKNUM(S158)</f>
        <v>40</v>
      </c>
    </row>
    <row r="159" spans="1:20" s="27" customFormat="1" ht="21" customHeight="1" thickTop="1">
      <c r="A159" s="2842"/>
      <c r="B159" s="2842"/>
      <c r="C159" s="2395" t="s">
        <v>5243</v>
      </c>
      <c r="D159" s="2767" t="s">
        <v>7342</v>
      </c>
      <c r="E159" s="858">
        <v>45573</v>
      </c>
      <c r="F159" s="2777" t="s">
        <v>2190</v>
      </c>
      <c r="G159" s="2395" t="s">
        <v>5600</v>
      </c>
      <c r="H159" s="498" t="s">
        <v>7343</v>
      </c>
      <c r="I159" s="2768">
        <v>45588</v>
      </c>
      <c r="J159" s="2432"/>
      <c r="K159" s="502">
        <f>I159+20</f>
        <v>45608</v>
      </c>
      <c r="L159" s="502">
        <f>I159+25</f>
        <v>45613</v>
      </c>
      <c r="M159" s="502">
        <f>I159+27</f>
        <v>45615</v>
      </c>
      <c r="N159" s="490">
        <f>I159+31</f>
        <v>45619</v>
      </c>
      <c r="O159" s="502">
        <f>I159+36</f>
        <v>45624</v>
      </c>
      <c r="P159" s="502">
        <f>I159+39</f>
        <v>45627</v>
      </c>
      <c r="Q159" s="502">
        <f>I159+41</f>
        <v>45629</v>
      </c>
      <c r="R159" s="1511"/>
      <c r="S159" s="1511"/>
      <c r="T159" s="3151"/>
    </row>
    <row r="160" spans="1:20" s="27" customFormat="1" ht="21" customHeight="1" thickBot="1">
      <c r="A160" s="2842" t="s">
        <v>4410</v>
      </c>
      <c r="B160" s="2842"/>
      <c r="C160" s="2759" t="s">
        <v>7325</v>
      </c>
      <c r="D160" s="2760" t="s">
        <v>2268</v>
      </c>
      <c r="E160" s="504">
        <v>45578</v>
      </c>
      <c r="F160" s="504">
        <f>E160+9</f>
        <v>45587</v>
      </c>
      <c r="G160" s="2762"/>
      <c r="H160" s="2762"/>
      <c r="I160" s="2763"/>
      <c r="J160" s="195"/>
      <c r="K160" s="504"/>
      <c r="L160" s="504"/>
      <c r="M160" s="504"/>
      <c r="N160" s="504"/>
      <c r="O160" s="504"/>
      <c r="P160" s="504"/>
      <c r="Q160" s="504"/>
      <c r="R160" s="1511">
        <v>45574</v>
      </c>
      <c r="S160" s="1511">
        <f>R160+1</f>
        <v>45575</v>
      </c>
      <c r="T160" s="3151">
        <f t="shared" ref="T160:T172" si="122">WEEKNUM(S160)</f>
        <v>41</v>
      </c>
    </row>
    <row r="161" spans="1:20" s="27" customFormat="1" ht="21" customHeight="1" thickTop="1">
      <c r="A161" s="2842" t="s">
        <v>6690</v>
      </c>
      <c r="B161" s="2842"/>
      <c r="C161" s="2395" t="s">
        <v>7344</v>
      </c>
      <c r="D161" s="2767" t="s">
        <v>7345</v>
      </c>
      <c r="E161" s="2777" t="s">
        <v>2190</v>
      </c>
      <c r="F161" s="2777" t="s">
        <v>2190</v>
      </c>
      <c r="G161" s="2395" t="s">
        <v>7308</v>
      </c>
      <c r="H161" s="498" t="s">
        <v>7346</v>
      </c>
      <c r="I161" s="2768">
        <v>45595</v>
      </c>
      <c r="J161" s="2432"/>
      <c r="K161" s="502">
        <f>I161+20</f>
        <v>45615</v>
      </c>
      <c r="L161" s="502">
        <f>I161+25</f>
        <v>45620</v>
      </c>
      <c r="M161" s="502">
        <f>I161+27</f>
        <v>45622</v>
      </c>
      <c r="N161" s="490">
        <f>I161+31</f>
        <v>45626</v>
      </c>
      <c r="O161" s="502">
        <f>I161+36</f>
        <v>45631</v>
      </c>
      <c r="P161" s="502">
        <f>I161+39</f>
        <v>45634</v>
      </c>
      <c r="Q161" s="502">
        <f>I161+41</f>
        <v>45636</v>
      </c>
      <c r="R161" s="1511"/>
      <c r="S161" s="1511"/>
      <c r="T161" s="3151"/>
    </row>
    <row r="162" spans="1:20" s="27" customFormat="1" ht="21" customHeight="1" thickBot="1">
      <c r="A162" s="2842" t="s">
        <v>2290</v>
      </c>
      <c r="B162" s="2842"/>
      <c r="C162" s="3891" t="s">
        <v>4410</v>
      </c>
      <c r="D162" s="3894" t="s">
        <v>2272</v>
      </c>
      <c r="E162" s="3893">
        <v>45581</v>
      </c>
      <c r="F162" s="3895" t="s">
        <v>2190</v>
      </c>
      <c r="G162" s="2762"/>
      <c r="H162" s="2762"/>
      <c r="I162" s="2763"/>
      <c r="J162" s="195"/>
      <c r="K162" s="504"/>
      <c r="L162" s="504"/>
      <c r="M162" s="504"/>
      <c r="N162" s="504"/>
      <c r="O162" s="504"/>
      <c r="P162" s="504"/>
      <c r="Q162" s="504"/>
      <c r="R162" s="1511">
        <v>45581</v>
      </c>
      <c r="S162" s="1511">
        <f>R162+1</f>
        <v>45582</v>
      </c>
      <c r="T162" s="3151">
        <f t="shared" si="122"/>
        <v>42</v>
      </c>
    </row>
    <row r="163" spans="1:20" s="27" customFormat="1" ht="21" customHeight="1" thickTop="1">
      <c r="A163" s="2842" t="s">
        <v>6755</v>
      </c>
      <c r="B163" s="2842"/>
      <c r="C163" s="2395" t="s">
        <v>6690</v>
      </c>
      <c r="D163" s="2767" t="s">
        <v>7347</v>
      </c>
      <c r="E163" s="858">
        <v>45587</v>
      </c>
      <c r="F163" s="2777" t="s">
        <v>2190</v>
      </c>
      <c r="G163" s="2395" t="s">
        <v>7203</v>
      </c>
      <c r="H163" s="498" t="s">
        <v>7348</v>
      </c>
      <c r="I163" s="2768">
        <v>45602</v>
      </c>
      <c r="J163" s="2432"/>
      <c r="K163" s="502">
        <f>I163+20</f>
        <v>45622</v>
      </c>
      <c r="L163" s="502">
        <f>I163+25</f>
        <v>45627</v>
      </c>
      <c r="M163" s="502">
        <f>I163+27</f>
        <v>45629</v>
      </c>
      <c r="N163" s="490">
        <f>I163+31</f>
        <v>45633</v>
      </c>
      <c r="O163" s="502">
        <f>I163+36</f>
        <v>45638</v>
      </c>
      <c r="P163" s="502">
        <f>I163+39</f>
        <v>45641</v>
      </c>
      <c r="Q163" s="502">
        <f>I163+41</f>
        <v>45643</v>
      </c>
      <c r="R163" s="1511"/>
      <c r="S163" s="1511"/>
      <c r="T163" s="3151"/>
    </row>
    <row r="164" spans="1:20" s="27" customFormat="1" ht="21" customHeight="1" thickBot="1">
      <c r="A164" s="2842"/>
      <c r="B164" s="2842"/>
      <c r="C164" s="2759" t="s">
        <v>2751</v>
      </c>
      <c r="D164" s="2760" t="s">
        <v>4413</v>
      </c>
      <c r="E164" s="504">
        <v>45588</v>
      </c>
      <c r="F164" s="504">
        <f>E164+9</f>
        <v>45597</v>
      </c>
      <c r="G164" s="2762"/>
      <c r="H164" s="2762"/>
      <c r="I164" s="2763"/>
      <c r="J164" s="195"/>
      <c r="K164" s="504"/>
      <c r="L164" s="504"/>
      <c r="M164" s="504"/>
      <c r="N164" s="504"/>
      <c r="O164" s="504"/>
      <c r="P164" s="504"/>
      <c r="Q164" s="504"/>
      <c r="R164" s="1511">
        <v>45588</v>
      </c>
      <c r="S164" s="1511">
        <f>R164+1</f>
        <v>45589</v>
      </c>
      <c r="T164" s="3151">
        <f t="shared" si="122"/>
        <v>43</v>
      </c>
    </row>
    <row r="165" spans="1:20" s="27" customFormat="1" ht="21" customHeight="1" thickTop="1">
      <c r="A165" s="2842" t="s">
        <v>7349</v>
      </c>
      <c r="B165" s="2842"/>
      <c r="C165" s="2395" t="s">
        <v>6638</v>
      </c>
      <c r="D165" s="2767" t="s">
        <v>7350</v>
      </c>
      <c r="E165" s="858">
        <v>45594</v>
      </c>
      <c r="F165" s="2777" t="s">
        <v>2190</v>
      </c>
      <c r="G165" s="2395" t="s">
        <v>7279</v>
      </c>
      <c r="H165" s="498" t="s">
        <v>7351</v>
      </c>
      <c r="I165" s="2768">
        <v>45609</v>
      </c>
      <c r="J165" s="2432"/>
      <c r="K165" s="502">
        <f>I165+20</f>
        <v>45629</v>
      </c>
      <c r="L165" s="502">
        <f>I165+25</f>
        <v>45634</v>
      </c>
      <c r="M165" s="502">
        <f>I165+27</f>
        <v>45636</v>
      </c>
      <c r="N165" s="490">
        <f>I165+31</f>
        <v>45640</v>
      </c>
      <c r="O165" s="502">
        <f>I165+36</f>
        <v>45645</v>
      </c>
      <c r="P165" s="502">
        <f>I165+39</f>
        <v>45648</v>
      </c>
      <c r="Q165" s="502">
        <f>I165+41</f>
        <v>45650</v>
      </c>
      <c r="R165" s="1511"/>
      <c r="S165" s="1511"/>
      <c r="T165" s="3151"/>
    </row>
    <row r="166" spans="1:20" s="27" customFormat="1" ht="21" customHeight="1" thickBot="1">
      <c r="A166" s="2842" t="s">
        <v>7352</v>
      </c>
      <c r="B166" s="2842"/>
      <c r="C166" s="2759" t="s">
        <v>4414</v>
      </c>
      <c r="D166" s="2760" t="s">
        <v>4415</v>
      </c>
      <c r="E166" s="504">
        <v>45595</v>
      </c>
      <c r="F166" s="504">
        <f>E166+9</f>
        <v>45604</v>
      </c>
      <c r="G166" s="2762"/>
      <c r="H166" s="2762"/>
      <c r="I166" s="2763"/>
      <c r="J166" s="195"/>
      <c r="K166" s="504"/>
      <c r="L166" s="504"/>
      <c r="M166" s="504"/>
      <c r="N166" s="504"/>
      <c r="O166" s="504"/>
      <c r="P166" s="504"/>
      <c r="Q166" s="504"/>
      <c r="R166" s="1511">
        <v>45595</v>
      </c>
      <c r="S166" s="1511">
        <f>R166+1</f>
        <v>45596</v>
      </c>
      <c r="T166" s="3151">
        <f t="shared" ref="T166" si="123">WEEKNUM(S166)</f>
        <v>44</v>
      </c>
    </row>
    <row r="167" spans="1:20" s="27" customFormat="1" ht="21" customHeight="1" thickTop="1">
      <c r="A167" s="2842"/>
      <c r="B167" s="2842"/>
      <c r="C167" s="2395" t="s">
        <v>5259</v>
      </c>
      <c r="D167" s="2767" t="s">
        <v>7353</v>
      </c>
      <c r="E167" s="858">
        <v>45601</v>
      </c>
      <c r="F167" s="2777" t="s">
        <v>2190</v>
      </c>
      <c r="G167" s="2234" t="s">
        <v>7209</v>
      </c>
      <c r="H167" s="498" t="s">
        <v>7354</v>
      </c>
      <c r="I167" s="2768">
        <v>45616</v>
      </c>
      <c r="J167" s="2432"/>
      <c r="K167" s="502">
        <f>I167+20</f>
        <v>45636</v>
      </c>
      <c r="L167" s="502">
        <f>I167+25</f>
        <v>45641</v>
      </c>
      <c r="M167" s="502">
        <f>I167+27</f>
        <v>45643</v>
      </c>
      <c r="N167" s="490">
        <f>I167+31</f>
        <v>45647</v>
      </c>
      <c r="O167" s="502">
        <f>I167+36</f>
        <v>45652</v>
      </c>
      <c r="P167" s="502">
        <f>I167+39</f>
        <v>45655</v>
      </c>
      <c r="Q167" s="502">
        <f>I167+41</f>
        <v>45657</v>
      </c>
      <c r="R167" s="1511"/>
      <c r="S167" s="1511"/>
      <c r="T167" s="3151"/>
    </row>
    <row r="168" spans="1:20" s="27" customFormat="1" ht="21" customHeight="1" thickBot="1">
      <c r="A168" s="2842" t="s">
        <v>7355</v>
      </c>
      <c r="B168" s="2842"/>
      <c r="C168" s="2759" t="s">
        <v>7336</v>
      </c>
      <c r="D168" s="2760" t="s">
        <v>4418</v>
      </c>
      <c r="E168" s="504">
        <v>45602</v>
      </c>
      <c r="F168" s="504">
        <f>E168+9</f>
        <v>45611</v>
      </c>
      <c r="G168" s="2762"/>
      <c r="H168" s="2762"/>
      <c r="I168" s="2763"/>
      <c r="J168" s="195"/>
      <c r="K168" s="504"/>
      <c r="L168" s="504"/>
      <c r="M168" s="504"/>
      <c r="N168" s="504"/>
      <c r="O168" s="504"/>
      <c r="P168" s="504"/>
      <c r="Q168" s="504"/>
      <c r="R168" s="1511">
        <v>45602</v>
      </c>
      <c r="S168" s="1511">
        <f>R168+1</f>
        <v>45603</v>
      </c>
      <c r="T168" s="3151">
        <f t="shared" si="122"/>
        <v>45</v>
      </c>
    </row>
    <row r="169" spans="1:20" s="27" customFormat="1" ht="21" customHeight="1" thickTop="1">
      <c r="A169" s="2842"/>
      <c r="B169" s="2842"/>
      <c r="C169" s="2395" t="s">
        <v>5266</v>
      </c>
      <c r="D169" s="2767" t="s">
        <v>7226</v>
      </c>
      <c r="E169" s="858">
        <v>45608</v>
      </c>
      <c r="F169" s="2777" t="s">
        <v>2190</v>
      </c>
      <c r="G169" s="2234" t="s">
        <v>7356</v>
      </c>
      <c r="H169" s="498" t="s">
        <v>7357</v>
      </c>
      <c r="I169" s="2768">
        <v>45623</v>
      </c>
      <c r="J169" s="2432"/>
      <c r="K169" s="502">
        <f>I169+20</f>
        <v>45643</v>
      </c>
      <c r="L169" s="502">
        <f>I169+25</f>
        <v>45648</v>
      </c>
      <c r="M169" s="502">
        <f>I169+27</f>
        <v>45650</v>
      </c>
      <c r="N169" s="490">
        <f>I169+31</f>
        <v>45654</v>
      </c>
      <c r="O169" s="502">
        <f>I169+36</f>
        <v>45659</v>
      </c>
      <c r="P169" s="502">
        <f>I169+39</f>
        <v>45662</v>
      </c>
      <c r="Q169" s="502">
        <f>I169+41</f>
        <v>45664</v>
      </c>
      <c r="R169" s="1511"/>
      <c r="S169" s="1511"/>
      <c r="T169" s="3151"/>
    </row>
    <row r="170" spans="1:20" s="27" customFormat="1" ht="21" customHeight="1" thickBot="1">
      <c r="A170" s="2842" t="s">
        <v>7358</v>
      </c>
      <c r="B170" s="2842"/>
      <c r="C170" s="2759" t="s">
        <v>2242</v>
      </c>
      <c r="D170" s="2760" t="s">
        <v>4421</v>
      </c>
      <c r="E170" s="504">
        <v>45609</v>
      </c>
      <c r="F170" s="504">
        <f>E170+9</f>
        <v>45618</v>
      </c>
      <c r="G170" s="2762"/>
      <c r="H170" s="2762"/>
      <c r="I170" s="2763"/>
      <c r="J170" s="195"/>
      <c r="K170" s="504"/>
      <c r="L170" s="504"/>
      <c r="M170" s="504"/>
      <c r="N170" s="504"/>
      <c r="O170" s="504"/>
      <c r="P170" s="504"/>
      <c r="Q170" s="504"/>
      <c r="R170" s="1511">
        <v>45609</v>
      </c>
      <c r="S170" s="1511">
        <f>R170+1</f>
        <v>45610</v>
      </c>
      <c r="T170" s="3151">
        <f t="shared" si="122"/>
        <v>46</v>
      </c>
    </row>
    <row r="171" spans="1:20" s="27" customFormat="1" ht="21" customHeight="1" thickTop="1">
      <c r="A171" s="2842"/>
      <c r="B171" s="2842"/>
      <c r="C171" s="2395" t="s">
        <v>6833</v>
      </c>
      <c r="D171" s="2767" t="s">
        <v>7359</v>
      </c>
      <c r="E171" s="858">
        <v>45615</v>
      </c>
      <c r="F171" s="2777" t="s">
        <v>2190</v>
      </c>
      <c r="G171" s="2234" t="s">
        <v>7241</v>
      </c>
      <c r="H171" s="498" t="s">
        <v>7360</v>
      </c>
      <c r="I171" s="2768">
        <v>45630</v>
      </c>
      <c r="J171" s="2432"/>
      <c r="K171" s="502">
        <f>I171+20</f>
        <v>45650</v>
      </c>
      <c r="L171" s="502">
        <f>I171+25</f>
        <v>45655</v>
      </c>
      <c r="M171" s="502">
        <f>I171+27</f>
        <v>45657</v>
      </c>
      <c r="N171" s="490">
        <f>I171+31</f>
        <v>45661</v>
      </c>
      <c r="O171" s="502">
        <f>I171+36</f>
        <v>45666</v>
      </c>
      <c r="P171" s="502">
        <f>I171+39</f>
        <v>45669</v>
      </c>
      <c r="Q171" s="502">
        <f>I171+41</f>
        <v>45671</v>
      </c>
      <c r="R171" s="1511"/>
      <c r="S171" s="1511"/>
      <c r="T171" s="3151"/>
    </row>
    <row r="172" spans="1:20" s="27" customFormat="1" ht="21" customHeight="1" thickBot="1">
      <c r="A172" s="2842" t="s">
        <v>7361</v>
      </c>
      <c r="B172" s="2842"/>
      <c r="C172" s="3959" t="s">
        <v>4424</v>
      </c>
      <c r="D172" s="2760" t="s">
        <v>4425</v>
      </c>
      <c r="E172" s="504">
        <v>45616</v>
      </c>
      <c r="F172" s="504">
        <f>E172+9</f>
        <v>45625</v>
      </c>
      <c r="G172" s="2762"/>
      <c r="H172" s="2762"/>
      <c r="I172" s="2763"/>
      <c r="J172" s="195"/>
      <c r="K172" s="504"/>
      <c r="L172" s="504"/>
      <c r="M172" s="504"/>
      <c r="N172" s="504"/>
      <c r="O172" s="504"/>
      <c r="P172" s="504"/>
      <c r="Q172" s="504"/>
      <c r="R172" s="1511">
        <v>45616</v>
      </c>
      <c r="S172" s="1511">
        <f>R172+1</f>
        <v>45617</v>
      </c>
      <c r="T172" s="3151">
        <f t="shared" si="122"/>
        <v>47</v>
      </c>
    </row>
    <row r="173" spans="1:20" customFormat="1" ht="21.75" customHeight="1" thickTop="1">
      <c r="A173" s="2842"/>
      <c r="B173" s="2842"/>
      <c r="C173" s="2395" t="s">
        <v>7362</v>
      </c>
      <c r="D173" s="2767" t="s">
        <v>7329</v>
      </c>
      <c r="E173" s="858">
        <v>45622</v>
      </c>
      <c r="F173" s="2777" t="s">
        <v>2190</v>
      </c>
      <c r="G173" s="2234" t="s">
        <v>4155</v>
      </c>
      <c r="H173" s="498" t="s">
        <v>7363</v>
      </c>
      <c r="I173" s="2768">
        <v>45637</v>
      </c>
      <c r="J173" s="2432"/>
      <c r="K173" s="502">
        <f>I173+20</f>
        <v>45657</v>
      </c>
      <c r="L173" s="502">
        <f>I173+25</f>
        <v>45662</v>
      </c>
      <c r="M173" s="502">
        <f>I173+27</f>
        <v>45664</v>
      </c>
      <c r="N173" s="490">
        <f>I173+31</f>
        <v>45668</v>
      </c>
      <c r="O173" s="502">
        <f>I173+36</f>
        <v>45673</v>
      </c>
      <c r="P173" s="502">
        <f>I173+39</f>
        <v>45676</v>
      </c>
      <c r="Q173" s="502">
        <f>I173+41</f>
        <v>45678</v>
      </c>
      <c r="R173" s="1511"/>
      <c r="S173" s="1511"/>
      <c r="T173" s="3151"/>
    </row>
    <row r="174" spans="1:20" customFormat="1" ht="21.75" customHeight="1" thickBot="1">
      <c r="A174" s="2842" t="s">
        <v>6048</v>
      </c>
      <c r="B174" s="2842"/>
      <c r="C174" s="2759" t="s">
        <v>7325</v>
      </c>
      <c r="D174" s="2760" t="s">
        <v>4427</v>
      </c>
      <c r="E174" s="504">
        <v>45623</v>
      </c>
      <c r="F174" s="504">
        <f>E174+9</f>
        <v>45632</v>
      </c>
      <c r="G174" s="2762"/>
      <c r="H174" s="2762"/>
      <c r="I174" s="2763"/>
      <c r="J174" s="195"/>
      <c r="K174" s="504"/>
      <c r="L174" s="504"/>
      <c r="M174" s="504"/>
      <c r="N174" s="504"/>
      <c r="O174" s="504"/>
      <c r="P174" s="504"/>
      <c r="Q174" s="504"/>
      <c r="R174" s="1511">
        <v>45623</v>
      </c>
      <c r="S174" s="1511">
        <f>R174+1</f>
        <v>45624</v>
      </c>
      <c r="T174" s="3151">
        <f t="shared" ref="T174" si="124">WEEKNUM(S174)</f>
        <v>48</v>
      </c>
    </row>
    <row r="175" spans="1:20" customFormat="1" ht="21.75" customHeight="1" thickTop="1">
      <c r="A175" s="2842"/>
      <c r="B175" s="2842"/>
      <c r="C175" s="2395" t="s">
        <v>6772</v>
      </c>
      <c r="D175" s="2767" t="s">
        <v>7364</v>
      </c>
      <c r="E175" s="858">
        <v>45629</v>
      </c>
      <c r="F175" s="2777" t="s">
        <v>2190</v>
      </c>
      <c r="G175" s="2234" t="s">
        <v>7243</v>
      </c>
      <c r="H175" s="498" t="s">
        <v>7365</v>
      </c>
      <c r="I175" s="2768">
        <v>45644</v>
      </c>
      <c r="J175" s="2432"/>
      <c r="K175" s="502">
        <f>I175+20</f>
        <v>45664</v>
      </c>
      <c r="L175" s="502">
        <f>I175+25</f>
        <v>45669</v>
      </c>
      <c r="M175" s="502">
        <f>I175+27</f>
        <v>45671</v>
      </c>
      <c r="N175" s="490">
        <f>I175+31</f>
        <v>45675</v>
      </c>
      <c r="O175" s="502">
        <f>I175+36</f>
        <v>45680</v>
      </c>
      <c r="P175" s="502">
        <f>I175+39</f>
        <v>45683</v>
      </c>
      <c r="Q175" s="502">
        <f>I175+41</f>
        <v>45685</v>
      </c>
      <c r="R175" s="1511"/>
      <c r="S175" s="1511"/>
      <c r="T175" s="3151"/>
    </row>
    <row r="176" spans="1:20" customFormat="1" ht="21.75" customHeight="1" thickBot="1">
      <c r="A176" s="2842"/>
      <c r="B176" s="2842"/>
      <c r="C176" s="2759" t="s">
        <v>5295</v>
      </c>
      <c r="D176" s="2760" t="s">
        <v>4430</v>
      </c>
      <c r="E176" s="504">
        <v>45630</v>
      </c>
      <c r="F176" s="504">
        <f>E176+9</f>
        <v>45639</v>
      </c>
      <c r="G176" s="2762"/>
      <c r="H176" s="2762"/>
      <c r="I176" s="2763"/>
      <c r="J176" s="195"/>
      <c r="K176" s="504"/>
      <c r="L176" s="504"/>
      <c r="M176" s="504"/>
      <c r="N176" s="504"/>
      <c r="O176" s="504"/>
      <c r="P176" s="504"/>
      <c r="Q176" s="504"/>
      <c r="R176" s="1511">
        <v>45630</v>
      </c>
      <c r="S176" s="1511">
        <f>R176+1</f>
        <v>45631</v>
      </c>
      <c r="T176" s="3151">
        <f t="shared" ref="T176" si="125">WEEKNUM(S176)</f>
        <v>49</v>
      </c>
    </row>
    <row r="177" spans="1:20" customFormat="1" ht="21.75" customHeight="1" thickTop="1">
      <c r="A177" s="2842"/>
      <c r="B177" s="2842"/>
      <c r="C177" s="2395" t="s">
        <v>6721</v>
      </c>
      <c r="D177" s="2767" t="s">
        <v>7366</v>
      </c>
      <c r="E177" s="858">
        <v>45636</v>
      </c>
      <c r="F177" s="2777" t="s">
        <v>2190</v>
      </c>
      <c r="G177" s="2234" t="s">
        <v>7247</v>
      </c>
      <c r="H177" s="498" t="s">
        <v>7367</v>
      </c>
      <c r="I177" s="2768">
        <v>45651</v>
      </c>
      <c r="J177" s="2432"/>
      <c r="K177" s="502">
        <f>I177+20</f>
        <v>45671</v>
      </c>
      <c r="L177" s="502">
        <f>I177+25</f>
        <v>45676</v>
      </c>
      <c r="M177" s="502">
        <f>I177+27</f>
        <v>45678</v>
      </c>
      <c r="N177" s="490">
        <f>I177+31</f>
        <v>45682</v>
      </c>
      <c r="O177" s="502">
        <f>I177+36</f>
        <v>45687</v>
      </c>
      <c r="P177" s="502">
        <f>I177+39</f>
        <v>45690</v>
      </c>
      <c r="Q177" s="502">
        <f>I177+41</f>
        <v>45692</v>
      </c>
      <c r="R177" s="1511"/>
      <c r="S177" s="1511"/>
      <c r="T177" s="3151"/>
    </row>
    <row r="178" spans="1:20" customFormat="1" ht="21.75" customHeight="1" thickBot="1">
      <c r="A178" s="2842"/>
      <c r="B178" s="2842"/>
      <c r="C178" s="2759" t="s">
        <v>4414</v>
      </c>
      <c r="D178" s="2760" t="s">
        <v>4430</v>
      </c>
      <c r="E178" s="504">
        <v>45637</v>
      </c>
      <c r="F178" s="504">
        <f>E178+9</f>
        <v>45646</v>
      </c>
      <c r="G178" s="2762"/>
      <c r="H178" s="2762"/>
      <c r="I178" s="2763"/>
      <c r="J178" s="195"/>
      <c r="K178" s="504"/>
      <c r="L178" s="504"/>
      <c r="M178" s="504"/>
      <c r="N178" s="504"/>
      <c r="O178" s="504"/>
      <c r="P178" s="504"/>
      <c r="Q178" s="504"/>
      <c r="R178" s="1511">
        <v>45637</v>
      </c>
      <c r="S178" s="1511">
        <f>R178+1</f>
        <v>45638</v>
      </c>
      <c r="T178" s="3151">
        <f t="shared" ref="T178" si="126">WEEKNUM(S178)</f>
        <v>50</v>
      </c>
    </row>
    <row r="179" spans="1:20" customFormat="1" ht="15" thickTop="1">
      <c r="A179" s="2842"/>
      <c r="B179" s="2842"/>
      <c r="C179" s="5"/>
      <c r="D179" s="29"/>
      <c r="E179" s="734"/>
      <c r="F179" s="161"/>
      <c r="G179" s="359"/>
      <c r="H179" s="29"/>
      <c r="I179" s="29"/>
      <c r="J179" s="59"/>
      <c r="K179" s="1119"/>
      <c r="L179" s="29"/>
      <c r="M179" s="359"/>
      <c r="P179" s="29"/>
      <c r="Q179" s="29"/>
      <c r="R179" s="29"/>
      <c r="S179" s="59"/>
      <c r="T179" s="29"/>
    </row>
    <row r="180" spans="1:20" customFormat="1" ht="14.25">
      <c r="A180" s="2842"/>
      <c r="B180" s="2842"/>
      <c r="C180" s="5"/>
      <c r="D180" s="29"/>
      <c r="E180" s="734"/>
      <c r="F180" s="161"/>
      <c r="G180" s="359"/>
      <c r="H180" s="29"/>
      <c r="I180" s="29"/>
      <c r="J180" s="59"/>
      <c r="K180" s="1119"/>
      <c r="L180" s="29"/>
      <c r="M180" s="359"/>
      <c r="P180" s="29"/>
      <c r="Q180" s="29"/>
      <c r="R180" s="29"/>
      <c r="S180" s="59"/>
      <c r="T180" s="29"/>
    </row>
    <row r="181" spans="1:20" customFormat="1" ht="15">
      <c r="A181" s="2842"/>
      <c r="B181" s="2842"/>
      <c r="C181" s="1864" t="s">
        <v>7368</v>
      </c>
      <c r="D181" s="29"/>
      <c r="E181" s="734"/>
      <c r="F181" s="734"/>
      <c r="G181" s="29"/>
      <c r="H181" s="359"/>
      <c r="I181" s="29"/>
      <c r="J181" s="59"/>
      <c r="K181" s="1119"/>
      <c r="L181" s="29"/>
      <c r="M181" s="359"/>
      <c r="P181" s="29"/>
      <c r="Q181" s="29"/>
      <c r="R181" s="29"/>
      <c r="S181" s="59"/>
      <c r="T181" s="29"/>
    </row>
    <row r="182" spans="1:20" s="29" customFormat="1" ht="14.25">
      <c r="A182" s="2842"/>
      <c r="B182" s="2842"/>
      <c r="C182" s="2827" t="s">
        <v>2303</v>
      </c>
      <c r="E182" s="161"/>
      <c r="F182" s="161"/>
      <c r="J182" s="59"/>
      <c r="K182" s="95"/>
      <c r="S182" s="59"/>
    </row>
    <row r="183" spans="1:20" s="29" customFormat="1" ht="14.25">
      <c r="A183" s="2842"/>
      <c r="B183" s="2842"/>
      <c r="E183" s="161"/>
      <c r="F183" s="161"/>
      <c r="G183" s="359"/>
      <c r="J183" s="59"/>
      <c r="K183" s="95"/>
      <c r="O183" s="95"/>
      <c r="S183" s="59"/>
    </row>
    <row r="184" spans="1:20" s="29" customFormat="1" ht="15">
      <c r="A184" s="2842"/>
      <c r="B184" s="2842"/>
      <c r="C184" s="52" t="s">
        <v>1920</v>
      </c>
      <c r="D184" s="30"/>
      <c r="E184" s="30"/>
      <c r="F184" s="53"/>
      <c r="G184" s="54" t="s">
        <v>1958</v>
      </c>
      <c r="H184" s="54"/>
      <c r="I184" s="54"/>
      <c r="J184" s="52"/>
      <c r="K184" s="30"/>
      <c r="L184" s="54" t="s">
        <v>1982</v>
      </c>
      <c r="M184" s="52"/>
      <c r="N184" s="54"/>
      <c r="P184" s="162"/>
      <c r="S184" s="59"/>
    </row>
    <row r="185" spans="1:20" s="29" customFormat="1" ht="15.75">
      <c r="A185" s="2842"/>
      <c r="B185" s="2842"/>
      <c r="C185" s="55" t="s">
        <v>1921</v>
      </c>
      <c r="D185" s="30"/>
      <c r="E185" s="56" t="s">
        <v>2305</v>
      </c>
      <c r="F185" s="54"/>
      <c r="G185" s="30" t="s">
        <v>2306</v>
      </c>
      <c r="H185" s="30"/>
      <c r="I185" s="56" t="s">
        <v>1960</v>
      </c>
      <c r="K185" s="30"/>
      <c r="L185" s="30" t="s">
        <v>1984</v>
      </c>
      <c r="M185" s="30"/>
      <c r="N185" s="57" t="s">
        <v>1985</v>
      </c>
      <c r="P185" s="162"/>
      <c r="Q185" s="37"/>
      <c r="R185" s="37"/>
      <c r="S185" s="47"/>
    </row>
    <row r="186" spans="1:20" s="29" customFormat="1" ht="15">
      <c r="A186" s="2842"/>
      <c r="B186" s="2842"/>
      <c r="C186" s="30"/>
      <c r="D186" s="30"/>
      <c r="E186" s="56"/>
      <c r="F186" s="54"/>
      <c r="G186" s="30"/>
      <c r="H186" s="30"/>
      <c r="I186" s="30"/>
      <c r="J186" s="56"/>
      <c r="L186" s="30"/>
      <c r="M186" s="55"/>
      <c r="N186" s="57"/>
      <c r="P186" s="162"/>
      <c r="Q186" s="5"/>
      <c r="R186" s="5"/>
      <c r="S186" s="639"/>
    </row>
    <row r="187" spans="1:20" customFormat="1">
      <c r="A187" s="2842"/>
      <c r="B187" s="2842"/>
      <c r="C187" s="34" t="str">
        <f>HOME!A$600</f>
        <v>ZANT CHONG</v>
      </c>
      <c r="D187" s="34" t="str">
        <f>HOME!B$600</f>
        <v>6011 2429</v>
      </c>
      <c r="E187" s="24" t="str">
        <f>HOME!C$600</f>
        <v>zant.chong@msc.com</v>
      </c>
      <c r="G187" s="1987" t="str">
        <f>HOME!A$617</f>
        <v>ROBERT CHIA</v>
      </c>
      <c r="H187" s="1987" t="str">
        <f>HOME!B$617</f>
        <v>6011 0564</v>
      </c>
      <c r="I187" s="594" t="str">
        <f>HOME!C$617</f>
        <v>robert.chia@msc.com</v>
      </c>
      <c r="J187" s="24"/>
      <c r="L187" s="34" t="str">
        <f>HOME!A$632</f>
        <v>RAYNAR ANG</v>
      </c>
      <c r="M187" s="34" t="str">
        <f>HOME!B$632</f>
        <v>6011 2358</v>
      </c>
      <c r="N187" s="24" t="str">
        <f>HOME!C$632</f>
        <v>raynar.ang@msc.com</v>
      </c>
      <c r="S187" s="11"/>
    </row>
    <row r="188" spans="1:20" customFormat="1">
      <c r="A188" s="2842"/>
      <c r="B188" s="2842"/>
      <c r="C188" s="34" t="str">
        <f>HOME!A$601</f>
        <v>PHOEBE HUANG</v>
      </c>
      <c r="D188" s="34" t="str">
        <f>HOME!B$601</f>
        <v>6011 0562</v>
      </c>
      <c r="E188" s="24" t="str">
        <f>HOME!C$601</f>
        <v>phoebe.huang@msc.com</v>
      </c>
      <c r="G188" s="1987" t="str">
        <f>HOME!A$618</f>
        <v>S. Y. LIEW</v>
      </c>
      <c r="H188" s="1987" t="str">
        <f>HOME!B$618</f>
        <v>6011 2348</v>
      </c>
      <c r="I188" s="594" t="str">
        <f>HOME!C$618</f>
        <v>seoyi.liew@msc.com</v>
      </c>
      <c r="J188" s="24"/>
      <c r="L188" s="34" t="str">
        <f>HOME!A$633</f>
        <v>KAI SIANG</v>
      </c>
      <c r="M188" s="34" t="str">
        <f>HOME!B$633</f>
        <v>6011 2356</v>
      </c>
      <c r="N188" s="24" t="str">
        <f>HOME!C$633</f>
        <v>kaisiang.lim@msc.com</v>
      </c>
      <c r="S188" s="11"/>
    </row>
    <row r="189" spans="1:20" customFormat="1">
      <c r="A189" s="2842"/>
      <c r="B189" s="2842"/>
      <c r="C189" s="34" t="str">
        <f>HOME!A$602</f>
        <v>SHERWIN LIM</v>
      </c>
      <c r="D189" s="34" t="str">
        <f>HOME!B$602</f>
        <v>6011 2395</v>
      </c>
      <c r="E189" s="24" t="str">
        <f>HOME!C$602</f>
        <v>sherwin.lim@msc.com</v>
      </c>
      <c r="G189" s="1987" t="str">
        <f>HOME!A$619</f>
        <v>SHARON KOH</v>
      </c>
      <c r="H189" s="1987" t="str">
        <f>HOME!B$619</f>
        <v>6011 2349</v>
      </c>
      <c r="I189" s="594" t="str">
        <f>HOME!C$619</f>
        <v>sharon.koh@msc.com</v>
      </c>
      <c r="J189" s="24"/>
      <c r="L189" s="34" t="str">
        <f>HOME!A$634</f>
        <v>DEWI</v>
      </c>
      <c r="M189" s="34" t="str">
        <f>HOME!B$634</f>
        <v>6011 2354</v>
      </c>
      <c r="N189" s="24" t="str">
        <f>HOME!C$634</f>
        <v>dewi.ratnah@msc.com</v>
      </c>
      <c r="S189" s="11"/>
    </row>
    <row r="190" spans="1:20" customFormat="1">
      <c r="A190" s="2842"/>
      <c r="B190" s="2842"/>
      <c r="C190" s="34" t="str">
        <f>HOME!A$603</f>
        <v>NATALIE LEW</v>
      </c>
      <c r="D190" s="34" t="str">
        <f>HOME!B$603</f>
        <v>6011 2399</v>
      </c>
      <c r="E190" s="24" t="str">
        <f>HOME!C$603</f>
        <v>natalie.lew@msc.com</v>
      </c>
      <c r="G190" s="1987" t="str">
        <f>HOME!A$620</f>
        <v>ANGELIA LAU</v>
      </c>
      <c r="H190" s="1987" t="str">
        <f>HOME!B$620</f>
        <v>6011 2346</v>
      </c>
      <c r="I190" s="594" t="str">
        <f>HOME!C$620</f>
        <v>angelia.lau@msc.com</v>
      </c>
      <c r="J190" s="24"/>
      <c r="L190" s="34" t="str">
        <f>HOME!A$635</f>
        <v>YU TING</v>
      </c>
      <c r="M190" s="34" t="str">
        <f>HOME!B$635</f>
        <v>6011 2359</v>
      </c>
      <c r="N190" s="24" t="str">
        <f>HOME!C$635</f>
        <v>yuting.luo@msc.com</v>
      </c>
      <c r="S190" s="11"/>
    </row>
    <row r="191" spans="1:20" customFormat="1">
      <c r="A191" s="2842"/>
      <c r="B191" s="2842"/>
      <c r="C191" s="34" t="str">
        <f>HOME!A$604</f>
        <v xml:space="preserve">LIM LEE HLI </v>
      </c>
      <c r="D191" s="34" t="str">
        <f>HOME!B$604</f>
        <v>6011 2352</v>
      </c>
      <c r="E191" s="24" t="str">
        <f>HOME!C$604</f>
        <v>leehli.lim@msc.com</v>
      </c>
      <c r="G191" s="1987" t="str">
        <f>HOME!A$621</f>
        <v>NOOR AFNINDAH</v>
      </c>
      <c r="H191" s="1987" t="str">
        <f>HOME!B$621</f>
        <v>6011 2347</v>
      </c>
      <c r="I191" s="594" t="str">
        <f>HOME!C$621</f>
        <v>noor.afnindah@msc.com</v>
      </c>
      <c r="J191" s="24"/>
      <c r="L191" s="34" t="str">
        <f>HOME!A$636</f>
        <v>-</v>
      </c>
      <c r="M191" s="34" t="str">
        <f>HOME!B$636</f>
        <v>6011 0567</v>
      </c>
      <c r="N191" s="24" t="str">
        <f>HOME!C$636</f>
        <v>-</v>
      </c>
      <c r="S191" s="11"/>
    </row>
    <row r="192" spans="1:20" customFormat="1">
      <c r="A192" s="2842"/>
      <c r="B192" s="2842"/>
      <c r="C192" s="34" t="str">
        <f>HOME!A$605</f>
        <v>LIM AI PHEN</v>
      </c>
      <c r="D192" s="34" t="str">
        <f>HOME!B$605</f>
        <v>6011 9646</v>
      </c>
      <c r="E192" s="24" t="str">
        <f>HOME!C$605</f>
        <v>aiphen.lim@msc.com</v>
      </c>
      <c r="G192" s="1987" t="str">
        <f>HOME!A$622</f>
        <v>NG CHING WEI</v>
      </c>
      <c r="H192" s="1987" t="str">
        <f>HOME!B$622</f>
        <v>6011 2404</v>
      </c>
      <c r="I192" s="594" t="str">
        <f>HOME!C$622</f>
        <v>chingwei.ng@msc.com</v>
      </c>
      <c r="J192" s="24"/>
      <c r="L192" s="34" t="str">
        <f>HOME!A$637</f>
        <v>SHAN SHAN</v>
      </c>
      <c r="M192" s="34" t="str">
        <f>HOME!B$637</f>
        <v>6011 2353</v>
      </c>
      <c r="N192" s="24" t="str">
        <f>HOME!C$637</f>
        <v>shanshan.chin@msc.com</v>
      </c>
      <c r="S192" s="11"/>
    </row>
    <row r="193" spans="1:19" customFormat="1">
      <c r="A193" s="2842"/>
      <c r="B193" s="2842"/>
      <c r="C193" s="34" t="str">
        <f>HOME!A$606</f>
        <v>DARIUS ONG</v>
      </c>
      <c r="D193" s="34" t="str">
        <f>HOME!B$606</f>
        <v>6011 2396</v>
      </c>
      <c r="E193" s="24" t="str">
        <f>HOME!C$606</f>
        <v>darius.ong@msc.com</v>
      </c>
      <c r="G193" s="1987">
        <f>HOME!A$623</f>
        <v>0</v>
      </c>
      <c r="H193" s="1987">
        <f>HOME!B$623</f>
        <v>0</v>
      </c>
      <c r="I193" s="594">
        <f>HOME!C$623</f>
        <v>0</v>
      </c>
      <c r="J193" s="24"/>
      <c r="L193" s="34" t="str">
        <f>HOME!A$638</f>
        <v>EUNICE</v>
      </c>
      <c r="M193" s="34" t="str">
        <f>HOME!B$638</f>
        <v>6011 2355</v>
      </c>
      <c r="N193" s="24" t="str">
        <f>HOME!C$638</f>
        <v>eunice.chan@msc.com</v>
      </c>
      <c r="S193" s="11"/>
    </row>
    <row r="194" spans="1:19" customFormat="1">
      <c r="A194" s="2842"/>
      <c r="B194" s="2842"/>
      <c r="C194" s="34" t="str">
        <f>HOME!A$607</f>
        <v>LAWRENCE ANG (CROSS-TRADE)</v>
      </c>
      <c r="D194" s="34" t="str">
        <f>HOME!B$607</f>
        <v>6011 2400</v>
      </c>
      <c r="E194" s="24" t="str">
        <f>HOME!C$607</f>
        <v>lawrence.ang@msc.com</v>
      </c>
      <c r="G194" s="34" t="str">
        <f>HOME!A$624</f>
        <v>.</v>
      </c>
      <c r="H194" s="34" t="str">
        <f>HOME!B$624</f>
        <v>.</v>
      </c>
      <c r="I194" s="34"/>
      <c r="J194" s="24"/>
      <c r="L194" s="34" t="str">
        <f>HOME!A$639</f>
        <v>HAZEL</v>
      </c>
      <c r="M194" s="34" t="str">
        <f>HOME!B$639</f>
        <v>6011 2435</v>
      </c>
      <c r="N194" s="24" t="str">
        <f>HOME!C$639</f>
        <v>hazel.toh@msc.com</v>
      </c>
      <c r="S194" s="11"/>
    </row>
    <row r="195" spans="1:19" customFormat="1">
      <c r="A195" s="2842"/>
      <c r="B195" s="2842"/>
      <c r="C195" s="34" t="str">
        <f>HOME!A608</f>
        <v>ASHTON YAN</v>
      </c>
      <c r="D195" s="34" t="str">
        <f>HOME!B608</f>
        <v>6011 2398</v>
      </c>
      <c r="E195" s="24" t="str">
        <f>HOME!C608</f>
        <v>ashton.yan@msc.com</v>
      </c>
      <c r="M195" s="24"/>
      <c r="S195" s="11"/>
    </row>
    <row r="196" spans="1:19" ht="14.25">
      <c r="C196" s="34" t="str">
        <f>HOME!A609</f>
        <v>JUN YUAN (IMP)</v>
      </c>
      <c r="D196" s="34" t="str">
        <f>HOME!B609</f>
        <v>6011 2402</v>
      </c>
      <c r="E196" s="24" t="str">
        <f>HOME!C609</f>
        <v>junyuan.kwa@msc.com</v>
      </c>
      <c r="F196" s="29"/>
      <c r="L196" s="29"/>
      <c r="M196" s="38"/>
      <c r="N196" s="29"/>
    </row>
    <row r="197" spans="1:19" ht="14.25">
      <c r="C197" s="34" t="str">
        <f>HOME!A610</f>
        <v>KARTHI</v>
      </c>
      <c r="D197" s="34" t="str">
        <f>HOME!B610</f>
        <v>6011 2397</v>
      </c>
      <c r="E197" s="24" t="str">
        <f>HOME!C610</f>
        <v>karthigayan.velu@msc.com</v>
      </c>
      <c r="F197" s="29"/>
      <c r="G197" s="29"/>
      <c r="H197" s="38"/>
      <c r="I197" s="29"/>
      <c r="L197" s="29"/>
      <c r="M197" s="38"/>
      <c r="N197" s="29"/>
    </row>
    <row r="198" spans="1:19">
      <c r="C198" s="34">
        <f>HOME!A611</f>
        <v>0</v>
      </c>
      <c r="D198" s="34">
        <f>HOME!B611</f>
        <v>0</v>
      </c>
      <c r="E198" s="24">
        <f>HOME!C611</f>
        <v>0</v>
      </c>
    </row>
    <row r="199" spans="1:19">
      <c r="C199" s="34" t="str">
        <f>HOME!A612</f>
        <v xml:space="preserve">MAIN LINE  </v>
      </c>
      <c r="D199" s="34" t="str">
        <f>HOME!B612</f>
        <v>6011 2424</v>
      </c>
      <c r="E199" s="24">
        <f>HOME!C612</f>
        <v>0</v>
      </c>
    </row>
    <row r="200" spans="1:19">
      <c r="C200" s="34">
        <f>HOME!A613</f>
        <v>0</v>
      </c>
      <c r="D200" s="34">
        <f>HOME!B613</f>
        <v>0</v>
      </c>
      <c r="E200" s="24">
        <f>HOME!C613</f>
        <v>0</v>
      </c>
    </row>
  </sheetData>
  <customSheetViews>
    <customSheetView guid="{25211047-2AA7-431D-8637-AA6183637E8E}"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selection activeCell="K23" sqref="K23"/>
      <pageMargins left="0" right="0" top="0" bottom="0" header="0" footer="0"/>
      <pageSetup paperSize="9" scale="38" orientation="landscape" r:id="rId3"/>
      <headerFooter>
        <oddFooter>&amp;RLast update : &amp;D   &amp;T&amp;L&amp;1#&amp;"Calibri"&amp;10 Sensitivity: Internal</oddFooter>
      </headerFooter>
    </customSheetView>
    <customSheetView guid="{999D0099-E3FC-46FC-839A-D58F693EE82E}" scale="70" fitToPage="1">
      <selection activeCell="C27" sqref="C27"/>
      <pageMargins left="0" right="0" top="0" bottom="0" header="0" footer="0"/>
      <pageSetup paperSize="9" scale="38" orientation="landscape" r:id="rId4"/>
      <headerFooter>
        <oddFooter>&amp;RLast update : &amp;D   &amp;T&amp;L&amp;1#&amp;"Calibri"&amp;10 Sensitivity: Internal</oddFooter>
      </headerFooter>
    </customSheetView>
    <customSheetView guid="{9C701732-F58F-4708-A15C-976D1C40D46C}" scale="70" fitToPage="1">
      <selection activeCell="K30" sqref="K30"/>
      <pageMargins left="0" right="0" top="0" bottom="0" header="0" footer="0"/>
      <pageSetup paperSize="9" scale="41" orientation="landscape" r:id="rId5"/>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6"/>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7"/>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8"/>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9"/>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0"/>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1"/>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12"/>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13"/>
      <headerFooter>
        <oddFooter>&amp;RLast update : &amp;D   &amp;T</oddFooter>
      </headerFooter>
    </customSheetView>
    <customSheetView guid="{DF664468-2591-4537-A401-E39E9401FA18}" scale="55" fitToPage="1">
      <selection activeCell="L15" sqref="L15"/>
      <pageMargins left="0" right="0" top="0" bottom="0" header="0" footer="0"/>
      <pageSetup paperSize="9" scale="41" orientation="landscape" r:id="rId14"/>
      <headerFooter>
        <oddFooter>&amp;RLast update : &amp;D   &amp;T</oddFooter>
      </headerFooter>
    </customSheetView>
    <customSheetView guid="{16EA4947-C328-4911-A966-8572790A84A9}" scale="70" fitToPage="1">
      <selection activeCell="A28" sqref="A28:XFD35"/>
      <pageMargins left="0" right="0" top="0" bottom="0" header="0" footer="0"/>
      <pageSetup paperSize="9" scale="40" orientation="landscape" r:id="rId15"/>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16"/>
      <headerFooter>
        <oddFooter>&amp;RLast update : &amp;D   &amp;T&amp;L&amp;1#&amp;"Calibri"&amp;10 Sensitivity: Internal</oddFooter>
      </headerFooter>
    </customSheetView>
    <customSheetView guid="{834388B3-D1C0-4496-81CB-D8907F6C94B1}" scale="70" fitToPage="1">
      <pageMargins left="0" right="0" top="0" bottom="0" header="0" footer="0"/>
      <pageSetup paperSize="9" scale="40" orientation="landscape" r:id="rId17"/>
      <headerFooter>
        <oddFooter>&amp;RLast update : &amp;D   &amp;T&amp;L&amp;1#&amp;"Calibri"&amp;10 Sensitivity: Internal</oddFooter>
      </headerFooter>
    </customSheetView>
    <customSheetView guid="{C9B667F6-80E0-402E-8E37-77C446D41929}" scale="70" fitToPage="1">
      <selection activeCell="B18" sqref="B18"/>
      <pageMargins left="0" right="0" top="0" bottom="0" header="0" footer="0"/>
      <pageSetup paperSize="9" scale="38" orientation="landscape" r:id="rId18"/>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E185" display="mktg-dept@msca.com.sg" xr:uid="{00000000-0004-0000-2000-000000000000}"/>
    <hyperlink ref="I185" display="custsvc@msca.com.sg" xr:uid="{00000000-0004-0000-2000-000001000000}"/>
    <hyperlink ref="N185" display="sinexp@msca.com.sg" xr:uid="{00000000-0004-0000-2000-000002000000}"/>
  </hyperlinks>
  <pageMargins left="0.27559055118110237" right="0.23622047244094491" top="0.47244094488188981" bottom="0.15748031496062992" header="0.31496062992125984" footer="0.31496062992125984"/>
  <pageSetup paperSize="9" scale="45" orientation="landscape" r:id="rId21"/>
  <headerFooter>
    <oddFooter>&amp;L_x000D_&amp;1#&amp;"Calibri"&amp;10&amp;K000000 Sensitivity: Internal&amp;RLast update : &amp;D   &amp;T&amp;</oddFooter>
  </headerFooter>
  <drawing r:id="rId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M356"/>
  <sheetViews>
    <sheetView zoomScale="85" zoomScaleNormal="85" zoomScaleSheetLayoutView="70" workbookViewId="0">
      <selection activeCell="B324" sqref="B324:E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4" t="s">
        <v>2307</v>
      </c>
      <c r="C2" s="45"/>
    </row>
    <row r="3" spans="1:12" ht="15.75">
      <c r="A3" s="4"/>
      <c r="B3" s="46"/>
      <c r="C3" s="46"/>
      <c r="D3" s="46"/>
      <c r="E3" s="46" t="s">
        <v>2308</v>
      </c>
      <c r="F3" s="46"/>
      <c r="G3" s="46"/>
      <c r="H3" s="46"/>
      <c r="I3" s="46"/>
      <c r="J3" s="37"/>
      <c r="K3" s="37"/>
      <c r="L3" s="37"/>
    </row>
    <row r="4" spans="1:12" s="14" customFormat="1" ht="20.25">
      <c r="A4" s="508"/>
      <c r="B4" s="945"/>
      <c r="C4" s="490"/>
      <c r="D4" s="490"/>
      <c r="E4" s="487"/>
      <c r="F4" s="387"/>
      <c r="G4" s="49"/>
      <c r="H4" s="487"/>
      <c r="I4" s="487"/>
      <c r="J4" s="487"/>
      <c r="K4" s="490"/>
      <c r="L4" s="388"/>
    </row>
    <row r="5" spans="1:12" s="14" customFormat="1" ht="45" hidden="1">
      <c r="A5" s="508"/>
      <c r="B5" s="489" t="s">
        <v>2014</v>
      </c>
      <c r="C5" s="502"/>
      <c r="D5" s="491" t="s">
        <v>2015</v>
      </c>
      <c r="E5" s="96" t="s">
        <v>2016</v>
      </c>
      <c r="F5" s="1067" t="s">
        <v>2017</v>
      </c>
      <c r="G5" s="465" t="s">
        <v>2018</v>
      </c>
      <c r="H5" s="86" t="s">
        <v>1378</v>
      </c>
      <c r="I5" s="150" t="s">
        <v>287</v>
      </c>
      <c r="J5" s="150" t="s">
        <v>361</v>
      </c>
      <c r="K5" s="494" t="s">
        <v>1079</v>
      </c>
      <c r="L5" s="494" t="s">
        <v>194</v>
      </c>
    </row>
    <row r="6" spans="1:12" s="14" customFormat="1" ht="20.25" hidden="1" thickBot="1">
      <c r="A6" s="508"/>
      <c r="B6" s="1004" t="s">
        <v>2309</v>
      </c>
      <c r="C6" s="572" t="s">
        <v>2022</v>
      </c>
      <c r="D6" s="15"/>
      <c r="E6" s="872" t="s">
        <v>2023</v>
      </c>
      <c r="F6" s="1068"/>
      <c r="G6" s="1069"/>
      <c r="H6" s="872"/>
      <c r="I6" s="872" t="s">
        <v>2310</v>
      </c>
      <c r="J6" s="872" t="s">
        <v>2311</v>
      </c>
      <c r="K6" s="1070" t="s">
        <v>2312</v>
      </c>
      <c r="L6" s="496" t="s">
        <v>2313</v>
      </c>
    </row>
    <row r="7" spans="1:12" s="14" customFormat="1" ht="21" hidden="1" thickTop="1" thickBot="1">
      <c r="A7" s="488" t="s">
        <v>2314</v>
      </c>
      <c r="B7" s="797" t="s">
        <v>2315</v>
      </c>
      <c r="C7" s="498" t="s">
        <v>2316</v>
      </c>
      <c r="D7" s="498">
        <v>43932</v>
      </c>
      <c r="E7" s="499">
        <v>43933</v>
      </c>
      <c r="F7" s="511" t="s">
        <v>2317</v>
      </c>
      <c r="G7" s="501" t="s">
        <v>2318</v>
      </c>
      <c r="H7" s="515">
        <v>43940</v>
      </c>
      <c r="I7" s="516">
        <f>H7+5</f>
        <v>43945</v>
      </c>
      <c r="J7" s="516">
        <f>H7+23</f>
        <v>43963</v>
      </c>
      <c r="K7" s="502">
        <f>H7+27</f>
        <v>43967</v>
      </c>
      <c r="L7" s="502">
        <f>H7+30</f>
        <v>43970</v>
      </c>
    </row>
    <row r="8" spans="1:12" s="14" customFormat="1" ht="21" hidden="1" thickBot="1">
      <c r="A8" s="488"/>
      <c r="B8" s="798"/>
      <c r="C8" s="504"/>
      <c r="D8" s="504"/>
      <c r="E8" s="505"/>
      <c r="F8" s="521"/>
      <c r="G8" s="518"/>
      <c r="H8" s="517"/>
      <c r="I8" s="517"/>
      <c r="J8" s="517"/>
      <c r="K8" s="504"/>
      <c r="L8" s="1071"/>
    </row>
    <row r="9" spans="1:12" s="14" customFormat="1" ht="21" hidden="1" thickTop="1" thickBot="1">
      <c r="A9" s="488" t="s">
        <v>2319</v>
      </c>
      <c r="B9" s="797" t="s">
        <v>2320</v>
      </c>
      <c r="C9" s="498" t="s">
        <v>2321</v>
      </c>
      <c r="D9" s="498">
        <v>43939</v>
      </c>
      <c r="E9" s="499">
        <v>43940</v>
      </c>
      <c r="F9" s="511" t="s">
        <v>2322</v>
      </c>
      <c r="G9" s="501" t="s">
        <v>2323</v>
      </c>
      <c r="H9" s="515">
        <v>43947</v>
      </c>
      <c r="I9" s="516">
        <f>H9+5</f>
        <v>43952</v>
      </c>
      <c r="J9" s="516">
        <f>H9+23</f>
        <v>43970</v>
      </c>
      <c r="K9" s="502">
        <f>H9+27</f>
        <v>43974</v>
      </c>
      <c r="L9" s="502">
        <f>H9+30</f>
        <v>43977</v>
      </c>
    </row>
    <row r="10" spans="1:12" s="14" customFormat="1" ht="21" hidden="1" thickBot="1">
      <c r="A10" s="488"/>
      <c r="B10" s="503"/>
      <c r="C10" s="504"/>
      <c r="D10" s="504"/>
      <c r="E10" s="505"/>
      <c r="F10" s="521"/>
      <c r="G10" s="518"/>
      <c r="H10" s="517"/>
      <c r="I10" s="517"/>
      <c r="J10" s="517"/>
      <c r="K10" s="504"/>
      <c r="L10" s="1071"/>
    </row>
    <row r="11" spans="1:12" s="14" customFormat="1" ht="21" hidden="1" thickTop="1" thickBot="1">
      <c r="A11" s="488" t="s">
        <v>2324</v>
      </c>
      <c r="B11" s="497" t="s">
        <v>2325</v>
      </c>
      <c r="C11" s="498" t="s">
        <v>2326</v>
      </c>
      <c r="D11" s="498">
        <v>43946</v>
      </c>
      <c r="E11" s="499">
        <v>43947</v>
      </c>
      <c r="F11" s="511" t="s">
        <v>2327</v>
      </c>
      <c r="G11" s="501" t="s">
        <v>2328</v>
      </c>
      <c r="H11" s="515">
        <v>43954</v>
      </c>
      <c r="I11" s="516">
        <f>H11+5</f>
        <v>43959</v>
      </c>
      <c r="J11" s="516">
        <f>H11+23</f>
        <v>43977</v>
      </c>
      <c r="K11" s="502">
        <f>H11+27</f>
        <v>43981</v>
      </c>
      <c r="L11" s="502">
        <f>H11+30</f>
        <v>43984</v>
      </c>
    </row>
    <row r="12" spans="1:12" s="14" customFormat="1" ht="21" hidden="1" thickBot="1">
      <c r="A12" s="488"/>
      <c r="B12" s="503"/>
      <c r="C12" s="504"/>
      <c r="D12" s="504"/>
      <c r="E12" s="505"/>
      <c r="F12" s="521"/>
      <c r="G12" s="518"/>
      <c r="H12" s="517"/>
      <c r="I12" s="517"/>
      <c r="J12" s="517"/>
      <c r="K12" s="504"/>
      <c r="L12" s="1071"/>
    </row>
    <row r="13" spans="1:12" s="14" customFormat="1" ht="21" hidden="1" thickTop="1" thickBot="1">
      <c r="A13" s="488" t="s">
        <v>2329</v>
      </c>
      <c r="B13" s="797" t="s">
        <v>2315</v>
      </c>
      <c r="C13" s="498" t="s">
        <v>2330</v>
      </c>
      <c r="D13" s="498">
        <v>43953</v>
      </c>
      <c r="E13" s="499">
        <v>43954</v>
      </c>
      <c r="F13" s="511" t="s">
        <v>2331</v>
      </c>
      <c r="G13" s="501" t="s">
        <v>2332</v>
      </c>
      <c r="H13" s="515">
        <v>43961</v>
      </c>
      <c r="I13" s="516">
        <f>H13+5</f>
        <v>43966</v>
      </c>
      <c r="J13" s="516">
        <f>H13+23</f>
        <v>43984</v>
      </c>
      <c r="K13" s="502">
        <f>H13+27</f>
        <v>43988</v>
      </c>
      <c r="L13" s="502">
        <f>H13+30</f>
        <v>43991</v>
      </c>
    </row>
    <row r="14" spans="1:12" s="14" customFormat="1" ht="21" hidden="1" thickBot="1">
      <c r="A14" s="488"/>
      <c r="B14" s="503"/>
      <c r="C14" s="504"/>
      <c r="D14" s="504"/>
      <c r="E14" s="505"/>
      <c r="F14" s="521"/>
      <c r="G14" s="518"/>
      <c r="H14" s="517"/>
      <c r="I14" s="517"/>
      <c r="J14" s="517"/>
      <c r="K14" s="504"/>
      <c r="L14" s="1071"/>
    </row>
    <row r="15" spans="1:12" s="14" customFormat="1" ht="21" hidden="1" thickTop="1" thickBot="1">
      <c r="A15" s="488" t="s">
        <v>2319</v>
      </c>
      <c r="B15" s="497" t="s">
        <v>2333</v>
      </c>
      <c r="C15" s="498" t="s">
        <v>2334</v>
      </c>
      <c r="D15" s="498">
        <v>43960</v>
      </c>
      <c r="E15" s="499">
        <v>43961</v>
      </c>
      <c r="F15" s="1072" t="s">
        <v>2335</v>
      </c>
      <c r="G15" s="501" t="s">
        <v>2336</v>
      </c>
      <c r="H15" s="515">
        <v>43968</v>
      </c>
      <c r="I15" s="516">
        <f>H15+5</f>
        <v>43973</v>
      </c>
      <c r="J15" s="516">
        <f>H15+23</f>
        <v>43991</v>
      </c>
      <c r="K15" s="502">
        <f>H15+27</f>
        <v>43995</v>
      </c>
      <c r="L15" s="502">
        <f>H15+30</f>
        <v>43998</v>
      </c>
    </row>
    <row r="17" spans="1:13" s="14" customFormat="1" ht="21" hidden="1" thickTop="1" thickBot="1">
      <c r="A17" s="488"/>
      <c r="B17" s="497" t="s">
        <v>2325</v>
      </c>
      <c r="C17" s="498" t="s">
        <v>2337</v>
      </c>
      <c r="D17" s="498">
        <v>43967</v>
      </c>
      <c r="E17" s="499">
        <v>43968</v>
      </c>
      <c r="F17" s="511" t="s">
        <v>2338</v>
      </c>
      <c r="G17" s="501" t="s">
        <v>2339</v>
      </c>
      <c r="H17" s="515">
        <v>43975</v>
      </c>
      <c r="I17" s="516">
        <f>H17+5</f>
        <v>43980</v>
      </c>
      <c r="J17" s="516">
        <f>H17+23</f>
        <v>43998</v>
      </c>
      <c r="K17" s="502">
        <f>H17+27</f>
        <v>44002</v>
      </c>
      <c r="L17" s="502">
        <f>H17+30</f>
        <v>44005</v>
      </c>
      <c r="M17" s="844" t="s">
        <v>81</v>
      </c>
    </row>
    <row r="18" spans="1:13" s="14" customFormat="1" ht="20.25" hidden="1" thickBot="1">
      <c r="A18" s="488"/>
      <c r="B18" s="503"/>
      <c r="C18" s="504"/>
      <c r="D18" s="504"/>
      <c r="E18" s="505"/>
      <c r="F18" s="1073" t="s">
        <v>2340</v>
      </c>
      <c r="G18" s="1074" t="s">
        <v>2341</v>
      </c>
      <c r="H18" s="845">
        <v>43983</v>
      </c>
      <c r="I18" s="606"/>
      <c r="J18" s="606"/>
      <c r="K18" s="846">
        <v>44003</v>
      </c>
      <c r="L18" s="846">
        <v>44007</v>
      </c>
      <c r="M18" s="847">
        <v>44005</v>
      </c>
    </row>
    <row r="19" spans="1:13" s="14" customFormat="1" ht="21" hidden="1" thickTop="1" thickBot="1">
      <c r="A19" s="488" t="s">
        <v>2329</v>
      </c>
      <c r="B19" s="497" t="s">
        <v>2315</v>
      </c>
      <c r="C19" s="498" t="s">
        <v>2342</v>
      </c>
      <c r="D19" s="498">
        <v>43974</v>
      </c>
      <c r="E19" s="499">
        <v>43975</v>
      </c>
      <c r="F19" s="511" t="s">
        <v>2343</v>
      </c>
      <c r="G19" s="501" t="s">
        <v>2344</v>
      </c>
      <c r="H19" s="515">
        <v>43982</v>
      </c>
      <c r="I19" s="516">
        <f>H19+5</f>
        <v>43987</v>
      </c>
      <c r="J19" s="516">
        <f>H19+23</f>
        <v>44005</v>
      </c>
      <c r="K19" s="502">
        <f>H19+27</f>
        <v>44009</v>
      </c>
      <c r="L19" s="502">
        <f>H19+30</f>
        <v>44012</v>
      </c>
      <c r="M19" s="844" t="s">
        <v>81</v>
      </c>
    </row>
    <row r="20" spans="1:13" s="14" customFormat="1" ht="20.25" hidden="1" thickBot="1">
      <c r="A20" s="488"/>
      <c r="B20" s="503"/>
      <c r="C20" s="504"/>
      <c r="D20" s="504"/>
      <c r="E20" s="505"/>
      <c r="F20" s="1073" t="s">
        <v>2340</v>
      </c>
      <c r="G20" s="1074" t="s">
        <v>2341</v>
      </c>
      <c r="H20" s="845">
        <v>43983</v>
      </c>
      <c r="I20" s="606"/>
      <c r="J20" s="606"/>
      <c r="K20" s="846">
        <v>44003</v>
      </c>
      <c r="L20" s="846">
        <v>44007</v>
      </c>
      <c r="M20" s="847">
        <v>44005</v>
      </c>
    </row>
    <row r="21" spans="1:13" s="14" customFormat="1" ht="21" hidden="1" thickTop="1" thickBot="1">
      <c r="A21" s="488" t="s">
        <v>2345</v>
      </c>
      <c r="B21" s="497" t="s">
        <v>2346</v>
      </c>
      <c r="C21" s="498" t="s">
        <v>2347</v>
      </c>
      <c r="D21" s="498">
        <v>43984</v>
      </c>
      <c r="E21" s="499">
        <v>43986</v>
      </c>
      <c r="F21" s="511" t="s">
        <v>2348</v>
      </c>
      <c r="G21" s="501" t="s">
        <v>2349</v>
      </c>
      <c r="H21" s="515">
        <v>43989</v>
      </c>
      <c r="I21" s="516">
        <f>H21+5</f>
        <v>43994</v>
      </c>
      <c r="J21" s="516">
        <f>H21+23</f>
        <v>44012</v>
      </c>
      <c r="K21" s="502">
        <f>H21+27</f>
        <v>44016</v>
      </c>
      <c r="L21" s="502">
        <f>H21+30</f>
        <v>44019</v>
      </c>
      <c r="M21" s="509"/>
    </row>
    <row r="22" spans="1:13" s="14" customFormat="1" ht="21" hidden="1" thickBot="1">
      <c r="A22" s="488"/>
      <c r="B22" s="503"/>
      <c r="C22" s="504"/>
      <c r="D22" s="504"/>
      <c r="E22" s="505"/>
      <c r="F22" s="521"/>
      <c r="G22" s="518"/>
      <c r="H22" s="517"/>
      <c r="I22" s="517"/>
      <c r="J22" s="517"/>
      <c r="K22" s="504"/>
      <c r="L22" s="1071"/>
      <c r="M22" s="509"/>
    </row>
    <row r="23" spans="1:13" s="14" customFormat="1" ht="21" hidden="1" thickTop="1" thickBot="1">
      <c r="A23" s="488"/>
      <c r="B23" s="497" t="s">
        <v>2325</v>
      </c>
      <c r="C23" s="498" t="s">
        <v>2347</v>
      </c>
      <c r="D23" s="498">
        <v>43988</v>
      </c>
      <c r="E23" s="499">
        <v>43989</v>
      </c>
      <c r="F23" s="511" t="s">
        <v>2350</v>
      </c>
      <c r="G23" s="501" t="s">
        <v>2351</v>
      </c>
      <c r="H23" s="515">
        <v>43996</v>
      </c>
      <c r="I23" s="516">
        <f>H23+5</f>
        <v>44001</v>
      </c>
      <c r="J23" s="516">
        <f>H23+23</f>
        <v>44019</v>
      </c>
      <c r="K23" s="502">
        <f>H23+27</f>
        <v>44023</v>
      </c>
      <c r="L23" s="502">
        <f>H23+30</f>
        <v>44026</v>
      </c>
      <c r="M23" s="509"/>
    </row>
    <row r="24" spans="1:13" s="14" customFormat="1" ht="21" hidden="1" thickBot="1">
      <c r="A24" s="488"/>
      <c r="B24" s="503"/>
      <c r="C24" s="504"/>
      <c r="D24" s="504"/>
      <c r="E24" s="505"/>
      <c r="F24" s="521"/>
      <c r="G24" s="518"/>
      <c r="H24" s="517"/>
      <c r="I24" s="517"/>
      <c r="J24" s="517"/>
      <c r="K24" s="504"/>
      <c r="L24" s="1071"/>
      <c r="M24" s="509"/>
    </row>
    <row r="25" spans="1:13" s="14" customFormat="1" ht="21" hidden="1" thickTop="1" thickBot="1">
      <c r="A25" s="488" t="s">
        <v>2319</v>
      </c>
      <c r="B25" s="497" t="s">
        <v>2352</v>
      </c>
      <c r="C25" s="498" t="s">
        <v>2353</v>
      </c>
      <c r="D25" s="498">
        <v>43995</v>
      </c>
      <c r="E25" s="499">
        <v>43996</v>
      </c>
      <c r="F25" s="511" t="s">
        <v>2354</v>
      </c>
      <c r="G25" s="501" t="s">
        <v>2355</v>
      </c>
      <c r="H25" s="515">
        <v>44003</v>
      </c>
      <c r="I25" s="516">
        <f>H25+5</f>
        <v>44008</v>
      </c>
      <c r="J25" s="516">
        <f>H25+23</f>
        <v>44026</v>
      </c>
      <c r="K25" s="502">
        <f>H25+27</f>
        <v>44030</v>
      </c>
      <c r="L25" s="502">
        <f>H25+30</f>
        <v>44033</v>
      </c>
      <c r="M25" s="509"/>
    </row>
    <row r="26" spans="1:13" s="14" customFormat="1" ht="21" hidden="1" thickBot="1">
      <c r="A26" s="488"/>
      <c r="B26" s="503"/>
      <c r="C26" s="504"/>
      <c r="D26" s="504"/>
      <c r="E26" s="505"/>
      <c r="F26" s="521"/>
      <c r="G26" s="518"/>
      <c r="H26" s="517"/>
      <c r="I26" s="517"/>
      <c r="J26" s="517"/>
      <c r="K26" s="504"/>
      <c r="L26" s="1071"/>
      <c r="M26" s="509"/>
    </row>
    <row r="27" spans="1:13" s="14" customFormat="1" ht="21" hidden="1" thickTop="1" thickBot="1">
      <c r="A27" s="488"/>
      <c r="B27" s="497" t="s">
        <v>2356</v>
      </c>
      <c r="C27" s="498" t="s">
        <v>2357</v>
      </c>
      <c r="D27" s="498">
        <v>44002</v>
      </c>
      <c r="E27" s="499">
        <v>44003</v>
      </c>
      <c r="F27" s="511" t="s">
        <v>2358</v>
      </c>
      <c r="G27" s="501" t="s">
        <v>2359</v>
      </c>
      <c r="H27" s="515">
        <v>44010</v>
      </c>
      <c r="I27" s="516">
        <f>H27+5</f>
        <v>44015</v>
      </c>
      <c r="J27" s="516">
        <f>H27+23</f>
        <v>44033</v>
      </c>
      <c r="K27" s="502">
        <f>H27+27</f>
        <v>44037</v>
      </c>
      <c r="L27" s="502">
        <f>H27+30</f>
        <v>44040</v>
      </c>
      <c r="M27" s="509"/>
    </row>
    <row r="28" spans="1:13" s="14" customFormat="1" ht="21" hidden="1" thickBot="1">
      <c r="A28" s="488"/>
      <c r="B28" s="503"/>
      <c r="C28" s="504"/>
      <c r="D28" s="504"/>
      <c r="E28" s="505"/>
      <c r="F28" s="521"/>
      <c r="G28" s="518"/>
      <c r="H28" s="517"/>
      <c r="I28" s="517"/>
      <c r="J28" s="517"/>
      <c r="K28" s="504"/>
      <c r="L28" s="1071"/>
      <c r="M28" s="509"/>
    </row>
    <row r="29" spans="1:13" s="14" customFormat="1" ht="21" hidden="1" thickTop="1" thickBot="1">
      <c r="A29" s="488"/>
      <c r="B29" s="497" t="s">
        <v>2325</v>
      </c>
      <c r="C29" s="498" t="s">
        <v>2360</v>
      </c>
      <c r="D29" s="498">
        <v>44009</v>
      </c>
      <c r="E29" s="499">
        <v>44010</v>
      </c>
      <c r="F29" s="511" t="s">
        <v>2361</v>
      </c>
      <c r="G29" s="501" t="s">
        <v>2362</v>
      </c>
      <c r="H29" s="515">
        <v>44017</v>
      </c>
      <c r="I29" s="516">
        <f>H29+5</f>
        <v>44022</v>
      </c>
      <c r="J29" s="516">
        <f>H29+23</f>
        <v>44040</v>
      </c>
      <c r="K29" s="502">
        <f>H29+27</f>
        <v>44044</v>
      </c>
      <c r="L29" s="502">
        <f>H29+30</f>
        <v>44047</v>
      </c>
      <c r="M29" s="509"/>
    </row>
    <row r="30" spans="1:13" s="14" customFormat="1" ht="21" hidden="1" thickBot="1">
      <c r="A30" s="488"/>
      <c r="B30" s="503"/>
      <c r="C30" s="504"/>
      <c r="D30" s="504"/>
      <c r="E30" s="505"/>
      <c r="F30" s="521" t="s">
        <v>2363</v>
      </c>
      <c r="G30" s="518"/>
      <c r="H30" s="517"/>
      <c r="I30" s="517"/>
      <c r="J30" s="517"/>
      <c r="K30" s="504"/>
      <c r="L30" s="1071"/>
      <c r="M30" s="509"/>
    </row>
    <row r="31" spans="1:13" s="14" customFormat="1" ht="21" hidden="1" thickTop="1" thickBot="1">
      <c r="A31" s="488" t="s">
        <v>2319</v>
      </c>
      <c r="B31" s="497" t="s">
        <v>2352</v>
      </c>
      <c r="C31" s="498" t="s">
        <v>2364</v>
      </c>
      <c r="D31" s="498">
        <v>44016</v>
      </c>
      <c r="E31" s="499">
        <v>44017</v>
      </c>
      <c r="F31" s="511" t="s">
        <v>2194</v>
      </c>
      <c r="G31" s="501" t="s">
        <v>2365</v>
      </c>
      <c r="H31" s="515">
        <v>44024</v>
      </c>
      <c r="I31" s="516">
        <f>H31+5</f>
        <v>44029</v>
      </c>
      <c r="J31" s="516">
        <f>H31+23</f>
        <v>44047</v>
      </c>
      <c r="K31" s="502">
        <f>H31+27</f>
        <v>44051</v>
      </c>
      <c r="L31" s="502">
        <f>H31+30</f>
        <v>44054</v>
      </c>
      <c r="M31" s="509"/>
    </row>
    <row r="33" spans="1:12" s="14" customFormat="1" ht="21" hidden="1" thickTop="1" thickBot="1">
      <c r="A33" s="488"/>
      <c r="B33" s="497" t="s">
        <v>2356</v>
      </c>
      <c r="C33" s="498" t="s">
        <v>2366</v>
      </c>
      <c r="D33" s="498">
        <v>44023</v>
      </c>
      <c r="E33" s="499">
        <v>44024</v>
      </c>
      <c r="F33" s="511" t="s">
        <v>2367</v>
      </c>
      <c r="G33" s="501" t="s">
        <v>2368</v>
      </c>
      <c r="H33" s="515">
        <v>44031</v>
      </c>
      <c r="I33" s="516">
        <f>H33+5</f>
        <v>44036</v>
      </c>
      <c r="J33" s="516">
        <f>H33+23</f>
        <v>44054</v>
      </c>
      <c r="K33" s="502">
        <f>H33+27</f>
        <v>44058</v>
      </c>
      <c r="L33" s="502">
        <f>H33+30</f>
        <v>44061</v>
      </c>
    </row>
    <row r="34" spans="1:12" s="14" customFormat="1" ht="21" hidden="1" thickBot="1">
      <c r="A34" s="488"/>
      <c r="B34" s="503"/>
      <c r="C34" s="504"/>
      <c r="D34" s="504"/>
      <c r="E34" s="505"/>
      <c r="F34" s="521"/>
      <c r="G34" s="518"/>
      <c r="H34" s="517"/>
      <c r="I34" s="517"/>
      <c r="J34" s="517"/>
      <c r="K34" s="504"/>
      <c r="L34" s="1071"/>
    </row>
    <row r="35" spans="1:12" s="14" customFormat="1" ht="21" hidden="1" thickTop="1" thickBot="1">
      <c r="A35" s="488"/>
      <c r="B35" s="497" t="s">
        <v>2325</v>
      </c>
      <c r="C35" s="498" t="s">
        <v>2369</v>
      </c>
      <c r="D35" s="498">
        <v>44030</v>
      </c>
      <c r="E35" s="499">
        <v>44031</v>
      </c>
      <c r="F35" s="511" t="s">
        <v>2370</v>
      </c>
      <c r="G35" s="501" t="s">
        <v>2371</v>
      </c>
      <c r="H35" s="515">
        <v>44038</v>
      </c>
      <c r="I35" s="516">
        <f>H35+5</f>
        <v>44043</v>
      </c>
      <c r="J35" s="516">
        <f>H35+23</f>
        <v>44061</v>
      </c>
      <c r="K35" s="502">
        <f>H35+27</f>
        <v>44065</v>
      </c>
      <c r="L35" s="502">
        <f>H35+30</f>
        <v>44068</v>
      </c>
    </row>
    <row r="36" spans="1:12" s="14" customFormat="1" ht="21" hidden="1" thickBot="1">
      <c r="A36" s="488"/>
      <c r="B36" s="503"/>
      <c r="C36" s="504"/>
      <c r="D36" s="504"/>
      <c r="E36" s="505"/>
      <c r="F36" s="521"/>
      <c r="G36" s="518"/>
      <c r="H36" s="517"/>
      <c r="I36" s="517"/>
      <c r="J36" s="517"/>
      <c r="K36" s="504"/>
      <c r="L36" s="1071"/>
    </row>
    <row r="37" spans="1:12" s="14" customFormat="1" ht="21" hidden="1" thickTop="1" thickBot="1">
      <c r="A37" s="488" t="s">
        <v>2319</v>
      </c>
      <c r="B37" s="497" t="s">
        <v>2352</v>
      </c>
      <c r="C37" s="498" t="s">
        <v>2372</v>
      </c>
      <c r="D37" s="498">
        <v>44037</v>
      </c>
      <c r="E37" s="499">
        <v>44038</v>
      </c>
      <c r="F37" s="511" t="s">
        <v>2373</v>
      </c>
      <c r="G37" s="501" t="s">
        <v>2374</v>
      </c>
      <c r="H37" s="515">
        <v>44045</v>
      </c>
      <c r="I37" s="516">
        <f>H37+5</f>
        <v>44050</v>
      </c>
      <c r="J37" s="516">
        <f>H37+23</f>
        <v>44068</v>
      </c>
      <c r="K37" s="502">
        <f>H37+27</f>
        <v>44072</v>
      </c>
      <c r="L37" s="502">
        <f>H37+30</f>
        <v>44075</v>
      </c>
    </row>
    <row r="38" spans="1:12" s="14" customFormat="1" ht="21" hidden="1" thickBot="1">
      <c r="A38" s="488"/>
      <c r="B38" s="503"/>
      <c r="C38" s="504"/>
      <c r="D38" s="504"/>
      <c r="E38" s="505"/>
      <c r="F38" s="521"/>
      <c r="G38" s="518"/>
      <c r="H38" s="517"/>
      <c r="I38" s="517"/>
      <c r="J38" s="517"/>
      <c r="K38" s="504"/>
      <c r="L38" s="1071"/>
    </row>
    <row r="39" spans="1:12" s="14" customFormat="1" ht="21" hidden="1" thickTop="1" thickBot="1">
      <c r="A39" s="488"/>
      <c r="B39" s="497" t="s">
        <v>2356</v>
      </c>
      <c r="C39" s="498" t="s">
        <v>2375</v>
      </c>
      <c r="D39" s="498">
        <v>44044</v>
      </c>
      <c r="E39" s="499">
        <v>44045</v>
      </c>
      <c r="F39" s="511" t="s">
        <v>2317</v>
      </c>
      <c r="G39" s="501" t="s">
        <v>2376</v>
      </c>
      <c r="H39" s="515">
        <v>44052</v>
      </c>
      <c r="I39" s="516">
        <f>H39+5</f>
        <v>44057</v>
      </c>
      <c r="J39" s="516">
        <f>H39+23</f>
        <v>44075</v>
      </c>
      <c r="K39" s="502">
        <f>H39+27</f>
        <v>44079</v>
      </c>
      <c r="L39" s="502">
        <f>H39+30</f>
        <v>44082</v>
      </c>
    </row>
    <row r="40" spans="1:12" s="14" customFormat="1" ht="21" hidden="1" thickBot="1">
      <c r="A40" s="488"/>
      <c r="B40" s="503"/>
      <c r="C40" s="504"/>
      <c r="D40" s="504"/>
      <c r="E40" s="505"/>
      <c r="F40" s="521"/>
      <c r="G40" s="518"/>
      <c r="H40" s="517"/>
      <c r="I40" s="517"/>
      <c r="J40" s="517"/>
      <c r="K40" s="504"/>
      <c r="L40" s="1071"/>
    </row>
    <row r="41" spans="1:12" s="14" customFormat="1" ht="21" hidden="1" thickTop="1" thickBot="1">
      <c r="A41" s="488"/>
      <c r="B41" s="497" t="s">
        <v>2325</v>
      </c>
      <c r="C41" s="498" t="s">
        <v>2377</v>
      </c>
      <c r="D41" s="498">
        <v>44051</v>
      </c>
      <c r="E41" s="499">
        <v>44052</v>
      </c>
      <c r="F41" s="511" t="s">
        <v>2322</v>
      </c>
      <c r="G41" s="501" t="s">
        <v>2378</v>
      </c>
      <c r="H41" s="515">
        <v>44059</v>
      </c>
      <c r="I41" s="516">
        <f>H41+5</f>
        <v>44064</v>
      </c>
      <c r="J41" s="516">
        <f>H41+23</f>
        <v>44082</v>
      </c>
      <c r="K41" s="502">
        <f>H41+27</f>
        <v>44086</v>
      </c>
      <c r="L41" s="502">
        <f>H41+30</f>
        <v>44089</v>
      </c>
    </row>
    <row r="42" spans="1:12" s="14" customFormat="1" ht="21" hidden="1" thickBot="1">
      <c r="A42" s="488"/>
      <c r="B42" s="503"/>
      <c r="C42" s="504"/>
      <c r="D42" s="504"/>
      <c r="E42" s="505"/>
      <c r="F42" s="521"/>
      <c r="G42" s="518"/>
      <c r="H42" s="517"/>
      <c r="I42" s="517"/>
      <c r="J42" s="517"/>
      <c r="K42" s="504"/>
      <c r="L42" s="1071"/>
    </row>
    <row r="43" spans="1:12" s="14" customFormat="1" ht="21" hidden="1" thickTop="1" thickBot="1">
      <c r="A43" s="488" t="s">
        <v>2319</v>
      </c>
      <c r="B43" s="497" t="s">
        <v>2352</v>
      </c>
      <c r="C43" s="498" t="s">
        <v>2379</v>
      </c>
      <c r="D43" s="498">
        <v>44058</v>
      </c>
      <c r="E43" s="499">
        <v>44059</v>
      </c>
      <c r="F43" s="511" t="s">
        <v>2058</v>
      </c>
      <c r="G43" s="501" t="s">
        <v>2380</v>
      </c>
      <c r="H43" s="515">
        <v>44066</v>
      </c>
      <c r="I43" s="516">
        <f>H43+5</f>
        <v>44071</v>
      </c>
      <c r="J43" s="516">
        <f>H43+23</f>
        <v>44089</v>
      </c>
      <c r="K43" s="502">
        <f>H43+27</f>
        <v>44093</v>
      </c>
      <c r="L43" s="502">
        <f>H43+30</f>
        <v>44096</v>
      </c>
    </row>
    <row r="44" spans="1:12" s="14" customFormat="1" ht="21" hidden="1" thickBot="1">
      <c r="A44" s="488"/>
      <c r="B44" s="503"/>
      <c r="C44" s="504"/>
      <c r="D44" s="504"/>
      <c r="E44" s="505"/>
      <c r="F44" s="521"/>
      <c r="G44" s="518"/>
      <c r="H44" s="517"/>
      <c r="I44" s="517"/>
      <c r="J44" s="517"/>
      <c r="K44" s="504"/>
      <c r="L44" s="1071"/>
    </row>
    <row r="45" spans="1:12" s="14" customFormat="1" ht="21" hidden="1" thickTop="1" thickBot="1">
      <c r="A45" s="508"/>
      <c r="B45" s="497" t="s">
        <v>2356</v>
      </c>
      <c r="C45" s="498" t="s">
        <v>2381</v>
      </c>
      <c r="D45" s="498">
        <v>44065</v>
      </c>
      <c r="E45" s="499">
        <v>44066</v>
      </c>
      <c r="F45" s="511" t="s">
        <v>2382</v>
      </c>
      <c r="G45" s="501" t="s">
        <v>2383</v>
      </c>
      <c r="H45" s="515">
        <v>44073</v>
      </c>
      <c r="I45" s="516">
        <f>H45+5</f>
        <v>44078</v>
      </c>
      <c r="J45" s="516">
        <f>H45+23</f>
        <v>44096</v>
      </c>
      <c r="K45" s="502">
        <f>H45+27</f>
        <v>44100</v>
      </c>
      <c r="L45" s="502">
        <f>H45+30</f>
        <v>44103</v>
      </c>
    </row>
    <row r="46" spans="1:12" s="14" customFormat="1" ht="21" hidden="1" thickBot="1">
      <c r="A46" s="508"/>
      <c r="B46" s="503"/>
      <c r="C46" s="504"/>
      <c r="D46" s="504"/>
      <c r="E46" s="505"/>
      <c r="F46" s="521"/>
      <c r="G46" s="518"/>
      <c r="H46" s="517"/>
      <c r="I46" s="517"/>
      <c r="J46" s="517"/>
      <c r="K46" s="504"/>
      <c r="L46" s="1071"/>
    </row>
    <row r="47" spans="1:12" s="14" customFormat="1" ht="21" hidden="1" thickTop="1" thickBot="1">
      <c r="A47" s="508"/>
      <c r="B47" s="497" t="s">
        <v>2325</v>
      </c>
      <c r="C47" s="498" t="s">
        <v>2384</v>
      </c>
      <c r="D47" s="498">
        <v>44072</v>
      </c>
      <c r="E47" s="499">
        <v>44073</v>
      </c>
      <c r="F47" s="511" t="s">
        <v>2385</v>
      </c>
      <c r="G47" s="501" t="s">
        <v>2386</v>
      </c>
      <c r="H47" s="515">
        <v>44080</v>
      </c>
      <c r="I47" s="516">
        <f>H47+5</f>
        <v>44085</v>
      </c>
      <c r="J47" s="516">
        <f>H47+23</f>
        <v>44103</v>
      </c>
      <c r="K47" s="502">
        <f>H47+27</f>
        <v>44107</v>
      </c>
      <c r="L47" s="502">
        <f>H47+30</f>
        <v>44110</v>
      </c>
    </row>
    <row r="49" spans="1:12" s="14" customFormat="1" ht="21" hidden="1" thickTop="1" thickBot="1">
      <c r="A49" s="488" t="s">
        <v>2387</v>
      </c>
      <c r="B49" s="497" t="s">
        <v>2388</v>
      </c>
      <c r="C49" s="498" t="s">
        <v>2389</v>
      </c>
      <c r="D49" s="498">
        <v>44079</v>
      </c>
      <c r="E49" s="499">
        <v>44080</v>
      </c>
      <c r="F49" s="511" t="s">
        <v>2390</v>
      </c>
      <c r="G49" s="501" t="s">
        <v>2391</v>
      </c>
      <c r="H49" s="515">
        <v>44087</v>
      </c>
      <c r="I49" s="516">
        <f>H49+5</f>
        <v>44092</v>
      </c>
      <c r="J49" s="516">
        <f>H49+23</f>
        <v>44110</v>
      </c>
      <c r="K49" s="502">
        <f>H49+27</f>
        <v>44114</v>
      </c>
      <c r="L49" s="502">
        <f>H49+30</f>
        <v>44117</v>
      </c>
    </row>
    <row r="50" spans="1:12" s="14" customFormat="1" ht="21" hidden="1" thickBot="1">
      <c r="A50" s="488"/>
      <c r="B50" s="503"/>
      <c r="C50" s="504"/>
      <c r="D50" s="504"/>
      <c r="E50" s="505"/>
      <c r="F50" s="521"/>
      <c r="G50" s="518"/>
      <c r="H50" s="517"/>
      <c r="I50" s="517"/>
      <c r="J50" s="517"/>
      <c r="K50" s="504"/>
      <c r="L50" s="1071"/>
    </row>
    <row r="51" spans="1:12" s="14" customFormat="1" ht="21" hidden="1" thickTop="1" thickBot="1">
      <c r="A51" s="488" t="s">
        <v>2392</v>
      </c>
      <c r="B51" s="497" t="s">
        <v>2388</v>
      </c>
      <c r="C51" s="498" t="s">
        <v>2393</v>
      </c>
      <c r="D51" s="498">
        <v>44089</v>
      </c>
      <c r="E51" s="499">
        <v>44091</v>
      </c>
      <c r="F51" s="511" t="s">
        <v>2343</v>
      </c>
      <c r="G51" s="501" t="s">
        <v>2394</v>
      </c>
      <c r="H51" s="515">
        <v>44094</v>
      </c>
      <c r="I51" s="516">
        <f>H51+5</f>
        <v>44099</v>
      </c>
      <c r="J51" s="516">
        <f>H51+23</f>
        <v>44117</v>
      </c>
      <c r="K51" s="502">
        <f>H51+27</f>
        <v>44121</v>
      </c>
      <c r="L51" s="502">
        <f>H51+30</f>
        <v>44124</v>
      </c>
    </row>
    <row r="52" spans="1:12" s="14" customFormat="1" ht="21" hidden="1" thickBot="1">
      <c r="A52" s="488"/>
      <c r="B52" s="503"/>
      <c r="C52" s="504"/>
      <c r="D52" s="504"/>
      <c r="E52" s="505"/>
      <c r="F52" s="521"/>
      <c r="G52" s="518"/>
      <c r="H52" s="517"/>
      <c r="I52" s="517"/>
      <c r="J52" s="517"/>
      <c r="K52" s="504"/>
      <c r="L52" s="1071"/>
    </row>
    <row r="53" spans="1:12" s="14" customFormat="1" ht="21" hidden="1" thickTop="1" thickBot="1">
      <c r="A53" s="488"/>
      <c r="B53" s="497" t="s">
        <v>2325</v>
      </c>
      <c r="C53" s="498" t="s">
        <v>2393</v>
      </c>
      <c r="D53" s="498">
        <v>44093</v>
      </c>
      <c r="E53" s="499">
        <v>44094</v>
      </c>
      <c r="F53" s="511" t="s">
        <v>2348</v>
      </c>
      <c r="G53" s="501" t="s">
        <v>2395</v>
      </c>
      <c r="H53" s="515">
        <v>44101</v>
      </c>
      <c r="I53" s="516">
        <f>H53+5</f>
        <v>44106</v>
      </c>
      <c r="J53" s="516">
        <f>H53+23</f>
        <v>44124</v>
      </c>
      <c r="K53" s="502">
        <f>H53+27</f>
        <v>44128</v>
      </c>
      <c r="L53" s="502">
        <f>H53+30</f>
        <v>44131</v>
      </c>
    </row>
    <row r="54" spans="1:12" s="14" customFormat="1" ht="21" hidden="1" thickBot="1">
      <c r="A54" s="488"/>
      <c r="B54" s="503"/>
      <c r="C54" s="504"/>
      <c r="D54" s="504"/>
      <c r="E54" s="505"/>
      <c r="F54" s="521"/>
      <c r="G54" s="518"/>
      <c r="H54" s="517"/>
      <c r="I54" s="517"/>
      <c r="J54" s="517"/>
      <c r="K54" s="504"/>
      <c r="L54" s="1071"/>
    </row>
    <row r="55" spans="1:12" s="14" customFormat="1" ht="21" hidden="1" thickTop="1" thickBot="1">
      <c r="A55" s="488" t="s">
        <v>2387</v>
      </c>
      <c r="B55" s="497" t="s">
        <v>2388</v>
      </c>
      <c r="C55" s="498" t="s">
        <v>2396</v>
      </c>
      <c r="D55" s="498">
        <v>44100</v>
      </c>
      <c r="E55" s="499">
        <v>44101</v>
      </c>
      <c r="F55" s="511" t="s">
        <v>2350</v>
      </c>
      <c r="G55" s="501" t="s">
        <v>2397</v>
      </c>
      <c r="H55" s="515">
        <v>44108</v>
      </c>
      <c r="I55" s="516">
        <f>H55+5</f>
        <v>44113</v>
      </c>
      <c r="J55" s="516">
        <f>H55+23</f>
        <v>44131</v>
      </c>
      <c r="K55" s="502">
        <f>H55+27</f>
        <v>44135</v>
      </c>
      <c r="L55" s="502">
        <f>H55+30</f>
        <v>44138</v>
      </c>
    </row>
    <row r="56" spans="1:12" s="14" customFormat="1" ht="21" hidden="1" thickBot="1">
      <c r="A56" s="488"/>
      <c r="B56" s="503"/>
      <c r="C56" s="504"/>
      <c r="D56" s="504"/>
      <c r="E56" s="505"/>
      <c r="F56" s="521"/>
      <c r="G56" s="518"/>
      <c r="H56" s="517"/>
      <c r="I56" s="517"/>
      <c r="J56" s="517"/>
      <c r="K56" s="504"/>
      <c r="L56" s="1071"/>
    </row>
    <row r="57" spans="1:12" s="14" customFormat="1" ht="21" hidden="1" thickTop="1" thickBot="1">
      <c r="A57" s="488"/>
      <c r="B57" s="497" t="s">
        <v>2356</v>
      </c>
      <c r="C57" s="498" t="s">
        <v>2398</v>
      </c>
      <c r="D57" s="498">
        <v>44107</v>
      </c>
      <c r="E57" s="499">
        <v>44108</v>
      </c>
      <c r="F57" s="511" t="s">
        <v>2354</v>
      </c>
      <c r="G57" s="501" t="s">
        <v>2399</v>
      </c>
      <c r="H57" s="515">
        <v>44115</v>
      </c>
      <c r="I57" s="516">
        <f>H57+5</f>
        <v>44120</v>
      </c>
      <c r="J57" s="516">
        <f>H57+23</f>
        <v>44138</v>
      </c>
      <c r="K57" s="502">
        <f>H57+27</f>
        <v>44142</v>
      </c>
      <c r="L57" s="502">
        <f>H57+30</f>
        <v>44145</v>
      </c>
    </row>
    <row r="58" spans="1:12" s="14" customFormat="1" ht="21" hidden="1" thickBot="1">
      <c r="A58" s="488"/>
      <c r="B58" s="503"/>
      <c r="C58" s="504"/>
      <c r="D58" s="504"/>
      <c r="E58" s="505"/>
      <c r="F58" s="521"/>
      <c r="G58" s="518"/>
      <c r="H58" s="517"/>
      <c r="I58" s="517"/>
      <c r="J58" s="517"/>
      <c r="K58" s="504"/>
      <c r="L58" s="1071"/>
    </row>
    <row r="59" spans="1:12" s="14" customFormat="1" ht="21" hidden="1" thickTop="1" thickBot="1">
      <c r="A59" s="488"/>
      <c r="B59" s="497" t="s">
        <v>2325</v>
      </c>
      <c r="C59" s="498" t="s">
        <v>2400</v>
      </c>
      <c r="D59" s="498">
        <v>44115</v>
      </c>
      <c r="E59" s="499">
        <v>44115</v>
      </c>
      <c r="F59" s="511" t="s">
        <v>2358</v>
      </c>
      <c r="G59" s="501" t="s">
        <v>2401</v>
      </c>
      <c r="H59" s="515">
        <v>44122</v>
      </c>
      <c r="I59" s="516">
        <f>H59+5</f>
        <v>44127</v>
      </c>
      <c r="J59" s="516">
        <f>H59+23</f>
        <v>44145</v>
      </c>
      <c r="K59" s="502">
        <f>H59+27</f>
        <v>44149</v>
      </c>
      <c r="L59" s="502">
        <f>H59+30</f>
        <v>44152</v>
      </c>
    </row>
    <row r="60" spans="1:12" s="14" customFormat="1" ht="21" hidden="1" thickBot="1">
      <c r="A60" s="488"/>
      <c r="B60" s="503"/>
      <c r="C60" s="504"/>
      <c r="D60" s="504"/>
      <c r="E60" s="505"/>
      <c r="F60" s="521"/>
      <c r="G60" s="518"/>
      <c r="H60" s="517"/>
      <c r="I60" s="517"/>
      <c r="J60" s="517"/>
      <c r="K60" s="504"/>
      <c r="L60" s="1071"/>
    </row>
    <row r="61" spans="1:12" s="14" customFormat="1" ht="21" hidden="1" thickTop="1" thickBot="1">
      <c r="A61" s="488"/>
      <c r="B61" s="497" t="s">
        <v>2388</v>
      </c>
      <c r="C61" s="498" t="s">
        <v>2402</v>
      </c>
      <c r="D61" s="498">
        <v>44121</v>
      </c>
      <c r="E61" s="499">
        <v>44122</v>
      </c>
      <c r="F61" s="511" t="s">
        <v>2361</v>
      </c>
      <c r="G61" s="501" t="s">
        <v>2403</v>
      </c>
      <c r="H61" s="515">
        <v>44129</v>
      </c>
      <c r="I61" s="516">
        <f>H61+5</f>
        <v>44134</v>
      </c>
      <c r="J61" s="516">
        <f>H61+23</f>
        <v>44152</v>
      </c>
      <c r="K61" s="502">
        <f>H61+27</f>
        <v>44156</v>
      </c>
      <c r="L61" s="502">
        <f>H61+30</f>
        <v>44159</v>
      </c>
    </row>
    <row r="62" spans="1:12" s="14" customFormat="1" ht="21" hidden="1" thickBot="1">
      <c r="A62" s="488"/>
      <c r="B62" s="503"/>
      <c r="C62" s="504"/>
      <c r="D62" s="504"/>
      <c r="E62" s="505"/>
      <c r="F62" s="521"/>
      <c r="G62" s="518"/>
      <c r="H62" s="517"/>
      <c r="I62" s="517"/>
      <c r="J62" s="517"/>
      <c r="K62" s="504"/>
      <c r="L62" s="1071"/>
    </row>
    <row r="63" spans="1:12" s="14" customFormat="1" ht="21" hidden="1" thickTop="1" thickBot="1">
      <c r="A63" s="488" t="s">
        <v>2404</v>
      </c>
      <c r="B63" s="497"/>
      <c r="C63" s="498"/>
      <c r="D63" s="498"/>
      <c r="E63" s="499"/>
      <c r="F63" s="511" t="s">
        <v>2405</v>
      </c>
      <c r="G63" s="501" t="s">
        <v>2406</v>
      </c>
      <c r="H63" s="515">
        <v>44136</v>
      </c>
      <c r="I63" s="516">
        <f>H63+5</f>
        <v>44141</v>
      </c>
      <c r="J63" s="516">
        <f>H63+23</f>
        <v>44159</v>
      </c>
      <c r="K63" s="502">
        <f>H63+27</f>
        <v>44163</v>
      </c>
      <c r="L63" s="502">
        <f>H63+30</f>
        <v>44166</v>
      </c>
    </row>
    <row r="65" spans="1:12" s="14" customFormat="1" ht="21" hidden="1" thickTop="1" thickBot="1">
      <c r="A65" s="488"/>
      <c r="B65" s="497" t="s">
        <v>2407</v>
      </c>
      <c r="C65" s="498" t="s">
        <v>2408</v>
      </c>
      <c r="D65" s="498">
        <v>44134</v>
      </c>
      <c r="E65" s="499">
        <v>44135</v>
      </c>
      <c r="F65" s="511" t="s">
        <v>2367</v>
      </c>
      <c r="G65" s="501" t="s">
        <v>2409</v>
      </c>
      <c r="H65" s="515">
        <v>44143</v>
      </c>
      <c r="I65" s="516">
        <f>H65+5</f>
        <v>44148</v>
      </c>
      <c r="J65" s="516">
        <f>H65+23</f>
        <v>44166</v>
      </c>
      <c r="K65" s="502">
        <f>H65+27</f>
        <v>44170</v>
      </c>
      <c r="L65" s="502">
        <f>H65+30</f>
        <v>44173</v>
      </c>
    </row>
    <row r="66" spans="1:12" s="14" customFormat="1" ht="21.75" hidden="1" thickTop="1" thickBot="1">
      <c r="A66" s="488"/>
      <c r="B66" s="497" t="s">
        <v>2325</v>
      </c>
      <c r="C66" s="498" t="s">
        <v>2410</v>
      </c>
      <c r="D66" s="498">
        <v>44139</v>
      </c>
      <c r="E66" s="499">
        <v>44141</v>
      </c>
      <c r="F66" s="521"/>
      <c r="G66" s="518"/>
      <c r="H66" s="517"/>
      <c r="I66" s="517"/>
      <c r="J66" s="517"/>
      <c r="K66" s="504"/>
      <c r="L66" s="1071"/>
    </row>
    <row r="67" spans="1:12" s="14" customFormat="1" ht="21" hidden="1" thickTop="1" thickBot="1">
      <c r="A67" s="488"/>
      <c r="B67" s="497" t="s">
        <v>2388</v>
      </c>
      <c r="C67" s="498" t="s">
        <v>2411</v>
      </c>
      <c r="D67" s="498">
        <v>44148</v>
      </c>
      <c r="E67" s="499">
        <v>44149</v>
      </c>
      <c r="F67" s="511" t="s">
        <v>2370</v>
      </c>
      <c r="G67" s="501" t="s">
        <v>2412</v>
      </c>
      <c r="H67" s="515">
        <v>44150</v>
      </c>
      <c r="I67" s="516">
        <f>H67+5</f>
        <v>44155</v>
      </c>
      <c r="J67" s="516">
        <f>H67+23</f>
        <v>44173</v>
      </c>
      <c r="K67" s="502">
        <f>H67+27</f>
        <v>44177</v>
      </c>
      <c r="L67" s="502">
        <f>H67+30</f>
        <v>44180</v>
      </c>
    </row>
    <row r="68" spans="1:12" s="14" customFormat="1" ht="21" hidden="1" thickBot="1">
      <c r="A68" s="488"/>
      <c r="B68" s="503"/>
      <c r="C68" s="504"/>
      <c r="D68" s="504"/>
      <c r="E68" s="505"/>
      <c r="F68" s="521"/>
      <c r="G68" s="518"/>
      <c r="H68" s="517"/>
      <c r="I68" s="517"/>
      <c r="J68" s="517"/>
      <c r="K68" s="504"/>
      <c r="L68" s="1071"/>
    </row>
    <row r="69" spans="1:12" s="14" customFormat="1" ht="21" hidden="1" thickTop="1" thickBot="1">
      <c r="A69" s="488" t="s">
        <v>2404</v>
      </c>
      <c r="B69" s="497" t="s">
        <v>2413</v>
      </c>
      <c r="C69" s="498" t="s">
        <v>2414</v>
      </c>
      <c r="D69" s="498">
        <v>44156</v>
      </c>
      <c r="E69" s="1019" t="s">
        <v>2415</v>
      </c>
      <c r="F69" s="511" t="s">
        <v>2373</v>
      </c>
      <c r="G69" s="501" t="s">
        <v>2416</v>
      </c>
      <c r="H69" s="515">
        <v>44157</v>
      </c>
      <c r="I69" s="516">
        <f>H69+5</f>
        <v>44162</v>
      </c>
      <c r="J69" s="516">
        <f>H69+23</f>
        <v>44180</v>
      </c>
      <c r="K69" s="502">
        <f>H69+27</f>
        <v>44184</v>
      </c>
      <c r="L69" s="502">
        <f>H69+30</f>
        <v>44187</v>
      </c>
    </row>
    <row r="70" spans="1:12" s="14" customFormat="1" ht="21" hidden="1" thickBot="1">
      <c r="A70" s="488"/>
      <c r="B70" s="503"/>
      <c r="C70" s="504"/>
      <c r="D70" s="504"/>
      <c r="E70" s="505"/>
      <c r="F70" s="521"/>
      <c r="G70" s="518"/>
      <c r="H70" s="517"/>
      <c r="I70" s="517"/>
      <c r="J70" s="517"/>
      <c r="K70" s="504"/>
      <c r="L70" s="1071"/>
    </row>
    <row r="71" spans="1:12" s="14" customFormat="1" ht="21" hidden="1" thickTop="1" thickBot="1">
      <c r="A71" s="488"/>
      <c r="B71" s="497" t="s">
        <v>2417</v>
      </c>
      <c r="C71" s="498" t="s">
        <v>2418</v>
      </c>
      <c r="D71" s="498">
        <v>44158</v>
      </c>
      <c r="E71" s="499">
        <v>44159</v>
      </c>
      <c r="F71" s="511" t="s">
        <v>2317</v>
      </c>
      <c r="G71" s="501" t="s">
        <v>2419</v>
      </c>
      <c r="H71" s="515">
        <v>44164</v>
      </c>
      <c r="I71" s="516">
        <f>H71+5</f>
        <v>44169</v>
      </c>
      <c r="J71" s="516">
        <f>H71+23</f>
        <v>44187</v>
      </c>
      <c r="K71" s="502">
        <f>H71+27</f>
        <v>44191</v>
      </c>
      <c r="L71" s="502">
        <f>H71+30</f>
        <v>44194</v>
      </c>
    </row>
    <row r="72" spans="1:12" s="14" customFormat="1" ht="21.75" hidden="1" thickTop="1" thickBot="1">
      <c r="A72" s="488"/>
      <c r="B72" s="497" t="s">
        <v>2325</v>
      </c>
      <c r="C72" s="498" t="s">
        <v>2420</v>
      </c>
      <c r="D72" s="498">
        <v>44159</v>
      </c>
      <c r="E72" s="499">
        <v>44157</v>
      </c>
      <c r="F72" s="521"/>
      <c r="G72" s="518"/>
      <c r="H72" s="517"/>
      <c r="I72" s="517"/>
      <c r="J72" s="517"/>
      <c r="K72" s="504"/>
      <c r="L72" s="1071"/>
    </row>
    <row r="73" spans="1:12" s="14" customFormat="1" ht="21" hidden="1" thickTop="1" thickBot="1">
      <c r="A73" s="488" t="s">
        <v>2421</v>
      </c>
      <c r="B73" s="497" t="s">
        <v>2413</v>
      </c>
      <c r="C73" s="498" t="s">
        <v>2422</v>
      </c>
      <c r="D73" s="498">
        <v>44165</v>
      </c>
      <c r="E73" s="1019" t="s">
        <v>2415</v>
      </c>
      <c r="F73" s="511" t="s">
        <v>2322</v>
      </c>
      <c r="G73" s="501" t="s">
        <v>2423</v>
      </c>
      <c r="H73" s="515">
        <v>44171</v>
      </c>
      <c r="I73" s="516">
        <f>H73+5</f>
        <v>44176</v>
      </c>
      <c r="J73" s="516">
        <f>H73+23</f>
        <v>44194</v>
      </c>
      <c r="K73" s="502">
        <f>H73+27</f>
        <v>44198</v>
      </c>
      <c r="L73" s="502">
        <f>H73+30</f>
        <v>44201</v>
      </c>
    </row>
    <row r="74" spans="1:12" s="14" customFormat="1" ht="21" hidden="1" thickBot="1">
      <c r="A74" s="488"/>
      <c r="B74" s="503"/>
      <c r="C74" s="504"/>
      <c r="D74" s="504"/>
      <c r="E74" s="505"/>
      <c r="F74" s="521"/>
      <c r="G74" s="518"/>
      <c r="H74" s="517"/>
      <c r="I74" s="517"/>
      <c r="J74" s="517"/>
      <c r="K74" s="504"/>
      <c r="L74" s="1071"/>
    </row>
    <row r="75" spans="1:12" s="14" customFormat="1" ht="21" hidden="1" thickTop="1" thickBot="1">
      <c r="A75" s="488" t="s">
        <v>2424</v>
      </c>
      <c r="B75" s="1022" t="s">
        <v>2417</v>
      </c>
      <c r="C75" s="858" t="s">
        <v>2425</v>
      </c>
      <c r="D75" s="858">
        <v>44169</v>
      </c>
      <c r="E75" s="499">
        <v>44171</v>
      </c>
      <c r="F75" s="511" t="s">
        <v>2426</v>
      </c>
      <c r="G75" s="501" t="s">
        <v>2427</v>
      </c>
      <c r="H75" s="515">
        <v>44178</v>
      </c>
      <c r="I75" s="516">
        <f>H75+5</f>
        <v>44183</v>
      </c>
      <c r="J75" s="516">
        <f>H75+23</f>
        <v>44201</v>
      </c>
      <c r="K75" s="502">
        <f>H75+27</f>
        <v>44205</v>
      </c>
      <c r="L75" s="502">
        <f>H75+30</f>
        <v>44208</v>
      </c>
    </row>
    <row r="76" spans="1:12" s="14" customFormat="1" ht="21" hidden="1" thickBot="1">
      <c r="A76" s="488"/>
      <c r="B76" s="890" t="s">
        <v>2388</v>
      </c>
      <c r="C76" s="502" t="s">
        <v>2428</v>
      </c>
      <c r="D76" s="502">
        <v>44173</v>
      </c>
      <c r="E76" s="505">
        <v>44174</v>
      </c>
      <c r="F76" s="521"/>
      <c r="G76" s="518"/>
      <c r="H76" s="517"/>
      <c r="I76" s="517"/>
      <c r="J76" s="517"/>
      <c r="K76" s="504"/>
      <c r="L76" s="1071"/>
    </row>
    <row r="77" spans="1:12" s="14" customFormat="1" ht="21" hidden="1" thickTop="1" thickBot="1">
      <c r="A77" s="488" t="s">
        <v>2429</v>
      </c>
      <c r="B77" s="497" t="s">
        <v>2417</v>
      </c>
      <c r="C77" s="498" t="s">
        <v>2430</v>
      </c>
      <c r="D77" s="498">
        <v>44182</v>
      </c>
      <c r="E77" s="499">
        <v>44180</v>
      </c>
      <c r="F77" s="511" t="s">
        <v>2382</v>
      </c>
      <c r="G77" s="501" t="s">
        <v>2431</v>
      </c>
      <c r="H77" s="515">
        <v>44185</v>
      </c>
      <c r="I77" s="516">
        <f>H77+5</f>
        <v>44190</v>
      </c>
      <c r="J77" s="516">
        <f>H77+23</f>
        <v>44208</v>
      </c>
      <c r="K77" s="502">
        <f>H77+27</f>
        <v>44212</v>
      </c>
      <c r="L77" s="502">
        <f>H77+30</f>
        <v>44215</v>
      </c>
    </row>
    <row r="78" spans="1:12" s="14" customFormat="1" ht="21" hidden="1" thickBot="1">
      <c r="A78" s="488"/>
      <c r="B78" s="503"/>
      <c r="C78" s="504"/>
      <c r="D78" s="504"/>
      <c r="E78" s="505"/>
      <c r="F78" s="521"/>
      <c r="G78" s="518"/>
      <c r="H78" s="517"/>
      <c r="I78" s="517"/>
      <c r="J78" s="517"/>
      <c r="K78" s="504"/>
      <c r="L78" s="1071"/>
    </row>
    <row r="79" spans="1:12" s="14" customFormat="1" ht="21" hidden="1" thickTop="1" thickBot="1">
      <c r="A79" s="488"/>
      <c r="B79" s="497" t="s">
        <v>2413</v>
      </c>
      <c r="C79" s="498" t="s">
        <v>2432</v>
      </c>
      <c r="D79" s="498">
        <v>44187</v>
      </c>
      <c r="E79" s="499">
        <v>44189</v>
      </c>
      <c r="F79" s="511" t="s">
        <v>2385</v>
      </c>
      <c r="G79" s="501" t="s">
        <v>2433</v>
      </c>
      <c r="H79" s="515">
        <v>44192</v>
      </c>
      <c r="I79" s="516">
        <f>H79+5</f>
        <v>44197</v>
      </c>
      <c r="J79" s="516">
        <f>H79+23</f>
        <v>44215</v>
      </c>
      <c r="K79" s="502">
        <f>H79+27</f>
        <v>44219</v>
      </c>
      <c r="L79" s="502">
        <f>H79+30</f>
        <v>44222</v>
      </c>
    </row>
    <row r="81" spans="1:12" s="14" customFormat="1" ht="21" hidden="1" thickTop="1" thickBot="1">
      <c r="A81" s="488" t="s">
        <v>2404</v>
      </c>
      <c r="B81" s="497" t="s">
        <v>2388</v>
      </c>
      <c r="C81" s="498" t="s">
        <v>2434</v>
      </c>
      <c r="D81" s="498">
        <v>44193</v>
      </c>
      <c r="E81" s="499">
        <v>44194</v>
      </c>
      <c r="F81" s="511" t="s">
        <v>2390</v>
      </c>
      <c r="G81" s="501" t="s">
        <v>2435</v>
      </c>
      <c r="H81" s="515">
        <v>44199</v>
      </c>
      <c r="I81" s="516">
        <f>H81+5</f>
        <v>44204</v>
      </c>
      <c r="J81" s="516">
        <f>H81+23</f>
        <v>44222</v>
      </c>
      <c r="K81" s="502">
        <f>H81+27</f>
        <v>44226</v>
      </c>
      <c r="L81" s="502">
        <f>H81+30</f>
        <v>44229</v>
      </c>
    </row>
    <row r="82" spans="1:12" s="14" customFormat="1" ht="21" hidden="1" thickBot="1">
      <c r="A82" s="488"/>
      <c r="B82" s="503"/>
      <c r="C82" s="504"/>
      <c r="D82" s="504"/>
      <c r="E82" s="505"/>
      <c r="F82" s="521"/>
      <c r="G82" s="518"/>
      <c r="H82" s="517"/>
      <c r="I82" s="517"/>
      <c r="J82" s="517"/>
      <c r="K82" s="504"/>
      <c r="L82" s="1071"/>
    </row>
    <row r="83" spans="1:12" s="14" customFormat="1" ht="21" hidden="1" thickTop="1" thickBot="1">
      <c r="A83" s="488"/>
      <c r="B83" s="497" t="s">
        <v>2325</v>
      </c>
      <c r="C83" s="498" t="s">
        <v>2436</v>
      </c>
      <c r="D83" s="498">
        <v>43833</v>
      </c>
      <c r="E83" s="499">
        <v>44199</v>
      </c>
      <c r="F83" s="511" t="s">
        <v>2343</v>
      </c>
      <c r="G83" s="501" t="s">
        <v>2437</v>
      </c>
      <c r="H83" s="515">
        <v>44206</v>
      </c>
      <c r="I83" s="516">
        <f>H83+5</f>
        <v>44211</v>
      </c>
      <c r="J83" s="516">
        <f>H83+23</f>
        <v>44229</v>
      </c>
      <c r="K83" s="502">
        <f>H83+27</f>
        <v>44233</v>
      </c>
      <c r="L83" s="502">
        <f>H83+30</f>
        <v>44236</v>
      </c>
    </row>
    <row r="84" spans="1:12" s="14" customFormat="1" ht="21" hidden="1" thickBot="1">
      <c r="A84" s="488"/>
      <c r="B84" s="503"/>
      <c r="C84" s="504"/>
      <c r="D84" s="504"/>
      <c r="E84" s="505"/>
      <c r="F84" s="521"/>
      <c r="G84" s="518"/>
      <c r="H84" s="517"/>
      <c r="I84" s="517"/>
      <c r="J84" s="517"/>
      <c r="K84" s="504"/>
      <c r="L84" s="1071"/>
    </row>
    <row r="85" spans="1:12" s="14" customFormat="1" ht="21" hidden="1" thickTop="1" thickBot="1">
      <c r="A85" s="488"/>
      <c r="B85" s="497" t="s">
        <v>2413</v>
      </c>
      <c r="C85" s="498" t="s">
        <v>2438</v>
      </c>
      <c r="D85" s="498">
        <v>44205</v>
      </c>
      <c r="E85" s="499">
        <v>44206</v>
      </c>
      <c r="F85" s="511" t="s">
        <v>2348</v>
      </c>
      <c r="G85" s="501" t="s">
        <v>2439</v>
      </c>
      <c r="H85" s="515">
        <v>44213</v>
      </c>
      <c r="I85" s="516">
        <f>H85+5</f>
        <v>44218</v>
      </c>
      <c r="J85" s="516">
        <f>H85+23</f>
        <v>44236</v>
      </c>
      <c r="K85" s="502">
        <f>H85+27</f>
        <v>44240</v>
      </c>
      <c r="L85" s="502">
        <f>H85+30</f>
        <v>44243</v>
      </c>
    </row>
    <row r="86" spans="1:12" s="14" customFormat="1" ht="21" hidden="1" thickBot="1">
      <c r="A86" s="488"/>
      <c r="B86" s="503"/>
      <c r="C86" s="504"/>
      <c r="D86" s="504"/>
      <c r="E86" s="505"/>
      <c r="F86" s="521"/>
      <c r="G86" s="518"/>
      <c r="H86" s="517"/>
      <c r="I86" s="517"/>
      <c r="J86" s="517"/>
      <c r="K86" s="504"/>
      <c r="L86" s="1071"/>
    </row>
    <row r="87" spans="1:12" s="14" customFormat="1" ht="21" hidden="1" thickTop="1" thickBot="1">
      <c r="A87" s="488" t="s">
        <v>2440</v>
      </c>
      <c r="B87" s="497" t="s">
        <v>2441</v>
      </c>
      <c r="C87" s="498" t="s">
        <v>2442</v>
      </c>
      <c r="D87" s="498">
        <v>44213</v>
      </c>
      <c r="E87" s="499">
        <v>44214</v>
      </c>
      <c r="F87" s="511" t="s">
        <v>2350</v>
      </c>
      <c r="G87" s="501" t="s">
        <v>2443</v>
      </c>
      <c r="H87" s="515">
        <v>44220</v>
      </c>
      <c r="I87" s="516">
        <f>H87+5</f>
        <v>44225</v>
      </c>
      <c r="J87" s="516">
        <f>H87+23</f>
        <v>44243</v>
      </c>
      <c r="K87" s="502">
        <f>H87+27</f>
        <v>44247</v>
      </c>
      <c r="L87" s="502">
        <f>H87+30</f>
        <v>44250</v>
      </c>
    </row>
    <row r="88" spans="1:12" s="14" customFormat="1" ht="21" hidden="1" thickBot="1">
      <c r="A88" s="488"/>
      <c r="B88" s="798" t="s">
        <v>2444</v>
      </c>
      <c r="C88" s="504"/>
      <c r="D88" s="504"/>
      <c r="E88" s="505"/>
      <c r="F88" s="521"/>
      <c r="G88" s="518"/>
      <c r="H88" s="517"/>
      <c r="I88" s="517"/>
      <c r="J88" s="517"/>
      <c r="K88" s="504"/>
      <c r="L88" s="1071"/>
    </row>
    <row r="89" spans="1:12" s="14" customFormat="1" ht="21" hidden="1" thickTop="1" thickBot="1">
      <c r="A89" s="488"/>
      <c r="B89" s="497" t="s">
        <v>2116</v>
      </c>
      <c r="C89" s="498" t="s">
        <v>2445</v>
      </c>
      <c r="D89" s="498">
        <v>44217</v>
      </c>
      <c r="E89" s="499">
        <v>44220</v>
      </c>
      <c r="F89" s="511" t="s">
        <v>2446</v>
      </c>
      <c r="G89" s="501" t="s">
        <v>2447</v>
      </c>
      <c r="H89" s="515">
        <v>44227</v>
      </c>
      <c r="I89" s="516">
        <f>H89+5</f>
        <v>44232</v>
      </c>
      <c r="J89" s="516">
        <f>H89+23</f>
        <v>44250</v>
      </c>
      <c r="K89" s="502">
        <f>H89+27</f>
        <v>44254</v>
      </c>
      <c r="L89" s="502">
        <f>H89+30</f>
        <v>44257</v>
      </c>
    </row>
    <row r="90" spans="1:12" s="14" customFormat="1" ht="21.75" hidden="1" thickTop="1" thickBot="1">
      <c r="A90" s="488"/>
      <c r="B90" s="1046"/>
      <c r="C90" s="1047"/>
      <c r="D90" s="1047"/>
      <c r="E90" s="1048"/>
      <c r="F90" s="1075"/>
      <c r="G90" s="518"/>
      <c r="H90" s="517"/>
      <c r="I90" s="517"/>
      <c r="J90" s="517"/>
      <c r="K90" s="504"/>
      <c r="L90" s="1071"/>
    </row>
    <row r="91" spans="1:12" s="14" customFormat="1" ht="21" hidden="1" thickTop="1" thickBot="1">
      <c r="A91" s="488" t="s">
        <v>2413</v>
      </c>
      <c r="B91" s="1076" t="s">
        <v>2413</v>
      </c>
      <c r="C91" s="302" t="s">
        <v>2448</v>
      </c>
      <c r="D91" s="498">
        <v>44228</v>
      </c>
      <c r="E91" s="302">
        <v>44228</v>
      </c>
      <c r="F91" s="1077" t="s">
        <v>2449</v>
      </c>
      <c r="G91" s="501" t="s">
        <v>2450</v>
      </c>
      <c r="H91" s="515">
        <v>44255</v>
      </c>
      <c r="I91" s="1078">
        <f>H91+5</f>
        <v>44260</v>
      </c>
      <c r="J91" s="516">
        <f>H91+23</f>
        <v>44278</v>
      </c>
      <c r="K91" s="502">
        <f>H91+27</f>
        <v>44282</v>
      </c>
      <c r="L91" s="502">
        <f>H91+30</f>
        <v>44285</v>
      </c>
    </row>
    <row r="92" spans="1:12" s="14" customFormat="1" ht="21" hidden="1" thickTop="1" thickBot="1">
      <c r="A92" s="488"/>
      <c r="B92" s="1079" t="s">
        <v>2116</v>
      </c>
      <c r="C92" s="974" t="s">
        <v>2451</v>
      </c>
      <c r="D92" s="498">
        <v>44228</v>
      </c>
      <c r="E92" s="499">
        <v>44229</v>
      </c>
      <c r="F92" s="489"/>
      <c r="G92" s="1080"/>
      <c r="H92" s="516"/>
      <c r="I92" s="516"/>
      <c r="J92" s="516"/>
      <c r="K92" s="502"/>
      <c r="L92" s="502"/>
    </row>
    <row r="93" spans="1:12" s="14" customFormat="1" ht="20.25" hidden="1" thickBot="1">
      <c r="A93" s="488"/>
      <c r="B93" s="503" t="s">
        <v>2452</v>
      </c>
      <c r="C93" s="504" t="s">
        <v>2453</v>
      </c>
      <c r="D93" s="504">
        <v>44230</v>
      </c>
      <c r="E93" s="505">
        <v>44231</v>
      </c>
      <c r="F93" s="489"/>
      <c r="G93" s="1080"/>
      <c r="H93" s="516"/>
      <c r="I93" s="516"/>
      <c r="J93" s="516"/>
      <c r="K93" s="502"/>
      <c r="L93" s="502"/>
    </row>
    <row r="94" spans="1:12" s="14" customFormat="1" ht="21.75" hidden="1" thickTop="1" thickBot="1">
      <c r="A94" s="488"/>
      <c r="B94" s="497" t="s">
        <v>2116</v>
      </c>
      <c r="C94" s="498" t="s">
        <v>2454</v>
      </c>
      <c r="D94" s="498">
        <v>44238</v>
      </c>
      <c r="E94" s="499">
        <v>44240</v>
      </c>
      <c r="F94" s="387"/>
      <c r="G94" s="1081"/>
      <c r="H94" s="516"/>
      <c r="I94" s="516"/>
      <c r="J94" s="516"/>
      <c r="K94" s="502"/>
      <c r="L94" s="1082"/>
    </row>
    <row r="95" spans="1:12" s="14" customFormat="1" ht="21.75" hidden="1" thickTop="1" thickBot="1">
      <c r="A95" s="488" t="s">
        <v>2455</v>
      </c>
      <c r="B95" s="497" t="s">
        <v>2452</v>
      </c>
      <c r="C95" s="498" t="s">
        <v>2456</v>
      </c>
      <c r="D95" s="498">
        <v>44244</v>
      </c>
      <c r="E95" s="499">
        <v>44246</v>
      </c>
      <c r="F95" s="387"/>
      <c r="G95" s="1081"/>
      <c r="H95" s="516"/>
      <c r="I95" s="517"/>
      <c r="J95" s="517"/>
      <c r="K95" s="504"/>
      <c r="L95" s="1071"/>
    </row>
    <row r="96" spans="1:12" s="14" customFormat="1" ht="21" hidden="1" thickTop="1" thickBot="1">
      <c r="A96" s="488" t="s">
        <v>2388</v>
      </c>
      <c r="B96" s="497"/>
      <c r="C96" s="498"/>
      <c r="D96" s="498"/>
      <c r="E96" s="499"/>
      <c r="F96" s="611" t="s">
        <v>2457</v>
      </c>
      <c r="G96" s="501" t="s">
        <v>2458</v>
      </c>
      <c r="H96" s="613"/>
      <c r="I96" s="647"/>
      <c r="J96" s="647"/>
      <c r="K96" s="549"/>
      <c r="L96" s="549"/>
    </row>
    <row r="98" spans="1:12" s="14" customFormat="1" ht="21" hidden="1" thickTop="1" thickBot="1">
      <c r="A98" s="488" t="s">
        <v>2459</v>
      </c>
      <c r="B98" s="497"/>
      <c r="C98" s="498"/>
      <c r="D98" s="498"/>
      <c r="E98" s="499"/>
      <c r="F98" s="611" t="s">
        <v>2457</v>
      </c>
      <c r="G98" s="501" t="s">
        <v>2460</v>
      </c>
      <c r="H98" s="613"/>
      <c r="I98" s="647"/>
      <c r="J98" s="647"/>
      <c r="K98" s="549"/>
      <c r="L98" s="549"/>
    </row>
    <row r="99" spans="1:12" s="14" customFormat="1" ht="21" hidden="1" thickBot="1">
      <c r="A99" s="488"/>
      <c r="B99" s="503"/>
      <c r="C99" s="504"/>
      <c r="D99" s="504"/>
      <c r="E99" s="505"/>
      <c r="F99" s="495"/>
      <c r="G99" s="518"/>
      <c r="H99" s="606"/>
      <c r="I99" s="606"/>
      <c r="J99" s="606"/>
      <c r="K99" s="195"/>
      <c r="L99" s="1083"/>
    </row>
    <row r="100" spans="1:12" s="14" customFormat="1" ht="21" hidden="1" thickTop="1" thickBot="1">
      <c r="A100" s="488"/>
      <c r="B100" s="497"/>
      <c r="C100" s="498"/>
      <c r="D100" s="498"/>
      <c r="E100" s="499"/>
      <c r="F100" s="611" t="s">
        <v>2457</v>
      </c>
      <c r="G100" s="501" t="s">
        <v>2461</v>
      </c>
      <c r="H100" s="613"/>
      <c r="I100" s="647"/>
      <c r="J100" s="647"/>
      <c r="K100" s="549"/>
      <c r="L100" s="549"/>
    </row>
    <row r="101" spans="1:12" s="14" customFormat="1" ht="21" hidden="1" thickBot="1">
      <c r="A101" s="488"/>
      <c r="B101" s="503"/>
      <c r="C101" s="504"/>
      <c r="D101" s="504"/>
      <c r="E101" s="505"/>
      <c r="F101" s="495"/>
      <c r="G101" s="518"/>
      <c r="H101" s="606"/>
      <c r="I101" s="606"/>
      <c r="J101" s="606"/>
      <c r="K101" s="195"/>
      <c r="L101" s="1083"/>
    </row>
    <row r="102" spans="1:12" s="14" customFormat="1" ht="21" hidden="1" thickTop="1" thickBot="1">
      <c r="A102" s="488"/>
      <c r="B102" s="497" t="s">
        <v>2452</v>
      </c>
      <c r="C102" s="498" t="s">
        <v>2462</v>
      </c>
      <c r="D102" s="498">
        <v>44252</v>
      </c>
      <c r="E102" s="499">
        <v>44253</v>
      </c>
      <c r="F102" s="511" t="s">
        <v>2463</v>
      </c>
      <c r="G102" s="501" t="s">
        <v>2464</v>
      </c>
      <c r="H102" s="515">
        <v>44262</v>
      </c>
      <c r="I102" s="516">
        <f>H102+5</f>
        <v>44267</v>
      </c>
      <c r="J102" s="516">
        <f>H102+23</f>
        <v>44285</v>
      </c>
      <c r="K102" s="502">
        <f>H102+27</f>
        <v>44289</v>
      </c>
      <c r="L102" s="502">
        <f>H102+30</f>
        <v>44292</v>
      </c>
    </row>
    <row r="103" spans="1:12" s="14" customFormat="1" ht="21.75" hidden="1" thickTop="1" thickBot="1">
      <c r="A103" s="488"/>
      <c r="B103" s="497"/>
      <c r="C103" s="498"/>
      <c r="D103" s="498"/>
      <c r="E103" s="499"/>
      <c r="F103" s="521"/>
      <c r="G103" s="518"/>
      <c r="H103" s="517"/>
      <c r="I103" s="517"/>
      <c r="J103" s="517"/>
      <c r="K103" s="504"/>
      <c r="L103" s="1071"/>
    </row>
    <row r="104" spans="1:12" s="14" customFormat="1" ht="21" hidden="1" thickTop="1" thickBot="1">
      <c r="A104" s="488" t="s">
        <v>2465</v>
      </c>
      <c r="B104" s="497" t="s">
        <v>2116</v>
      </c>
      <c r="C104" s="498" t="s">
        <v>2466</v>
      </c>
      <c r="D104" s="498">
        <v>44261</v>
      </c>
      <c r="E104" s="499">
        <v>44262</v>
      </c>
      <c r="F104" s="511" t="s">
        <v>2405</v>
      </c>
      <c r="G104" s="501" t="s">
        <v>2467</v>
      </c>
      <c r="H104" s="515">
        <v>44269</v>
      </c>
      <c r="I104" s="516">
        <f>H104+5</f>
        <v>44274</v>
      </c>
      <c r="J104" s="516">
        <f>H104+23</f>
        <v>44292</v>
      </c>
      <c r="K104" s="502">
        <f>H104+27</f>
        <v>44296</v>
      </c>
      <c r="L104" s="502">
        <f>H104+30</f>
        <v>44299</v>
      </c>
    </row>
    <row r="105" spans="1:12" s="14" customFormat="1" ht="21.75" hidden="1" thickTop="1" thickBot="1">
      <c r="A105" s="488"/>
      <c r="B105" s="497"/>
      <c r="C105" s="498"/>
      <c r="D105" s="498"/>
      <c r="E105" s="499"/>
      <c r="F105" s="521"/>
      <c r="G105" s="518"/>
      <c r="H105" s="517"/>
      <c r="I105" s="517"/>
      <c r="J105" s="517"/>
      <c r="K105" s="504"/>
      <c r="L105" s="1071"/>
    </row>
    <row r="106" spans="1:12" s="14" customFormat="1" ht="21" hidden="1" thickTop="1" thickBot="1">
      <c r="A106" s="488" t="s">
        <v>2468</v>
      </c>
      <c r="B106" s="497" t="s">
        <v>2116</v>
      </c>
      <c r="C106" s="498" t="s">
        <v>2469</v>
      </c>
      <c r="D106" s="498">
        <v>44270</v>
      </c>
      <c r="E106" s="499">
        <v>44271</v>
      </c>
      <c r="F106" s="511" t="s">
        <v>2470</v>
      </c>
      <c r="G106" s="518" t="s">
        <v>2471</v>
      </c>
      <c r="H106" s="515">
        <v>44276</v>
      </c>
      <c r="I106" s="516">
        <f>H106+5</f>
        <v>44281</v>
      </c>
      <c r="J106" s="516">
        <f>H106+23</f>
        <v>44299</v>
      </c>
      <c r="K106" s="502">
        <f>H106+27</f>
        <v>44303</v>
      </c>
      <c r="L106" s="502">
        <f>H106+30</f>
        <v>44306</v>
      </c>
    </row>
    <row r="107" spans="1:12" s="14" customFormat="1" ht="21.75" hidden="1" thickTop="1" thickBot="1">
      <c r="A107" s="488"/>
      <c r="B107" s="497"/>
      <c r="C107" s="498"/>
      <c r="D107" s="498"/>
      <c r="E107" s="499"/>
      <c r="F107" s="521" t="s">
        <v>2472</v>
      </c>
      <c r="G107" s="518"/>
      <c r="H107" s="517"/>
      <c r="I107" s="517"/>
      <c r="J107" s="517"/>
      <c r="K107" s="504"/>
      <c r="L107" s="1071"/>
    </row>
    <row r="108" spans="1:12" s="14" customFormat="1" ht="21" hidden="1" thickTop="1" thickBot="1">
      <c r="A108" s="488" t="s">
        <v>2473</v>
      </c>
      <c r="B108" s="497" t="s">
        <v>2452</v>
      </c>
      <c r="C108" s="498" t="s">
        <v>2474</v>
      </c>
      <c r="D108" s="498">
        <v>44277</v>
      </c>
      <c r="E108" s="499">
        <v>44278</v>
      </c>
      <c r="F108" s="511" t="s">
        <v>2367</v>
      </c>
      <c r="G108" s="501" t="s">
        <v>2475</v>
      </c>
      <c r="H108" s="515">
        <v>44283</v>
      </c>
      <c r="I108" s="516">
        <f>H108+5</f>
        <v>44288</v>
      </c>
      <c r="J108" s="516">
        <f>H108+23</f>
        <v>44306</v>
      </c>
      <c r="K108" s="502">
        <f>H108+27</f>
        <v>44310</v>
      </c>
      <c r="L108" s="502">
        <f>H108+30</f>
        <v>44313</v>
      </c>
    </row>
    <row r="109" spans="1:12" s="14" customFormat="1" ht="21.75" hidden="1" thickTop="1" thickBot="1">
      <c r="A109" s="488"/>
      <c r="B109" s="497"/>
      <c r="C109" s="498"/>
      <c r="D109" s="498"/>
      <c r="E109" s="499"/>
      <c r="F109" s="521" t="s">
        <v>2476</v>
      </c>
      <c r="G109" s="518"/>
      <c r="H109" s="517"/>
      <c r="I109" s="517"/>
      <c r="J109" s="517"/>
      <c r="K109" s="504"/>
      <c r="L109" s="1071"/>
    </row>
    <row r="110" spans="1:12" s="14" customFormat="1" ht="21" hidden="1" thickTop="1" thickBot="1">
      <c r="A110" s="488" t="s">
        <v>2477</v>
      </c>
      <c r="B110" s="497" t="s">
        <v>2478</v>
      </c>
      <c r="C110" s="498" t="s">
        <v>2479</v>
      </c>
      <c r="D110" s="498">
        <v>44287</v>
      </c>
      <c r="E110" s="499">
        <v>44289</v>
      </c>
      <c r="F110" s="511" t="s">
        <v>2370</v>
      </c>
      <c r="G110" s="501" t="s">
        <v>2480</v>
      </c>
      <c r="H110" s="515">
        <v>44290</v>
      </c>
      <c r="I110" s="516">
        <f>H110+5</f>
        <v>44295</v>
      </c>
      <c r="J110" s="516">
        <f>H110+23</f>
        <v>44313</v>
      </c>
      <c r="K110" s="502">
        <f>H110+27</f>
        <v>44317</v>
      </c>
      <c r="L110" s="502">
        <f>H110+30</f>
        <v>44320</v>
      </c>
    </row>
    <row r="111" spans="1:12" s="14" customFormat="1" ht="21" hidden="1" thickBot="1">
      <c r="A111" s="508"/>
      <c r="B111" s="503"/>
      <c r="C111" s="504"/>
      <c r="D111" s="504"/>
      <c r="E111" s="505"/>
      <c r="F111" s="521" t="s">
        <v>2481</v>
      </c>
      <c r="G111" s="518"/>
      <c r="H111" s="517"/>
      <c r="I111" s="517"/>
      <c r="J111" s="517"/>
      <c r="K111" s="504"/>
      <c r="L111" s="1071"/>
    </row>
    <row r="112" spans="1:12" s="14" customFormat="1" ht="21" hidden="1" thickTop="1" thickBot="1">
      <c r="A112" s="488"/>
      <c r="B112" s="503"/>
      <c r="C112" s="498"/>
      <c r="D112" s="498"/>
      <c r="E112" s="499"/>
      <c r="F112" s="511" t="s">
        <v>2482</v>
      </c>
      <c r="G112" s="501" t="s">
        <v>2483</v>
      </c>
      <c r="H112" s="515">
        <v>44299</v>
      </c>
      <c r="I112" s="516">
        <f>H112+5</f>
        <v>44304</v>
      </c>
      <c r="J112" s="516">
        <f>H112+23</f>
        <v>44322</v>
      </c>
      <c r="K112" s="502">
        <f>H112+27</f>
        <v>44326</v>
      </c>
      <c r="L112" s="502">
        <f>H112+30</f>
        <v>44329</v>
      </c>
    </row>
    <row r="113" spans="1:12" s="14" customFormat="1" ht="21.75" hidden="1" thickTop="1" thickBot="1">
      <c r="A113" s="488"/>
      <c r="B113" s="1179"/>
      <c r="C113" s="498"/>
      <c r="D113" s="498"/>
      <c r="E113" s="499"/>
      <c r="F113" s="521" t="s">
        <v>2484</v>
      </c>
      <c r="G113" s="518"/>
      <c r="H113" s="517"/>
      <c r="I113" s="517"/>
      <c r="J113" s="517"/>
      <c r="K113" s="504"/>
      <c r="L113" s="1071"/>
    </row>
    <row r="114" spans="1:12" s="14" customFormat="1" ht="21" hidden="1" thickTop="1" thickBot="1">
      <c r="A114" s="488" t="s">
        <v>2485</v>
      </c>
      <c r="B114" s="503" t="s">
        <v>2486</v>
      </c>
      <c r="C114" s="498" t="s">
        <v>2487</v>
      </c>
      <c r="D114" s="498">
        <v>44297</v>
      </c>
      <c r="E114" s="499">
        <v>44299</v>
      </c>
      <c r="F114" s="511" t="s">
        <v>2358</v>
      </c>
      <c r="G114" s="501" t="s">
        <v>2488</v>
      </c>
      <c r="H114" s="515">
        <v>44304</v>
      </c>
      <c r="I114" s="516">
        <f>H114+5</f>
        <v>44309</v>
      </c>
      <c r="J114" s="516">
        <f>H114+23</f>
        <v>44327</v>
      </c>
      <c r="K114" s="502">
        <f>H114+27</f>
        <v>44331</v>
      </c>
      <c r="L114" s="502">
        <f>H114+30</f>
        <v>44334</v>
      </c>
    </row>
    <row r="115" spans="1:12" s="14" customFormat="1" ht="21.75" hidden="1" thickTop="1" thickBot="1">
      <c r="A115" s="488" t="s">
        <v>2465</v>
      </c>
      <c r="B115" s="497" t="s">
        <v>2452</v>
      </c>
      <c r="C115" s="498" t="s">
        <v>2489</v>
      </c>
      <c r="D115" s="498">
        <v>44296</v>
      </c>
      <c r="E115" s="499">
        <v>44298</v>
      </c>
      <c r="F115" s="521" t="s">
        <v>2490</v>
      </c>
      <c r="G115" s="518"/>
      <c r="H115" s="517"/>
      <c r="I115" s="517"/>
      <c r="J115" s="517"/>
      <c r="K115" s="504"/>
      <c r="L115" s="1071"/>
    </row>
    <row r="116" spans="1:12" s="14" customFormat="1" ht="21" hidden="1" thickTop="1" thickBot="1">
      <c r="A116" s="508"/>
      <c r="B116" s="497" t="s">
        <v>2465</v>
      </c>
      <c r="C116" s="498" t="s">
        <v>2491</v>
      </c>
      <c r="D116" s="498">
        <v>44302</v>
      </c>
      <c r="E116" s="499">
        <v>44303</v>
      </c>
      <c r="F116" s="511" t="s">
        <v>2492</v>
      </c>
      <c r="G116" s="501" t="s">
        <v>2493</v>
      </c>
      <c r="H116" s="515">
        <v>44315</v>
      </c>
      <c r="I116" s="516">
        <f>H116+5</f>
        <v>44320</v>
      </c>
      <c r="J116" s="516">
        <f>H116+23</f>
        <v>44338</v>
      </c>
      <c r="K116" s="502">
        <f>H116+27</f>
        <v>44342</v>
      </c>
      <c r="L116" s="502">
        <f>H116+30</f>
        <v>44345</v>
      </c>
    </row>
    <row r="117" spans="1:12" s="14" customFormat="1" ht="21.75" hidden="1" thickTop="1" thickBot="1">
      <c r="A117" s="488" t="s">
        <v>2494</v>
      </c>
      <c r="B117" s="1177" t="s">
        <v>2465</v>
      </c>
      <c r="C117" s="498" t="s">
        <v>2495</v>
      </c>
      <c r="D117" s="498">
        <v>44309</v>
      </c>
      <c r="E117" s="499">
        <v>44311</v>
      </c>
      <c r="F117" s="521" t="s">
        <v>2496</v>
      </c>
      <c r="G117" s="518"/>
      <c r="H117" s="517"/>
      <c r="I117" s="517"/>
      <c r="J117" s="517"/>
      <c r="K117" s="504"/>
      <c r="L117" s="1071"/>
    </row>
    <row r="118" spans="1:12" s="14" customFormat="1" ht="21" hidden="1" thickTop="1" thickBot="1">
      <c r="A118" s="488" t="s">
        <v>2497</v>
      </c>
      <c r="B118" s="1177"/>
      <c r="C118" s="498"/>
      <c r="D118" s="498"/>
      <c r="E118" s="499"/>
      <c r="F118" s="511" t="s">
        <v>2350</v>
      </c>
      <c r="G118" s="501" t="s">
        <v>2498</v>
      </c>
      <c r="H118" s="515">
        <v>44318</v>
      </c>
      <c r="I118" s="516">
        <f>H118+5</f>
        <v>44323</v>
      </c>
      <c r="J118" s="516">
        <f>H118+23</f>
        <v>44341</v>
      </c>
      <c r="K118" s="502">
        <f>H118+27</f>
        <v>44345</v>
      </c>
      <c r="L118" s="502">
        <f>H118+30</f>
        <v>44348</v>
      </c>
    </row>
    <row r="119" spans="1:12" s="14" customFormat="1" ht="21.75" hidden="1" thickTop="1" thickBot="1">
      <c r="A119" s="488"/>
      <c r="B119" s="1177"/>
      <c r="C119" s="498"/>
      <c r="D119" s="498"/>
      <c r="E119" s="499"/>
      <c r="F119" s="521" t="s">
        <v>2499</v>
      </c>
      <c r="G119" s="518"/>
      <c r="H119" s="517"/>
      <c r="I119" s="517"/>
      <c r="J119" s="517"/>
      <c r="K119" s="504"/>
      <c r="L119" s="1071"/>
    </row>
    <row r="120" spans="1:12" s="14" customFormat="1" ht="21" hidden="1" thickTop="1" thickBot="1">
      <c r="A120" s="488" t="s">
        <v>2500</v>
      </c>
      <c r="B120" s="1177" t="s">
        <v>2486</v>
      </c>
      <c r="C120" s="498" t="s">
        <v>2501</v>
      </c>
      <c r="D120" s="498">
        <v>44322</v>
      </c>
      <c r="E120" s="499">
        <v>44323</v>
      </c>
      <c r="F120" s="511" t="s">
        <v>2385</v>
      </c>
      <c r="G120" s="501" t="s">
        <v>2502</v>
      </c>
      <c r="H120" s="515">
        <v>44331</v>
      </c>
      <c r="I120" s="516">
        <f>H120+5</f>
        <v>44336</v>
      </c>
      <c r="J120" s="516">
        <f>H120+23</f>
        <v>44354</v>
      </c>
      <c r="K120" s="502">
        <f>H120+27</f>
        <v>44358</v>
      </c>
      <c r="L120" s="502">
        <f>H120+30</f>
        <v>44361</v>
      </c>
    </row>
    <row r="121" spans="1:12" s="14" customFormat="1" ht="21.75" hidden="1" thickTop="1" thickBot="1">
      <c r="A121" s="488" t="s">
        <v>2503</v>
      </c>
      <c r="B121" s="1177" t="s">
        <v>2465</v>
      </c>
      <c r="C121" s="498" t="s">
        <v>2504</v>
      </c>
      <c r="D121" s="498">
        <v>44323</v>
      </c>
      <c r="E121" s="499">
        <v>44325</v>
      </c>
      <c r="F121" s="521" t="s">
        <v>2505</v>
      </c>
      <c r="G121" s="518"/>
      <c r="H121" s="517"/>
      <c r="I121" s="517"/>
      <c r="J121" s="517"/>
      <c r="K121" s="504"/>
      <c r="L121" s="1071"/>
    </row>
    <row r="122" spans="1:12" s="14" customFormat="1" ht="21" hidden="1" thickTop="1" thickBot="1">
      <c r="A122" s="488" t="s">
        <v>2506</v>
      </c>
      <c r="B122" s="1177" t="s">
        <v>2507</v>
      </c>
      <c r="C122" s="498" t="s">
        <v>2508</v>
      </c>
      <c r="D122" s="498">
        <v>44336</v>
      </c>
      <c r="E122" s="499">
        <v>44337</v>
      </c>
      <c r="F122" s="511" t="s">
        <v>2509</v>
      </c>
      <c r="G122" s="501" t="s">
        <v>2510</v>
      </c>
      <c r="H122" s="515">
        <v>44338</v>
      </c>
      <c r="I122" s="516">
        <f>H122+5</f>
        <v>44343</v>
      </c>
      <c r="J122" s="516">
        <f>H122+23</f>
        <v>44361</v>
      </c>
      <c r="K122" s="502">
        <f>H122+27</f>
        <v>44365</v>
      </c>
      <c r="L122" s="502">
        <f>H122+30</f>
        <v>44368</v>
      </c>
    </row>
    <row r="123" spans="1:12" s="14" customFormat="1" ht="21.75" hidden="1" thickTop="1" thickBot="1">
      <c r="A123" s="488"/>
      <c r="B123" s="1177" t="s">
        <v>2507</v>
      </c>
      <c r="C123" s="498" t="s">
        <v>2508</v>
      </c>
      <c r="D123" s="498">
        <v>44337</v>
      </c>
      <c r="E123" s="499">
        <v>44338</v>
      </c>
      <c r="F123" s="521" t="s">
        <v>2511</v>
      </c>
      <c r="G123" s="518"/>
      <c r="H123" s="517"/>
      <c r="I123" s="517"/>
      <c r="J123" s="517"/>
      <c r="K123" s="504"/>
      <c r="L123" s="1071"/>
    </row>
    <row r="124" spans="1:12" s="14" customFormat="1" ht="21" hidden="1" thickTop="1" thickBot="1">
      <c r="A124" s="488"/>
      <c r="B124" s="1177"/>
      <c r="C124" s="498"/>
      <c r="D124" s="498"/>
      <c r="E124" s="499"/>
      <c r="F124" s="511" t="s">
        <v>2463</v>
      </c>
      <c r="G124" s="501" t="s">
        <v>2512</v>
      </c>
      <c r="H124" s="515">
        <v>44340</v>
      </c>
      <c r="I124" s="516">
        <f>H124+5</f>
        <v>44345</v>
      </c>
      <c r="J124" s="516">
        <f>H124+23</f>
        <v>44363</v>
      </c>
      <c r="K124" s="502">
        <f>H124+27</f>
        <v>44367</v>
      </c>
      <c r="L124" s="502">
        <f>H124+30</f>
        <v>44370</v>
      </c>
    </row>
    <row r="125" spans="1:12" s="14" customFormat="1" ht="21" hidden="1" thickBot="1">
      <c r="A125" s="488"/>
      <c r="B125" s="1178"/>
      <c r="C125" s="504"/>
      <c r="D125" s="504"/>
      <c r="E125" s="505"/>
      <c r="F125" s="521" t="s">
        <v>2513</v>
      </c>
      <c r="G125" s="518"/>
      <c r="H125" s="517"/>
      <c r="I125" s="517"/>
      <c r="J125" s="517"/>
      <c r="K125" s="504"/>
      <c r="L125" s="1071"/>
    </row>
    <row r="126" spans="1:12" s="14" customFormat="1" ht="21" hidden="1" thickTop="1" thickBot="1">
      <c r="A126" s="488" t="s">
        <v>2514</v>
      </c>
      <c r="B126" s="1257" t="s">
        <v>2388</v>
      </c>
      <c r="C126" s="1258" t="s">
        <v>2515</v>
      </c>
      <c r="D126" s="1258">
        <v>44345</v>
      </c>
      <c r="E126" s="1259">
        <v>44346</v>
      </c>
      <c r="F126" s="511" t="s">
        <v>2343</v>
      </c>
      <c r="G126" s="501" t="s">
        <v>2516</v>
      </c>
      <c r="H126" s="515">
        <v>44346</v>
      </c>
      <c r="I126" s="516">
        <f>H126+5</f>
        <v>44351</v>
      </c>
      <c r="J126" s="516">
        <f>H126+23</f>
        <v>44369</v>
      </c>
      <c r="K126" s="502">
        <f>H126+27</f>
        <v>44373</v>
      </c>
      <c r="L126" s="502">
        <f>H126+30</f>
        <v>44376</v>
      </c>
    </row>
    <row r="127" spans="1:12" s="14" customFormat="1" ht="21.75" hidden="1" thickTop="1" thickBot="1">
      <c r="A127" s="488" t="s">
        <v>2517</v>
      </c>
      <c r="B127" s="1177"/>
      <c r="C127" s="498"/>
      <c r="D127" s="498"/>
      <c r="E127" s="499"/>
      <c r="F127" s="521" t="s">
        <v>2518</v>
      </c>
      <c r="G127" s="518"/>
      <c r="H127" s="517"/>
      <c r="I127" s="517"/>
      <c r="J127" s="517"/>
      <c r="K127" s="504"/>
      <c r="L127" s="1071"/>
    </row>
    <row r="128" spans="1:12" s="14" customFormat="1" ht="21" hidden="1" thickTop="1" thickBot="1">
      <c r="A128" s="488"/>
      <c r="B128" s="1177" t="s">
        <v>2465</v>
      </c>
      <c r="C128" s="498" t="s">
        <v>2519</v>
      </c>
      <c r="D128" s="498">
        <v>44348</v>
      </c>
      <c r="E128" s="499">
        <v>44349</v>
      </c>
      <c r="F128" s="511" t="s">
        <v>2470</v>
      </c>
      <c r="G128" s="501" t="s">
        <v>2520</v>
      </c>
      <c r="H128" s="515">
        <v>44353</v>
      </c>
      <c r="I128" s="516">
        <f>H128+5</f>
        <v>44358</v>
      </c>
      <c r="J128" s="516">
        <f>H128+23</f>
        <v>44376</v>
      </c>
      <c r="K128" s="502">
        <f>H128+27</f>
        <v>44380</v>
      </c>
      <c r="L128" s="502">
        <f>H128+30</f>
        <v>44383</v>
      </c>
    </row>
    <row r="130" spans="1:12" s="14" customFormat="1" ht="21" hidden="1" thickTop="1" thickBot="1">
      <c r="A130" s="488"/>
      <c r="B130" s="1177" t="s">
        <v>2486</v>
      </c>
      <c r="C130" s="498" t="s">
        <v>2521</v>
      </c>
      <c r="D130" s="498">
        <v>44352</v>
      </c>
      <c r="E130" s="499">
        <v>44354</v>
      </c>
      <c r="F130" s="511" t="s">
        <v>2367</v>
      </c>
      <c r="G130" s="501" t="s">
        <v>2522</v>
      </c>
      <c r="H130" s="515">
        <v>44360</v>
      </c>
      <c r="I130" s="516">
        <f>H130+5</f>
        <v>44365</v>
      </c>
      <c r="J130" s="516">
        <f>H130+23</f>
        <v>44383</v>
      </c>
      <c r="K130" s="502">
        <f>H130+27</f>
        <v>44387</v>
      </c>
      <c r="L130" s="502">
        <f>H130+30</f>
        <v>44390</v>
      </c>
    </row>
    <row r="131" spans="1:12" s="14" customFormat="1" ht="21" hidden="1" thickBot="1">
      <c r="A131" s="488"/>
      <c r="B131" s="1178"/>
      <c r="C131" s="504"/>
      <c r="D131" s="504"/>
      <c r="E131" s="505"/>
      <c r="F131" s="521"/>
      <c r="G131" s="518"/>
      <c r="H131" s="517"/>
      <c r="I131" s="517"/>
      <c r="J131" s="517"/>
      <c r="K131" s="504"/>
      <c r="L131" s="1071"/>
    </row>
    <row r="132" spans="1:12" s="14" customFormat="1" ht="21" hidden="1" thickTop="1" thickBot="1">
      <c r="A132" s="488" t="s">
        <v>2523</v>
      </c>
      <c r="B132" s="1177"/>
      <c r="C132" s="498"/>
      <c r="D132" s="498"/>
      <c r="E132" s="499"/>
      <c r="F132" s="511" t="s">
        <v>2370</v>
      </c>
      <c r="G132" s="501" t="s">
        <v>2524</v>
      </c>
      <c r="H132" s="515">
        <v>44368</v>
      </c>
      <c r="I132" s="516">
        <f>H132+5</f>
        <v>44373</v>
      </c>
      <c r="J132" s="516">
        <f>H132+23</f>
        <v>44391</v>
      </c>
      <c r="K132" s="502">
        <f>H132+27</f>
        <v>44395</v>
      </c>
      <c r="L132" s="502">
        <f>H132+30</f>
        <v>44398</v>
      </c>
    </row>
    <row r="133" spans="1:12" s="14" customFormat="1" ht="21" hidden="1" thickBot="1">
      <c r="A133" s="488"/>
      <c r="B133" s="1178"/>
      <c r="C133" s="504"/>
      <c r="D133" s="504"/>
      <c r="E133" s="505"/>
      <c r="F133" s="521"/>
      <c r="G133" s="518"/>
      <c r="H133" s="517"/>
      <c r="I133" s="517"/>
      <c r="J133" s="517"/>
      <c r="K133" s="504"/>
      <c r="L133" s="1071"/>
    </row>
    <row r="134" spans="1:12" s="14" customFormat="1" ht="21" hidden="1" thickTop="1" thickBot="1">
      <c r="A134" s="488" t="s">
        <v>2525</v>
      </c>
      <c r="B134" s="1177" t="s">
        <v>2526</v>
      </c>
      <c r="C134" s="498" t="s">
        <v>2527</v>
      </c>
      <c r="D134" s="498">
        <v>44372</v>
      </c>
      <c r="E134" s="499">
        <v>44373</v>
      </c>
      <c r="F134" s="511" t="s">
        <v>2482</v>
      </c>
      <c r="G134" s="501" t="s">
        <v>2528</v>
      </c>
      <c r="H134" s="515">
        <v>44377</v>
      </c>
      <c r="I134" s="516">
        <f>H134+5</f>
        <v>44382</v>
      </c>
      <c r="J134" s="516">
        <f>H134+23</f>
        <v>44400</v>
      </c>
      <c r="K134" s="502">
        <f>H134+27</f>
        <v>44404</v>
      </c>
      <c r="L134" s="502">
        <f>H134+30</f>
        <v>44407</v>
      </c>
    </row>
    <row r="135" spans="1:12" s="14" customFormat="1" ht="21" hidden="1" thickBot="1">
      <c r="A135" s="488"/>
      <c r="B135" s="1178"/>
      <c r="C135" s="504"/>
      <c r="D135" s="504"/>
      <c r="E135" s="505"/>
      <c r="F135" s="521"/>
      <c r="G135" s="518"/>
      <c r="H135" s="517"/>
      <c r="I135" s="517"/>
      <c r="J135" s="517"/>
      <c r="K135" s="504"/>
      <c r="L135" s="1071"/>
    </row>
    <row r="136" spans="1:12" s="14" customFormat="1" ht="21" hidden="1" thickTop="1" thickBot="1">
      <c r="A136" s="488" t="s">
        <v>2529</v>
      </c>
      <c r="B136" s="1177" t="s">
        <v>2530</v>
      </c>
      <c r="C136" s="498" t="s">
        <v>2531</v>
      </c>
      <c r="D136" s="498">
        <v>44374</v>
      </c>
      <c r="E136" s="499">
        <v>44375</v>
      </c>
      <c r="F136" s="511" t="s">
        <v>2358</v>
      </c>
      <c r="G136" s="501" t="s">
        <v>2532</v>
      </c>
      <c r="H136" s="515">
        <v>44381</v>
      </c>
      <c r="I136" s="516">
        <f>H136+5</f>
        <v>44386</v>
      </c>
      <c r="J136" s="516">
        <f>H136+23</f>
        <v>44404</v>
      </c>
      <c r="K136" s="502">
        <f>H136+27</f>
        <v>44408</v>
      </c>
      <c r="L136" s="502">
        <f>H136+30</f>
        <v>44411</v>
      </c>
    </row>
    <row r="137" spans="1:12" s="14" customFormat="1" ht="21" hidden="1" thickBot="1">
      <c r="A137" s="488"/>
      <c r="B137" s="1178"/>
      <c r="C137" s="504"/>
      <c r="D137" s="504"/>
      <c r="E137" s="505"/>
      <c r="F137" s="521"/>
      <c r="G137" s="518"/>
      <c r="H137" s="517"/>
      <c r="I137" s="517"/>
      <c r="J137" s="517"/>
      <c r="K137" s="504"/>
      <c r="L137" s="1071"/>
    </row>
    <row r="138" spans="1:12" s="14" customFormat="1" ht="21" hidden="1" thickTop="1" thickBot="1">
      <c r="A138" s="488" t="s">
        <v>2116</v>
      </c>
      <c r="B138" s="1177" t="s">
        <v>2452</v>
      </c>
      <c r="C138" s="498" t="s">
        <v>2533</v>
      </c>
      <c r="D138" s="498">
        <v>44384</v>
      </c>
      <c r="E138" s="499">
        <v>44385</v>
      </c>
      <c r="F138" s="511" t="s">
        <v>2492</v>
      </c>
      <c r="G138" s="501" t="s">
        <v>2534</v>
      </c>
      <c r="H138" s="515">
        <v>44391</v>
      </c>
      <c r="I138" s="516">
        <f>H138+5</f>
        <v>44396</v>
      </c>
      <c r="J138" s="516">
        <f>H138+23</f>
        <v>44414</v>
      </c>
      <c r="K138" s="502">
        <f>H138+27</f>
        <v>44418</v>
      </c>
      <c r="L138" s="502">
        <f>H138+30</f>
        <v>44421</v>
      </c>
    </row>
    <row r="139" spans="1:12" s="14" customFormat="1" ht="21" hidden="1" thickBot="1">
      <c r="A139" s="488"/>
      <c r="B139" s="1178" t="s">
        <v>2535</v>
      </c>
      <c r="C139" s="504"/>
      <c r="D139" s="504"/>
      <c r="E139" s="505"/>
      <c r="F139" s="521"/>
      <c r="G139" s="518"/>
      <c r="H139" s="517"/>
      <c r="I139" s="517"/>
      <c r="J139" s="517"/>
      <c r="K139" s="504"/>
      <c r="L139" s="1071"/>
    </row>
    <row r="140" spans="1:12" s="14" customFormat="1" ht="21" hidden="1" thickTop="1" thickBot="1">
      <c r="A140" s="488" t="s">
        <v>2536</v>
      </c>
      <c r="B140" s="1177" t="s">
        <v>2116</v>
      </c>
      <c r="C140" s="498" t="s">
        <v>2537</v>
      </c>
      <c r="D140" s="498">
        <v>44390</v>
      </c>
      <c r="E140" s="499">
        <v>44391</v>
      </c>
      <c r="F140" s="511" t="s">
        <v>2538</v>
      </c>
      <c r="G140" s="501" t="s">
        <v>2539</v>
      </c>
      <c r="H140" s="515">
        <v>44395</v>
      </c>
      <c r="I140" s="516">
        <f>H140+5</f>
        <v>44400</v>
      </c>
      <c r="J140" s="516">
        <f>H140+23</f>
        <v>44418</v>
      </c>
      <c r="K140" s="502">
        <f>H140+27</f>
        <v>44422</v>
      </c>
      <c r="L140" s="502">
        <f>H140+30</f>
        <v>44425</v>
      </c>
    </row>
    <row r="141" spans="1:12" s="14" customFormat="1" ht="21" hidden="1" thickBot="1">
      <c r="A141" s="488"/>
      <c r="B141" s="1178"/>
      <c r="C141" s="504"/>
      <c r="D141" s="504"/>
      <c r="E141" s="505"/>
      <c r="F141" s="521"/>
      <c r="G141" s="518"/>
      <c r="H141" s="517"/>
      <c r="I141" s="517"/>
      <c r="J141" s="517"/>
      <c r="K141" s="504"/>
      <c r="L141" s="1071"/>
    </row>
    <row r="142" spans="1:12" s="14" customFormat="1" ht="21" hidden="1" thickTop="1" thickBot="1">
      <c r="A142" s="488" t="s">
        <v>2540</v>
      </c>
      <c r="B142" s="1177" t="s">
        <v>2541</v>
      </c>
      <c r="C142" s="498" t="s">
        <v>2542</v>
      </c>
      <c r="D142" s="498">
        <v>44393</v>
      </c>
      <c r="E142" s="499">
        <v>44395</v>
      </c>
      <c r="F142" s="511" t="s">
        <v>2385</v>
      </c>
      <c r="G142" s="501" t="s">
        <v>2543</v>
      </c>
      <c r="H142" s="515">
        <v>44402</v>
      </c>
      <c r="I142" s="516">
        <f>H142+5</f>
        <v>44407</v>
      </c>
      <c r="J142" s="516">
        <f>H142+23</f>
        <v>44425</v>
      </c>
      <c r="K142" s="502">
        <f>H142+27</f>
        <v>44429</v>
      </c>
      <c r="L142" s="502">
        <f>H142+30</f>
        <v>44432</v>
      </c>
    </row>
    <row r="143" spans="1:12" s="14" customFormat="1" ht="21" hidden="1" thickBot="1">
      <c r="A143" s="488"/>
      <c r="B143" s="1178"/>
      <c r="C143" s="504"/>
      <c r="D143" s="504"/>
      <c r="E143" s="505"/>
      <c r="F143" s="521"/>
      <c r="G143" s="518"/>
      <c r="H143" s="517"/>
      <c r="I143" s="517"/>
      <c r="J143" s="517"/>
      <c r="K143" s="504"/>
      <c r="L143" s="1071"/>
    </row>
    <row r="144" spans="1:12" s="14" customFormat="1" ht="21" hidden="1" thickTop="1" thickBot="1">
      <c r="A144" s="488" t="s">
        <v>2544</v>
      </c>
      <c r="B144" s="1177" t="s">
        <v>2523</v>
      </c>
      <c r="C144" s="498" t="s">
        <v>2545</v>
      </c>
      <c r="D144" s="498">
        <v>44395</v>
      </c>
      <c r="E144" s="499">
        <v>44397</v>
      </c>
      <c r="F144" s="511" t="s">
        <v>2546</v>
      </c>
      <c r="G144" s="501" t="s">
        <v>2547</v>
      </c>
      <c r="H144" s="515">
        <v>44409</v>
      </c>
      <c r="I144" s="516">
        <f>H144+5</f>
        <v>44414</v>
      </c>
      <c r="J144" s="516">
        <f>H144+23</f>
        <v>44432</v>
      </c>
      <c r="K144" s="502">
        <f>H144+27</f>
        <v>44436</v>
      </c>
      <c r="L144" s="502">
        <f>H144+30</f>
        <v>44439</v>
      </c>
    </row>
    <row r="146" spans="1:12" s="14" customFormat="1" ht="21" hidden="1" thickTop="1" thickBot="1">
      <c r="A146" s="488" t="s">
        <v>2548</v>
      </c>
      <c r="B146" s="1177" t="s">
        <v>2507</v>
      </c>
      <c r="C146" s="498" t="s">
        <v>2549</v>
      </c>
      <c r="D146" s="498">
        <v>44416</v>
      </c>
      <c r="E146" s="499">
        <v>44417</v>
      </c>
      <c r="F146" s="511" t="s">
        <v>2463</v>
      </c>
      <c r="G146" s="501" t="s">
        <v>2550</v>
      </c>
      <c r="H146" s="515">
        <v>44422</v>
      </c>
      <c r="I146" s="516">
        <f>H146+5</f>
        <v>44427</v>
      </c>
      <c r="J146" s="516">
        <f>H146+23</f>
        <v>44445</v>
      </c>
      <c r="K146" s="502">
        <f>H146+27</f>
        <v>44449</v>
      </c>
      <c r="L146" s="502">
        <f>H146+30</f>
        <v>44452</v>
      </c>
    </row>
    <row r="147" spans="1:12" s="14" customFormat="1" ht="21" hidden="1" thickBot="1">
      <c r="A147" s="488"/>
      <c r="B147" s="1178"/>
      <c r="C147" s="504"/>
      <c r="D147" s="504"/>
      <c r="E147" s="505"/>
      <c r="F147" s="521"/>
      <c r="G147" s="518"/>
      <c r="H147" s="517"/>
      <c r="I147" s="517"/>
      <c r="J147" s="517"/>
      <c r="K147" s="504"/>
      <c r="L147" s="1071"/>
    </row>
    <row r="148" spans="1:12" s="14" customFormat="1" ht="21" hidden="1" thickTop="1" thickBot="1">
      <c r="A148" s="488" t="s">
        <v>2551</v>
      </c>
      <c r="B148" s="1177" t="s">
        <v>2507</v>
      </c>
      <c r="C148" s="498" t="s">
        <v>2549</v>
      </c>
      <c r="D148" s="498">
        <v>44416</v>
      </c>
      <c r="E148" s="499">
        <v>44417</v>
      </c>
      <c r="F148" s="511" t="s">
        <v>2343</v>
      </c>
      <c r="G148" s="501" t="s">
        <v>2552</v>
      </c>
      <c r="H148" s="515">
        <v>44426</v>
      </c>
      <c r="I148" s="516">
        <f>H148+5</f>
        <v>44431</v>
      </c>
      <c r="J148" s="516">
        <f>H148+23</f>
        <v>44449</v>
      </c>
      <c r="K148" s="502">
        <f>H148+27</f>
        <v>44453</v>
      </c>
      <c r="L148" s="502">
        <f>H148+30</f>
        <v>44456</v>
      </c>
    </row>
    <row r="149" spans="1:12" s="14" customFormat="1" ht="21" hidden="1" thickBot="1">
      <c r="A149" s="488"/>
      <c r="B149" s="1178"/>
      <c r="C149" s="504"/>
      <c r="D149" s="504"/>
      <c r="E149" s="505"/>
      <c r="F149" s="521"/>
      <c r="G149" s="518"/>
      <c r="H149" s="517"/>
      <c r="I149" s="517"/>
      <c r="J149" s="517"/>
      <c r="K149" s="504"/>
      <c r="L149" s="1071"/>
    </row>
    <row r="150" spans="1:12" s="14" customFormat="1" ht="21" hidden="1" thickTop="1" thickBot="1">
      <c r="A150" s="488" t="s">
        <v>2553</v>
      </c>
      <c r="B150" s="1177" t="s">
        <v>2554</v>
      </c>
      <c r="C150" s="498" t="s">
        <v>2555</v>
      </c>
      <c r="D150" s="498">
        <v>44428</v>
      </c>
      <c r="E150" s="499">
        <v>44430</v>
      </c>
      <c r="F150" s="511" t="s">
        <v>2470</v>
      </c>
      <c r="G150" s="501" t="s">
        <v>2556</v>
      </c>
      <c r="H150" s="515">
        <v>44432</v>
      </c>
      <c r="I150" s="516">
        <f>H150+5</f>
        <v>44437</v>
      </c>
      <c r="J150" s="516">
        <f>H150+23</f>
        <v>44455</v>
      </c>
      <c r="K150" s="502">
        <f>H150+27</f>
        <v>44459</v>
      </c>
      <c r="L150" s="502">
        <f>H150+30</f>
        <v>44462</v>
      </c>
    </row>
    <row r="151" spans="1:12" s="14" customFormat="1" ht="21" hidden="1" thickBot="1">
      <c r="A151" s="488"/>
      <c r="B151" s="1178"/>
      <c r="C151" s="504"/>
      <c r="D151" s="504"/>
      <c r="E151" s="505"/>
      <c r="F151" s="521"/>
      <c r="G151" s="518"/>
      <c r="H151" s="517"/>
      <c r="I151" s="517"/>
      <c r="J151" s="517"/>
      <c r="K151" s="504"/>
      <c r="L151" s="1071"/>
    </row>
    <row r="152" spans="1:12" s="14" customFormat="1" ht="21" hidden="1" thickTop="1" thickBot="1">
      <c r="A152" s="488" t="s">
        <v>2557</v>
      </c>
      <c r="B152" s="1177" t="s">
        <v>2523</v>
      </c>
      <c r="C152" s="498" t="s">
        <v>2555</v>
      </c>
      <c r="D152" s="498">
        <v>44436</v>
      </c>
      <c r="E152" s="499">
        <v>44438</v>
      </c>
      <c r="F152" s="511" t="s">
        <v>2367</v>
      </c>
      <c r="G152" s="501" t="s">
        <v>2558</v>
      </c>
      <c r="H152" s="515">
        <v>44447</v>
      </c>
      <c r="I152" s="516">
        <f>H152+5</f>
        <v>44452</v>
      </c>
      <c r="J152" s="516">
        <f>H152+23</f>
        <v>44470</v>
      </c>
      <c r="K152" s="502">
        <f>H152+27</f>
        <v>44474</v>
      </c>
      <c r="L152" s="502">
        <f>H152+30</f>
        <v>44477</v>
      </c>
    </row>
    <row r="153" spans="1:12" s="14" customFormat="1" ht="21" hidden="1" thickBot="1">
      <c r="A153" s="488"/>
      <c r="B153" s="1178"/>
      <c r="C153" s="504"/>
      <c r="D153" s="504"/>
      <c r="E153" s="505"/>
      <c r="F153" s="521"/>
      <c r="G153" s="518"/>
      <c r="H153" s="517"/>
      <c r="I153" s="517"/>
      <c r="J153" s="517"/>
      <c r="K153" s="504"/>
      <c r="L153" s="1071"/>
    </row>
    <row r="154" spans="1:12" s="14" customFormat="1" ht="21" hidden="1" thickTop="1" thickBot="1">
      <c r="A154" s="488" t="s">
        <v>2559</v>
      </c>
      <c r="B154" s="1177" t="s">
        <v>2523</v>
      </c>
      <c r="C154" s="498" t="s">
        <v>2555</v>
      </c>
      <c r="D154" s="498">
        <v>44436</v>
      </c>
      <c r="E154" s="499">
        <v>44438</v>
      </c>
      <c r="F154" s="511" t="s">
        <v>2370</v>
      </c>
      <c r="G154" s="501" t="s">
        <v>2560</v>
      </c>
      <c r="H154" s="515">
        <v>44453</v>
      </c>
      <c r="I154" s="516">
        <f>H154+5</f>
        <v>44458</v>
      </c>
      <c r="J154" s="516">
        <f>H154+23</f>
        <v>44476</v>
      </c>
      <c r="K154" s="502">
        <f>H154+27</f>
        <v>44480</v>
      </c>
      <c r="L154" s="502">
        <f>H154+30</f>
        <v>44483</v>
      </c>
    </row>
    <row r="155" spans="1:12" s="14" customFormat="1" ht="21" hidden="1" thickBot="1">
      <c r="A155" s="488"/>
      <c r="B155" s="1178"/>
      <c r="C155" s="504"/>
      <c r="D155" s="504"/>
      <c r="E155" s="505"/>
      <c r="F155" s="521"/>
      <c r="G155" s="518"/>
      <c r="H155" s="517"/>
      <c r="I155" s="517"/>
      <c r="J155" s="517"/>
      <c r="K155" s="504"/>
      <c r="L155" s="1071"/>
    </row>
    <row r="156" spans="1:12" s="14" customFormat="1" ht="21" hidden="1" thickTop="1" thickBot="1">
      <c r="A156" s="488" t="s">
        <v>2561</v>
      </c>
      <c r="B156" s="1177" t="s">
        <v>2562</v>
      </c>
      <c r="C156" s="498" t="s">
        <v>2563</v>
      </c>
      <c r="D156" s="498">
        <v>44448</v>
      </c>
      <c r="E156" s="499">
        <v>44449</v>
      </c>
      <c r="F156" s="511" t="s">
        <v>2482</v>
      </c>
      <c r="G156" s="501" t="s">
        <v>2564</v>
      </c>
      <c r="H156" s="515">
        <v>44462</v>
      </c>
      <c r="I156" s="516">
        <f>H156+5</f>
        <v>44467</v>
      </c>
      <c r="J156" s="516">
        <f>H156+23</f>
        <v>44485</v>
      </c>
      <c r="K156" s="502">
        <f>H156+27</f>
        <v>44489</v>
      </c>
      <c r="L156" s="502">
        <f>H156+30</f>
        <v>44492</v>
      </c>
    </row>
    <row r="157" spans="1:12" s="14" customFormat="1" ht="21.75" hidden="1" thickTop="1" thickBot="1">
      <c r="A157" s="488" t="s">
        <v>2565</v>
      </c>
      <c r="B157" s="1177" t="s">
        <v>2562</v>
      </c>
      <c r="C157" s="498" t="s">
        <v>2566</v>
      </c>
      <c r="D157" s="498">
        <v>44458</v>
      </c>
      <c r="E157" s="499">
        <v>44459</v>
      </c>
      <c r="F157" s="521"/>
      <c r="G157" s="518"/>
      <c r="H157" s="517"/>
      <c r="I157" s="517"/>
      <c r="J157" s="517"/>
      <c r="K157" s="504"/>
      <c r="L157" s="1071"/>
    </row>
    <row r="158" spans="1:12" s="14" customFormat="1" ht="21" hidden="1" thickTop="1" thickBot="1">
      <c r="A158" s="488" t="s">
        <v>2567</v>
      </c>
      <c r="B158" s="1177"/>
      <c r="C158" s="498"/>
      <c r="D158" s="498"/>
      <c r="E158" s="499"/>
      <c r="F158" s="511" t="s">
        <v>2358</v>
      </c>
      <c r="G158" s="501" t="s">
        <v>2568</v>
      </c>
      <c r="H158" s="515">
        <v>44463</v>
      </c>
      <c r="I158" s="516">
        <f>H158+5</f>
        <v>44468</v>
      </c>
      <c r="J158" s="516">
        <f>H158+23</f>
        <v>44486</v>
      </c>
      <c r="K158" s="502">
        <f>H158+27</f>
        <v>44490</v>
      </c>
      <c r="L158" s="502">
        <f>H158+30</f>
        <v>44493</v>
      </c>
    </row>
    <row r="159" spans="1:12" s="14" customFormat="1" ht="21" hidden="1" thickBot="1">
      <c r="A159" s="488"/>
      <c r="B159" s="1178"/>
      <c r="C159" s="504"/>
      <c r="D159" s="504"/>
      <c r="E159" s="505"/>
      <c r="F159" s="521"/>
      <c r="G159" s="518"/>
      <c r="H159" s="517"/>
      <c r="I159" s="517"/>
      <c r="J159" s="517"/>
      <c r="K159" s="504"/>
      <c r="L159" s="1071"/>
    </row>
    <row r="160" spans="1:12" s="14" customFormat="1" ht="21" hidden="1" thickTop="1" thickBot="1">
      <c r="A160" s="488" t="s">
        <v>2569</v>
      </c>
      <c r="B160" s="1177" t="s">
        <v>2570</v>
      </c>
      <c r="C160" s="498" t="s">
        <v>2571</v>
      </c>
      <c r="D160" s="498">
        <v>44463</v>
      </c>
      <c r="E160" s="499">
        <v>44464</v>
      </c>
      <c r="F160" s="511" t="s">
        <v>2492</v>
      </c>
      <c r="G160" s="501" t="s">
        <v>2572</v>
      </c>
      <c r="H160" s="515">
        <v>44471</v>
      </c>
      <c r="I160" s="516">
        <f>H160+5</f>
        <v>44476</v>
      </c>
      <c r="J160" s="516">
        <f>H160+23</f>
        <v>44494</v>
      </c>
      <c r="K160" s="502">
        <f>H160+27</f>
        <v>44498</v>
      </c>
      <c r="L160" s="502">
        <f>H160+30</f>
        <v>44501</v>
      </c>
    </row>
    <row r="162" spans="1:12" s="14" customFormat="1" ht="21" hidden="1" thickTop="1" thickBot="1">
      <c r="A162" s="488" t="s">
        <v>2573</v>
      </c>
      <c r="B162" s="1177" t="s">
        <v>2541</v>
      </c>
      <c r="C162" s="498" t="s">
        <v>2574</v>
      </c>
      <c r="D162" s="498">
        <v>44467</v>
      </c>
      <c r="E162" s="499">
        <v>44469</v>
      </c>
      <c r="F162" s="511" t="s">
        <v>2538</v>
      </c>
      <c r="G162" s="501" t="s">
        <v>2575</v>
      </c>
      <c r="H162" s="515">
        <v>44475</v>
      </c>
      <c r="I162" s="516">
        <f>H162+5</f>
        <v>44480</v>
      </c>
      <c r="J162" s="516">
        <f>H162+23</f>
        <v>44498</v>
      </c>
      <c r="K162" s="502">
        <f>H162+27</f>
        <v>44502</v>
      </c>
      <c r="L162" s="502">
        <f>H162+30</f>
        <v>44505</v>
      </c>
    </row>
    <row r="163" spans="1:12" s="14" customFormat="1" ht="21" hidden="1" thickBot="1">
      <c r="A163" s="488"/>
      <c r="B163" s="1178"/>
      <c r="C163" s="504"/>
      <c r="D163" s="504"/>
      <c r="E163" s="505"/>
      <c r="F163" s="521"/>
      <c r="G163" s="518"/>
      <c r="H163" s="517"/>
      <c r="I163" s="517"/>
      <c r="J163" s="517"/>
      <c r="K163" s="504"/>
      <c r="L163" s="1071"/>
    </row>
    <row r="164" spans="1:12" s="14" customFormat="1" ht="21" hidden="1" thickTop="1" thickBot="1">
      <c r="A164" s="488"/>
      <c r="B164" s="1177" t="s">
        <v>2523</v>
      </c>
      <c r="C164" s="498" t="s">
        <v>2576</v>
      </c>
      <c r="D164" s="498">
        <v>44476</v>
      </c>
      <c r="E164" s="499">
        <v>44477</v>
      </c>
      <c r="F164" s="511" t="s">
        <v>2385</v>
      </c>
      <c r="G164" s="501" t="s">
        <v>2577</v>
      </c>
      <c r="H164" s="515">
        <v>44487</v>
      </c>
      <c r="I164" s="516">
        <f>H164+5</f>
        <v>44492</v>
      </c>
      <c r="J164" s="516">
        <f>H164+23</f>
        <v>44510</v>
      </c>
      <c r="K164" s="502">
        <f>H164+27</f>
        <v>44514</v>
      </c>
      <c r="L164" s="502">
        <f>H164+30</f>
        <v>44517</v>
      </c>
    </row>
    <row r="165" spans="1:12" s="14" customFormat="1" ht="21" hidden="1" thickBot="1">
      <c r="A165" s="488"/>
      <c r="B165" s="1178"/>
      <c r="C165" s="504"/>
      <c r="D165" s="504"/>
      <c r="E165" s="505"/>
      <c r="F165" s="521"/>
      <c r="G165" s="518"/>
      <c r="H165" s="517"/>
      <c r="I165" s="517"/>
      <c r="J165" s="517"/>
      <c r="K165" s="504"/>
      <c r="L165" s="1071"/>
    </row>
    <row r="166" spans="1:12" s="14" customFormat="1" ht="21" hidden="1" thickTop="1" thickBot="1">
      <c r="A166" s="488"/>
      <c r="B166" s="1177" t="s">
        <v>2578</v>
      </c>
      <c r="C166" s="498" t="s">
        <v>2579</v>
      </c>
      <c r="D166" s="498">
        <v>44485</v>
      </c>
      <c r="E166" s="499">
        <v>44484</v>
      </c>
      <c r="F166" s="511" t="s">
        <v>2580</v>
      </c>
      <c r="G166" s="501" t="s">
        <v>2581</v>
      </c>
      <c r="H166" s="515">
        <v>44493</v>
      </c>
      <c r="I166" s="516">
        <f>H166+5</f>
        <v>44498</v>
      </c>
      <c r="J166" s="516">
        <f>H166+23</f>
        <v>44516</v>
      </c>
      <c r="K166" s="502">
        <f>H166+27</f>
        <v>44520</v>
      </c>
      <c r="L166" s="502">
        <f>H166+30</f>
        <v>44523</v>
      </c>
    </row>
    <row r="167" spans="1:12" s="14" customFormat="1" ht="21" hidden="1" thickBot="1">
      <c r="A167" s="488"/>
      <c r="B167" s="1178"/>
      <c r="C167" s="504"/>
      <c r="D167" s="504"/>
      <c r="E167" s="505"/>
      <c r="F167" s="521"/>
      <c r="G167" s="518"/>
      <c r="H167" s="517"/>
      <c r="I167" s="517"/>
      <c r="J167" s="517"/>
      <c r="K167" s="504"/>
      <c r="L167" s="1071"/>
    </row>
    <row r="168" spans="1:12" s="14" customFormat="1" ht="21" hidden="1" thickTop="1" thickBot="1">
      <c r="A168" s="488"/>
      <c r="B168" s="1177" t="s">
        <v>2582</v>
      </c>
      <c r="C168" s="498" t="s">
        <v>2583</v>
      </c>
      <c r="D168" s="498">
        <v>44492</v>
      </c>
      <c r="E168" s="499">
        <v>44494</v>
      </c>
      <c r="F168" s="511" t="s">
        <v>2463</v>
      </c>
      <c r="G168" s="501" t="s">
        <v>2584</v>
      </c>
      <c r="H168" s="515">
        <v>44518</v>
      </c>
      <c r="I168" s="516">
        <f>H168+5</f>
        <v>44523</v>
      </c>
      <c r="J168" s="516">
        <f>H168+23</f>
        <v>44541</v>
      </c>
      <c r="K168" s="502">
        <f>H168+27</f>
        <v>44545</v>
      </c>
      <c r="L168" s="502">
        <f>H168+30</f>
        <v>44548</v>
      </c>
    </row>
    <row r="169" spans="1:12" s="14" customFormat="1" ht="21" hidden="1" thickBot="1">
      <c r="A169" s="488"/>
      <c r="B169" s="1178"/>
      <c r="C169" s="504"/>
      <c r="D169" s="504"/>
      <c r="E169" s="505"/>
      <c r="F169" s="521"/>
      <c r="G169" s="518"/>
      <c r="H169" s="517"/>
      <c r="I169" s="517"/>
      <c r="J169" s="517"/>
      <c r="K169" s="504"/>
      <c r="L169" s="1071"/>
    </row>
    <row r="170" spans="1:12" s="14" customFormat="1" ht="21" hidden="1" thickTop="1" thickBot="1">
      <c r="A170" s="488" t="s">
        <v>2585</v>
      </c>
      <c r="B170" s="1177" t="s">
        <v>2582</v>
      </c>
      <c r="C170" s="498" t="s">
        <v>2586</v>
      </c>
      <c r="D170" s="498">
        <v>44503</v>
      </c>
      <c r="E170" s="499">
        <v>44504</v>
      </c>
      <c r="F170" s="511" t="s">
        <v>2343</v>
      </c>
      <c r="G170" s="501" t="s">
        <v>2587</v>
      </c>
      <c r="H170" s="515">
        <v>44524</v>
      </c>
      <c r="I170" s="516">
        <f>H170+5</f>
        <v>44529</v>
      </c>
      <c r="J170" s="516">
        <f>H170+23</f>
        <v>44547</v>
      </c>
      <c r="K170" s="502">
        <f>H170+27</f>
        <v>44551</v>
      </c>
      <c r="L170" s="502">
        <f>H170+30</f>
        <v>44554</v>
      </c>
    </row>
    <row r="171" spans="1:12" s="14" customFormat="1" ht="21" hidden="1" thickBot="1">
      <c r="A171" s="488"/>
      <c r="B171" s="1178"/>
      <c r="C171" s="504"/>
      <c r="D171" s="504"/>
      <c r="E171" s="505"/>
      <c r="F171" s="521"/>
      <c r="G171" s="518"/>
      <c r="H171" s="517"/>
      <c r="I171" s="517"/>
      <c r="J171" s="517"/>
      <c r="K171" s="504"/>
      <c r="L171" s="1071"/>
    </row>
    <row r="172" spans="1:12" s="14" customFormat="1" ht="21" hidden="1" thickTop="1" thickBot="1">
      <c r="A172" s="488"/>
      <c r="B172" s="1177" t="s">
        <v>2523</v>
      </c>
      <c r="C172" s="498" t="s">
        <v>2588</v>
      </c>
      <c r="D172" s="498">
        <v>44508</v>
      </c>
      <c r="E172" s="1019" t="s">
        <v>2190</v>
      </c>
      <c r="F172" s="511" t="s">
        <v>2470</v>
      </c>
      <c r="G172" s="501" t="s">
        <v>2589</v>
      </c>
      <c r="H172" s="515">
        <v>44525</v>
      </c>
      <c r="I172" s="1078">
        <f>H172+5</f>
        <v>44530</v>
      </c>
      <c r="J172" s="516">
        <f>H172+23</f>
        <v>44548</v>
      </c>
      <c r="K172" s="502">
        <f>H172+27</f>
        <v>44552</v>
      </c>
      <c r="L172" s="502">
        <f>H172+30</f>
        <v>44555</v>
      </c>
    </row>
    <row r="173" spans="1:12" s="14" customFormat="1" ht="21" hidden="1" thickTop="1" thickBot="1">
      <c r="A173" s="488" t="s">
        <v>2578</v>
      </c>
      <c r="B173" s="1398" t="s">
        <v>2590</v>
      </c>
      <c r="C173" s="302" t="s">
        <v>2591</v>
      </c>
      <c r="D173" s="498">
        <v>44520</v>
      </c>
      <c r="E173" s="499">
        <v>44521</v>
      </c>
      <c r="F173" s="489"/>
      <c r="G173" s="1080"/>
      <c r="H173" s="516"/>
      <c r="I173" s="516"/>
      <c r="J173" s="516"/>
      <c r="K173" s="502"/>
      <c r="L173" s="502"/>
    </row>
    <row r="174" spans="1:12" s="14" customFormat="1" ht="21" hidden="1" thickBot="1">
      <c r="A174" s="488"/>
      <c r="B174" s="1397"/>
      <c r="C174" s="502"/>
      <c r="D174" s="502"/>
      <c r="E174" s="1040"/>
      <c r="F174" s="521"/>
      <c r="G174" s="518"/>
      <c r="H174" s="517"/>
      <c r="I174" s="517"/>
      <c r="J174" s="517"/>
      <c r="K174" s="504"/>
      <c r="L174" s="1071"/>
    </row>
    <row r="175" spans="1:12" s="14" customFormat="1" ht="21" hidden="1" thickTop="1" thickBot="1">
      <c r="A175" s="488"/>
      <c r="B175" s="1177" t="s">
        <v>2582</v>
      </c>
      <c r="C175" s="498" t="s">
        <v>2592</v>
      </c>
      <c r="D175" s="498">
        <v>44518</v>
      </c>
      <c r="E175" s="499">
        <v>44519</v>
      </c>
      <c r="F175" s="511" t="s">
        <v>2367</v>
      </c>
      <c r="G175" s="501" t="s">
        <v>2593</v>
      </c>
      <c r="H175" s="515">
        <v>44531</v>
      </c>
      <c r="I175" s="516">
        <f>H175+5</f>
        <v>44536</v>
      </c>
      <c r="J175" s="516">
        <f>H175+23</f>
        <v>44554</v>
      </c>
      <c r="K175" s="502">
        <f>H175+27</f>
        <v>44558</v>
      </c>
      <c r="L175" s="502">
        <f>H175+30</f>
        <v>44561</v>
      </c>
    </row>
    <row r="177" spans="1:12" s="14" customFormat="1" ht="21" hidden="1" thickTop="1" thickBot="1">
      <c r="A177" s="488" t="s">
        <v>2594</v>
      </c>
      <c r="B177" s="1177" t="s">
        <v>2570</v>
      </c>
      <c r="C177" s="498" t="s">
        <v>2595</v>
      </c>
      <c r="D177" s="498">
        <v>44538</v>
      </c>
      <c r="E177" s="499">
        <v>44540</v>
      </c>
      <c r="F177" s="511" t="s">
        <v>2370</v>
      </c>
      <c r="G177" s="501" t="s">
        <v>2596</v>
      </c>
      <c r="H177" s="515">
        <v>44550</v>
      </c>
      <c r="I177" s="516">
        <f>H177+5</f>
        <v>44555</v>
      </c>
      <c r="J177" s="516">
        <f>H177+23</f>
        <v>44573</v>
      </c>
      <c r="K177" s="502">
        <f>H177+27</f>
        <v>44577</v>
      </c>
      <c r="L177" s="502">
        <f>H177+30</f>
        <v>44580</v>
      </c>
    </row>
    <row r="178" spans="1:12" s="14" customFormat="1" ht="20.25" hidden="1" thickBot="1">
      <c r="A178" s="488"/>
      <c r="B178" s="1178" t="s">
        <v>2597</v>
      </c>
      <c r="C178" s="504" t="s">
        <v>2598</v>
      </c>
      <c r="D178" s="504">
        <v>44546</v>
      </c>
      <c r="E178" s="505">
        <v>44548</v>
      </c>
      <c r="F178" s="489"/>
      <c r="G178" s="1080"/>
      <c r="H178" s="516"/>
      <c r="I178" s="516"/>
      <c r="J178" s="516"/>
      <c r="K178" s="502"/>
      <c r="L178" s="502"/>
    </row>
    <row r="179" spans="1:12" s="14" customFormat="1" ht="21" hidden="1" thickTop="1" thickBot="1">
      <c r="A179" s="488"/>
      <c r="B179" s="1303" t="s">
        <v>2523</v>
      </c>
      <c r="C179" s="498" t="s">
        <v>2599</v>
      </c>
      <c r="D179" s="498">
        <v>44545</v>
      </c>
      <c r="E179" s="1396" t="s">
        <v>2190</v>
      </c>
      <c r="F179" s="489"/>
      <c r="G179" s="1080"/>
      <c r="H179" s="516"/>
      <c r="I179" s="516"/>
      <c r="J179" s="516"/>
      <c r="K179" s="502"/>
      <c r="L179" s="502"/>
    </row>
    <row r="180" spans="1:12" s="14" customFormat="1" ht="21" hidden="1" thickBot="1">
      <c r="A180" s="488" t="s">
        <v>2523</v>
      </c>
      <c r="B180" s="1178" t="s">
        <v>2578</v>
      </c>
      <c r="C180" s="504" t="s">
        <v>2600</v>
      </c>
      <c r="D180" s="504">
        <v>44538</v>
      </c>
      <c r="E180" s="505" t="s">
        <v>2190</v>
      </c>
      <c r="F180" s="1399"/>
      <c r="G180" s="518"/>
      <c r="H180" s="517"/>
      <c r="I180" s="517"/>
      <c r="J180" s="517"/>
      <c r="K180" s="504"/>
      <c r="L180" s="1071"/>
    </row>
    <row r="181" spans="1:12" s="14" customFormat="1" ht="21" hidden="1" thickTop="1" thickBot="1">
      <c r="A181" s="488"/>
      <c r="B181" s="1303"/>
      <c r="C181" s="498"/>
      <c r="D181" s="498"/>
      <c r="E181" s="499"/>
      <c r="F181" s="511" t="s">
        <v>2182</v>
      </c>
      <c r="G181" s="1080" t="s">
        <v>2601</v>
      </c>
      <c r="H181" s="647"/>
      <c r="I181" s="647"/>
      <c r="J181" s="647"/>
      <c r="K181" s="549"/>
      <c r="L181" s="549"/>
    </row>
    <row r="182" spans="1:12" s="14" customFormat="1" ht="21" hidden="1" thickBot="1">
      <c r="A182" s="488"/>
      <c r="B182" s="1178"/>
      <c r="C182" s="504"/>
      <c r="D182" s="504"/>
      <c r="E182" s="505"/>
      <c r="F182" s="521"/>
      <c r="G182" s="518"/>
      <c r="H182" s="606"/>
      <c r="I182" s="606"/>
      <c r="J182" s="606"/>
      <c r="K182" s="195"/>
      <c r="L182" s="1083"/>
    </row>
    <row r="183" spans="1:12" s="14" customFormat="1" ht="21" hidden="1" thickTop="1" thickBot="1">
      <c r="A183" s="488"/>
      <c r="B183" s="1303" t="s">
        <v>2523</v>
      </c>
      <c r="C183" s="498" t="s">
        <v>2599</v>
      </c>
      <c r="D183" s="498">
        <v>44545</v>
      </c>
      <c r="E183" s="1396" t="s">
        <v>2190</v>
      </c>
      <c r="F183" s="511" t="s">
        <v>2482</v>
      </c>
      <c r="G183" s="501" t="s">
        <v>2602</v>
      </c>
      <c r="H183" s="515">
        <v>44553</v>
      </c>
      <c r="I183" s="516">
        <f>H183+5</f>
        <v>44558</v>
      </c>
      <c r="J183" s="516">
        <f>H183+23</f>
        <v>44576</v>
      </c>
      <c r="K183" s="502">
        <f>H183+27</f>
        <v>44580</v>
      </c>
      <c r="L183" s="502">
        <f>H183+30</f>
        <v>44583</v>
      </c>
    </row>
    <row r="184" spans="1:12" s="14" customFormat="1" ht="21" hidden="1" thickBot="1">
      <c r="A184" s="488"/>
      <c r="B184" s="1178" t="s">
        <v>2597</v>
      </c>
      <c r="C184" s="504" t="s">
        <v>2598</v>
      </c>
      <c r="D184" s="504">
        <v>44546</v>
      </c>
      <c r="E184" s="505">
        <v>44548</v>
      </c>
      <c r="F184" s="521"/>
      <c r="G184" s="518"/>
      <c r="H184" s="517"/>
      <c r="I184" s="517"/>
      <c r="J184" s="517"/>
      <c r="K184" s="504"/>
      <c r="L184" s="1071"/>
    </row>
    <row r="185" spans="1:12" s="14" customFormat="1" ht="20.25" hidden="1" thickTop="1">
      <c r="A185" s="488" t="s">
        <v>2582</v>
      </c>
      <c r="B185" s="1177" t="s">
        <v>2603</v>
      </c>
      <c r="C185" s="498" t="s">
        <v>2604</v>
      </c>
      <c r="D185" s="498">
        <v>44552</v>
      </c>
      <c r="E185" s="1019" t="s">
        <v>2190</v>
      </c>
      <c r="F185" s="511" t="s">
        <v>2358</v>
      </c>
      <c r="G185" s="501" t="s">
        <v>2605</v>
      </c>
      <c r="H185" s="515">
        <v>44561</v>
      </c>
      <c r="I185" s="516">
        <f>H185+5</f>
        <v>44566</v>
      </c>
      <c r="J185" s="516">
        <f>H185+23</f>
        <v>44584</v>
      </c>
      <c r="K185" s="502">
        <f>H185+27</f>
        <v>44588</v>
      </c>
      <c r="L185" s="502">
        <f>H185+30</f>
        <v>44591</v>
      </c>
    </row>
    <row r="186" spans="1:12" s="14" customFormat="1" ht="21" hidden="1" thickBot="1">
      <c r="A186" s="488"/>
      <c r="B186" s="1178"/>
      <c r="C186" s="504"/>
      <c r="D186" s="504"/>
      <c r="E186" s="505"/>
      <c r="F186" s="521"/>
      <c r="G186" s="518"/>
      <c r="H186" s="517"/>
      <c r="I186" s="517"/>
      <c r="J186" s="517"/>
      <c r="K186" s="504"/>
      <c r="L186" s="1071"/>
    </row>
    <row r="187" spans="1:12" s="14" customFormat="1" ht="20.25" hidden="1" thickTop="1">
      <c r="A187" s="488" t="s">
        <v>2606</v>
      </c>
      <c r="B187" s="1177" t="s">
        <v>2578</v>
      </c>
      <c r="C187" s="498" t="s">
        <v>2607</v>
      </c>
      <c r="D187" s="498">
        <v>44553</v>
      </c>
      <c r="E187" s="499">
        <v>44554</v>
      </c>
      <c r="F187" s="511" t="s">
        <v>2608</v>
      </c>
      <c r="G187" s="501" t="s">
        <v>2609</v>
      </c>
      <c r="H187" s="515">
        <v>44203</v>
      </c>
      <c r="I187" s="516">
        <f>H187+5</f>
        <v>44208</v>
      </c>
      <c r="J187" s="516">
        <f>H187+23</f>
        <v>44226</v>
      </c>
      <c r="K187" s="502">
        <f>H187+27</f>
        <v>44230</v>
      </c>
      <c r="L187" s="502">
        <f>H187+30</f>
        <v>44233</v>
      </c>
    </row>
    <row r="188" spans="1:12" s="14" customFormat="1" ht="21" hidden="1" thickBot="1">
      <c r="A188" s="488"/>
      <c r="B188" s="1178"/>
      <c r="C188" s="504"/>
      <c r="D188" s="504"/>
      <c r="E188" s="505"/>
      <c r="F188" s="521"/>
      <c r="G188" s="518"/>
      <c r="H188" s="517"/>
      <c r="I188" s="517"/>
      <c r="J188" s="517"/>
      <c r="K188" s="504"/>
      <c r="L188" s="1071"/>
    </row>
    <row r="189" spans="1:12" s="14" customFormat="1" ht="20.25" hidden="1" thickTop="1">
      <c r="A189" s="488" t="s">
        <v>2610</v>
      </c>
      <c r="B189" s="1177" t="s">
        <v>2606</v>
      </c>
      <c r="C189" s="498" t="s">
        <v>2611</v>
      </c>
      <c r="D189" s="498">
        <v>44198</v>
      </c>
      <c r="E189" s="499">
        <v>44199</v>
      </c>
      <c r="F189" s="511" t="s">
        <v>2385</v>
      </c>
      <c r="G189" s="501" t="s">
        <v>2612</v>
      </c>
      <c r="H189" s="515">
        <v>44204</v>
      </c>
      <c r="I189" s="516">
        <f>H189+5</f>
        <v>44209</v>
      </c>
      <c r="J189" s="516">
        <f>H189+23</f>
        <v>44227</v>
      </c>
      <c r="K189" s="502">
        <f>H189+27</f>
        <v>44231</v>
      </c>
      <c r="L189" s="502">
        <f>H189+30</f>
        <v>44234</v>
      </c>
    </row>
    <row r="193" spans="1:10" s="14" customFormat="1" ht="45">
      <c r="A193" s="488"/>
      <c r="B193" s="489" t="s">
        <v>2014</v>
      </c>
      <c r="C193" s="502"/>
      <c r="D193" s="491" t="s">
        <v>2015</v>
      </c>
      <c r="E193" s="96" t="s">
        <v>2016</v>
      </c>
      <c r="F193" s="1067" t="s">
        <v>2017</v>
      </c>
      <c r="G193" s="465" t="s">
        <v>2018</v>
      </c>
      <c r="H193" s="86" t="s">
        <v>1378</v>
      </c>
      <c r="I193" s="150" t="s">
        <v>1079</v>
      </c>
      <c r="J193" s="150" t="s">
        <v>194</v>
      </c>
    </row>
    <row r="194" spans="1:10" s="14" customFormat="1" ht="20.25" thickBot="1">
      <c r="A194" s="488"/>
      <c r="B194" s="1004" t="s">
        <v>2309</v>
      </c>
      <c r="C194" s="572" t="s">
        <v>2022</v>
      </c>
      <c r="D194" s="15"/>
      <c r="E194" s="872" t="s">
        <v>2023</v>
      </c>
      <c r="F194" s="1068"/>
      <c r="G194" s="1069"/>
      <c r="H194" s="872"/>
      <c r="I194" s="872" t="s">
        <v>2310</v>
      </c>
      <c r="J194" s="872" t="s">
        <v>2311</v>
      </c>
    </row>
    <row r="195" spans="1:10" s="14" customFormat="1" ht="20.25" hidden="1" thickTop="1">
      <c r="A195" s="488" t="s">
        <v>2523</v>
      </c>
      <c r="B195" s="1177" t="s">
        <v>2606</v>
      </c>
      <c r="C195" s="498" t="s">
        <v>2613</v>
      </c>
      <c r="D195" s="498">
        <v>44572</v>
      </c>
      <c r="E195" s="499">
        <v>44205</v>
      </c>
      <c r="F195" s="511" t="s">
        <v>2538</v>
      </c>
      <c r="G195" s="501" t="s">
        <v>2614</v>
      </c>
      <c r="H195" s="515">
        <v>44211</v>
      </c>
      <c r="I195" s="516">
        <f>H195+5</f>
        <v>44216</v>
      </c>
      <c r="J195" s="516">
        <f>H195+23</f>
        <v>44234</v>
      </c>
    </row>
    <row r="196" spans="1:10" s="14" customFormat="1" ht="20.25" hidden="1" thickBot="1">
      <c r="A196" s="488"/>
      <c r="B196" s="1178"/>
      <c r="C196" s="504"/>
      <c r="D196" s="504"/>
      <c r="E196" s="505"/>
      <c r="F196" s="521"/>
      <c r="G196" s="518"/>
      <c r="H196" s="517"/>
      <c r="I196" s="517"/>
      <c r="J196" s="517"/>
    </row>
    <row r="197" spans="1:10" s="14" customFormat="1" ht="21" hidden="1" thickTop="1" thickBot="1">
      <c r="A197" s="488" t="s">
        <v>2603</v>
      </c>
      <c r="B197" s="1177" t="s">
        <v>2523</v>
      </c>
      <c r="C197" s="498" t="s">
        <v>2615</v>
      </c>
      <c r="D197" s="498">
        <v>44574</v>
      </c>
      <c r="E197" s="499">
        <v>44575</v>
      </c>
      <c r="F197" s="511" t="s">
        <v>2580</v>
      </c>
      <c r="G197" s="501" t="s">
        <v>2616</v>
      </c>
      <c r="H197" s="515">
        <v>44220</v>
      </c>
      <c r="I197" s="516">
        <f>H197+5</f>
        <v>44225</v>
      </c>
      <c r="J197" s="516">
        <f>H197+23</f>
        <v>44243</v>
      </c>
    </row>
    <row r="198" spans="1:10" s="14" customFormat="1" ht="21" hidden="1" thickTop="1" thickBot="1">
      <c r="A198" s="488"/>
      <c r="B198" s="1178" t="s">
        <v>2116</v>
      </c>
      <c r="C198" s="504" t="s">
        <v>2617</v>
      </c>
      <c r="D198" s="498">
        <v>44579</v>
      </c>
      <c r="E198" s="499">
        <v>44580</v>
      </c>
      <c r="F198" s="521"/>
      <c r="G198" s="518"/>
      <c r="H198" s="517"/>
      <c r="I198" s="517"/>
      <c r="J198" s="517"/>
    </row>
    <row r="199" spans="1:10" s="14" customFormat="1" ht="21" hidden="1" thickTop="1" thickBot="1">
      <c r="A199" s="488" t="s">
        <v>2618</v>
      </c>
      <c r="B199" s="1177" t="s">
        <v>2619</v>
      </c>
      <c r="C199" s="498" t="s">
        <v>2620</v>
      </c>
      <c r="D199" s="498">
        <v>44588</v>
      </c>
      <c r="E199" s="499">
        <v>44589</v>
      </c>
      <c r="F199" s="511" t="s">
        <v>2463</v>
      </c>
      <c r="G199" s="501" t="s">
        <v>2621</v>
      </c>
      <c r="H199" s="515">
        <v>44604</v>
      </c>
      <c r="I199" s="516">
        <f t="shared" ref="I199" si="0">H199+5</f>
        <v>44609</v>
      </c>
      <c r="J199" s="516">
        <f t="shared" ref="J199" si="1">H199+23</f>
        <v>44627</v>
      </c>
    </row>
    <row r="200" spans="1:10" s="14" customFormat="1" ht="21.75" hidden="1" customHeight="1" thickTop="1" thickBot="1">
      <c r="A200" s="488"/>
      <c r="B200" s="1177"/>
      <c r="C200" s="498"/>
      <c r="D200" s="498"/>
      <c r="E200" s="499"/>
      <c r="F200" s="521"/>
      <c r="G200" s="518"/>
      <c r="H200" s="517"/>
      <c r="I200" s="517"/>
      <c r="J200" s="517"/>
    </row>
    <row r="201" spans="1:10" s="14" customFormat="1" ht="21.75" hidden="1" customHeight="1" thickTop="1" thickBot="1">
      <c r="A201" s="488" t="s">
        <v>2622</v>
      </c>
      <c r="B201" s="1177" t="s">
        <v>2623</v>
      </c>
      <c r="C201" s="498" t="s">
        <v>2624</v>
      </c>
      <c r="D201" s="498">
        <v>44602</v>
      </c>
      <c r="E201" s="499">
        <v>44604</v>
      </c>
      <c r="F201" s="511" t="s">
        <v>2343</v>
      </c>
      <c r="G201" s="501" t="s">
        <v>2625</v>
      </c>
      <c r="H201" s="515">
        <v>44615</v>
      </c>
      <c r="I201" s="516">
        <f>H201+5</f>
        <v>44620</v>
      </c>
      <c r="J201" s="516">
        <f>H201+23</f>
        <v>44638</v>
      </c>
    </row>
    <row r="202" spans="1:10" s="14" customFormat="1" ht="21.75" hidden="1" customHeight="1" thickTop="1" thickBot="1">
      <c r="A202" s="488" t="s">
        <v>2626</v>
      </c>
      <c r="B202" s="1177"/>
      <c r="C202" s="498"/>
      <c r="D202" s="498"/>
      <c r="E202" s="499"/>
      <c r="F202" s="521"/>
      <c r="G202" s="518"/>
      <c r="H202" s="517"/>
      <c r="I202" s="517"/>
      <c r="J202" s="517"/>
    </row>
    <row r="203" spans="1:10" s="14" customFormat="1" ht="21.75" hidden="1" customHeight="1" thickTop="1">
      <c r="A203" s="488" t="s">
        <v>2578</v>
      </c>
      <c r="B203" s="1177" t="s">
        <v>2523</v>
      </c>
      <c r="C203" s="498" t="s">
        <v>2627</v>
      </c>
      <c r="D203" s="498">
        <v>44612</v>
      </c>
      <c r="E203" s="499">
        <v>44614</v>
      </c>
      <c r="F203" s="511" t="s">
        <v>2470</v>
      </c>
      <c r="G203" s="501" t="s">
        <v>2628</v>
      </c>
      <c r="H203" s="515">
        <v>44253</v>
      </c>
      <c r="I203" s="516">
        <f>H203+5</f>
        <v>44258</v>
      </c>
      <c r="J203" s="516">
        <f>H203+23</f>
        <v>44276</v>
      </c>
    </row>
    <row r="204" spans="1:10" s="14" customFormat="1" ht="21.75" hidden="1" customHeight="1" thickBot="1">
      <c r="A204" s="488"/>
      <c r="B204" s="1178"/>
      <c r="C204" s="504"/>
      <c r="D204" s="504"/>
      <c r="E204" s="505"/>
      <c r="F204" s="521"/>
      <c r="G204" s="518"/>
      <c r="H204" s="517"/>
      <c r="I204" s="517"/>
      <c r="J204" s="517"/>
    </row>
    <row r="205" spans="1:10" s="14" customFormat="1" ht="21.75" hidden="1" customHeight="1" thickTop="1">
      <c r="A205" s="488"/>
      <c r="B205" s="1177"/>
      <c r="C205" s="498"/>
      <c r="D205" s="498"/>
      <c r="E205" s="499"/>
      <c r="F205" s="611" t="s">
        <v>2182</v>
      </c>
      <c r="G205" s="501" t="s">
        <v>2629</v>
      </c>
      <c r="H205" s="647"/>
      <c r="I205" s="647"/>
      <c r="J205" s="647"/>
    </row>
    <row r="206" spans="1:10" s="14" customFormat="1" ht="21.75" hidden="1" customHeight="1" thickBot="1">
      <c r="A206" s="488"/>
      <c r="B206" s="1178"/>
      <c r="C206" s="504"/>
      <c r="D206" s="504"/>
      <c r="E206" s="505"/>
      <c r="F206" s="521"/>
      <c r="G206" s="518"/>
      <c r="H206" s="606"/>
      <c r="I206" s="606"/>
      <c r="J206" s="606"/>
    </row>
    <row r="207" spans="1:10" s="14" customFormat="1" ht="21.75" hidden="1" customHeight="1" thickTop="1">
      <c r="A207" s="488"/>
      <c r="B207" s="1177"/>
      <c r="C207" s="498"/>
      <c r="D207" s="498"/>
      <c r="E207" s="499"/>
      <c r="F207" s="611" t="s">
        <v>2182</v>
      </c>
      <c r="G207" s="501" t="s">
        <v>2630</v>
      </c>
      <c r="H207" s="647"/>
      <c r="I207" s="647"/>
      <c r="J207" s="647"/>
    </row>
    <row r="208" spans="1:10" ht="13.5" thickTop="1"/>
    <row r="209" spans="1:10" s="14" customFormat="1" ht="21.75" hidden="1" customHeight="1" thickTop="1">
      <c r="A209" s="488"/>
      <c r="B209" s="1177"/>
      <c r="C209" s="498"/>
      <c r="D209" s="498"/>
      <c r="E209" s="499"/>
      <c r="F209" s="611" t="s">
        <v>2182</v>
      </c>
      <c r="G209" s="501" t="s">
        <v>2631</v>
      </c>
      <c r="H209" s="647"/>
      <c r="I209" s="647"/>
      <c r="J209" s="647"/>
    </row>
    <row r="210" spans="1:10" s="14" customFormat="1" ht="21.75" hidden="1" customHeight="1" thickBot="1">
      <c r="A210" s="488"/>
      <c r="B210" s="1178"/>
      <c r="C210" s="504"/>
      <c r="D210" s="504"/>
      <c r="E210" s="505"/>
      <c r="F210" s="521"/>
      <c r="G210" s="518"/>
      <c r="H210" s="606"/>
      <c r="I210" s="606"/>
      <c r="J210" s="606"/>
    </row>
    <row r="211" spans="1:10" s="14" customFormat="1" ht="21.75" hidden="1" customHeight="1" thickTop="1">
      <c r="A211" s="488"/>
      <c r="B211" s="1177"/>
      <c r="C211" s="498"/>
      <c r="D211" s="498"/>
      <c r="E211" s="499"/>
      <c r="F211" s="611" t="s">
        <v>2182</v>
      </c>
      <c r="G211" s="501" t="s">
        <v>2632</v>
      </c>
      <c r="H211" s="647"/>
      <c r="I211" s="647"/>
      <c r="J211" s="647"/>
    </row>
    <row r="212" spans="1:10" s="14" customFormat="1" ht="21.75" hidden="1" customHeight="1" thickBot="1">
      <c r="A212" s="488"/>
      <c r="B212" s="1178"/>
      <c r="C212" s="504"/>
      <c r="D212" s="504"/>
      <c r="E212" s="505"/>
      <c r="F212" s="521"/>
      <c r="G212" s="518"/>
      <c r="H212" s="606"/>
      <c r="I212" s="606"/>
      <c r="J212" s="606"/>
    </row>
    <row r="213" spans="1:10" s="14" customFormat="1" ht="21.75" hidden="1" customHeight="1" thickTop="1">
      <c r="A213" s="488"/>
      <c r="B213" s="1177" t="s">
        <v>2603</v>
      </c>
      <c r="C213" s="498" t="s">
        <v>2633</v>
      </c>
      <c r="D213" s="498">
        <v>44622</v>
      </c>
      <c r="E213" s="499">
        <v>44623</v>
      </c>
      <c r="F213" s="511" t="s">
        <v>2634</v>
      </c>
      <c r="G213" s="501" t="s">
        <v>2635</v>
      </c>
      <c r="H213" s="515">
        <v>44631</v>
      </c>
      <c r="I213" s="516">
        <f t="shared" ref="I213" si="2">H213+5</f>
        <v>44636</v>
      </c>
      <c r="J213" s="516">
        <f t="shared" ref="J213" si="3">H213+23</f>
        <v>44654</v>
      </c>
    </row>
    <row r="214" spans="1:10" s="14" customFormat="1" ht="21.75" hidden="1" customHeight="1" thickBot="1">
      <c r="A214" s="488"/>
      <c r="B214" s="1178"/>
      <c r="C214" s="504"/>
      <c r="D214" s="504"/>
      <c r="E214" s="505"/>
      <c r="F214" s="521"/>
      <c r="G214" s="518"/>
      <c r="H214" s="517"/>
      <c r="I214" s="517"/>
      <c r="J214" s="517"/>
    </row>
    <row r="215" spans="1:10" s="14" customFormat="1" ht="21.75" hidden="1" customHeight="1" thickTop="1" thickBot="1">
      <c r="A215" s="488" t="s">
        <v>2636</v>
      </c>
      <c r="B215" s="1177" t="s">
        <v>2530</v>
      </c>
      <c r="C215" s="498" t="s">
        <v>2637</v>
      </c>
      <c r="D215" s="498">
        <v>44624</v>
      </c>
      <c r="E215" s="499">
        <v>44625</v>
      </c>
      <c r="F215" s="511" t="s">
        <v>2141</v>
      </c>
      <c r="G215" s="501" t="s">
        <v>2638</v>
      </c>
      <c r="H215" s="515">
        <v>44640</v>
      </c>
      <c r="I215" s="516">
        <f t="shared" ref="I215" si="4">H215+5</f>
        <v>44645</v>
      </c>
      <c r="J215" s="516">
        <f t="shared" ref="J215" si="5">H215+23</f>
        <v>44663</v>
      </c>
    </row>
    <row r="216" spans="1:10" s="14" customFormat="1" ht="21.75" hidden="1" customHeight="1" thickTop="1" thickBot="1">
      <c r="A216" s="1507" t="s">
        <v>2639</v>
      </c>
      <c r="B216" s="1177" t="s">
        <v>2478</v>
      </c>
      <c r="C216" s="498" t="s">
        <v>2640</v>
      </c>
      <c r="D216" s="498">
        <v>44632</v>
      </c>
      <c r="E216" s="499">
        <v>44634</v>
      </c>
      <c r="F216" s="521"/>
      <c r="G216" s="518"/>
      <c r="H216" s="517"/>
      <c r="I216" s="517"/>
      <c r="J216" s="517"/>
    </row>
    <row r="217" spans="1:10" s="14" customFormat="1" ht="21.75" hidden="1" customHeight="1" thickTop="1">
      <c r="A217" s="488" t="s">
        <v>2641</v>
      </c>
      <c r="B217" s="1177" t="s">
        <v>2523</v>
      </c>
      <c r="C217" s="498" t="s">
        <v>2642</v>
      </c>
      <c r="D217" s="498">
        <v>44638</v>
      </c>
      <c r="E217" s="499">
        <v>44639</v>
      </c>
      <c r="F217" s="511" t="s">
        <v>2482</v>
      </c>
      <c r="G217" s="501" t="s">
        <v>2643</v>
      </c>
      <c r="H217" s="515">
        <v>44645</v>
      </c>
      <c r="I217" s="516">
        <f t="shared" ref="I217" si="6">H217+5</f>
        <v>44650</v>
      </c>
      <c r="J217" s="516">
        <f t="shared" ref="J217" si="7">H217+23</f>
        <v>44668</v>
      </c>
    </row>
    <row r="218" spans="1:10" s="14" customFormat="1" ht="21.75" hidden="1" customHeight="1" thickBot="1">
      <c r="A218" s="488"/>
      <c r="B218" s="1178"/>
      <c r="C218" s="504"/>
      <c r="D218" s="504"/>
      <c r="E218" s="505"/>
      <c r="F218" s="521"/>
      <c r="G218" s="518"/>
      <c r="H218" s="517"/>
      <c r="I218" s="517"/>
      <c r="J218" s="517"/>
    </row>
    <row r="219" spans="1:10" s="14" customFormat="1" ht="21.75" hidden="1" customHeight="1" thickTop="1">
      <c r="A219" s="488"/>
      <c r="B219" s="1177" t="s">
        <v>2603</v>
      </c>
      <c r="C219" s="498" t="s">
        <v>2644</v>
      </c>
      <c r="D219" s="498">
        <v>44645</v>
      </c>
      <c r="E219" s="499">
        <v>44647</v>
      </c>
      <c r="F219" s="511" t="s">
        <v>2358</v>
      </c>
      <c r="G219" s="501" t="s">
        <v>2645</v>
      </c>
      <c r="H219" s="515">
        <v>44659</v>
      </c>
      <c r="I219" s="516">
        <f t="shared" ref="I219" si="8">H219+5</f>
        <v>44664</v>
      </c>
      <c r="J219" s="516">
        <f t="shared" ref="J219" si="9">H219+23</f>
        <v>44682</v>
      </c>
    </row>
    <row r="220" spans="1:10" s="14" customFormat="1" ht="21.75" hidden="1" customHeight="1" thickBot="1">
      <c r="A220" s="488"/>
      <c r="B220" s="1178"/>
      <c r="C220" s="504"/>
      <c r="D220" s="504"/>
      <c r="E220" s="505"/>
      <c r="F220" s="521"/>
      <c r="G220" s="518"/>
      <c r="H220" s="517"/>
      <c r="I220" s="517"/>
      <c r="J220" s="517"/>
    </row>
    <row r="221" spans="1:10" s="14" customFormat="1" ht="21.75" hidden="1" customHeight="1" thickTop="1">
      <c r="A221" s="488" t="s">
        <v>2606</v>
      </c>
      <c r="B221" s="1177" t="s">
        <v>2037</v>
      </c>
      <c r="C221" s="498" t="s">
        <v>2646</v>
      </c>
      <c r="D221" s="498">
        <v>44653</v>
      </c>
      <c r="E221" s="499">
        <v>44655</v>
      </c>
      <c r="F221" s="611" t="s">
        <v>2182</v>
      </c>
      <c r="G221" s="501" t="s">
        <v>2647</v>
      </c>
      <c r="H221" s="647"/>
      <c r="I221" s="647"/>
      <c r="J221" s="647"/>
    </row>
    <row r="222" spans="1:10" s="14" customFormat="1" ht="21.75" hidden="1" customHeight="1" thickBot="1">
      <c r="A222" s="488"/>
      <c r="B222" s="1178"/>
      <c r="C222" s="504"/>
      <c r="D222" s="504"/>
      <c r="E222" s="505"/>
      <c r="F222" s="521"/>
      <c r="G222" s="518"/>
      <c r="H222" s="606"/>
      <c r="I222" s="606"/>
      <c r="J222" s="606"/>
    </row>
    <row r="223" spans="1:10" s="14" customFormat="1" ht="21.75" hidden="1" customHeight="1" thickTop="1">
      <c r="A223" s="488"/>
      <c r="B223" s="1177" t="s">
        <v>2606</v>
      </c>
      <c r="C223" s="498" t="s">
        <v>2648</v>
      </c>
      <c r="D223" s="498">
        <v>44659</v>
      </c>
      <c r="E223" s="499">
        <v>44661</v>
      </c>
      <c r="F223" s="511" t="s">
        <v>2385</v>
      </c>
      <c r="G223" s="501" t="s">
        <v>2649</v>
      </c>
      <c r="H223" s="515">
        <v>44662</v>
      </c>
      <c r="I223" s="516">
        <f t="shared" ref="I223" si="10">H223+5</f>
        <v>44667</v>
      </c>
      <c r="J223" s="516">
        <f t="shared" ref="J223" si="11">H223+23</f>
        <v>44685</v>
      </c>
    </row>
    <row r="225" spans="1:10" s="14" customFormat="1" ht="21.75" hidden="1" customHeight="1" thickTop="1">
      <c r="A225" s="488"/>
      <c r="B225" s="1177" t="s">
        <v>2523</v>
      </c>
      <c r="C225" s="498" t="s">
        <v>2650</v>
      </c>
      <c r="D225" s="498">
        <v>44667</v>
      </c>
      <c r="E225" s="499">
        <v>44669</v>
      </c>
      <c r="F225" s="511" t="s">
        <v>2608</v>
      </c>
      <c r="G225" s="501" t="s">
        <v>2651</v>
      </c>
      <c r="H225" s="515">
        <v>45403</v>
      </c>
      <c r="I225" s="516">
        <f t="shared" ref="I225" si="12">H225+5</f>
        <v>45408</v>
      </c>
      <c r="J225" s="516">
        <f t="shared" ref="J225" si="13">H225+23</f>
        <v>45426</v>
      </c>
    </row>
    <row r="226" spans="1:10" s="14" customFormat="1" ht="21.75" hidden="1" customHeight="1" thickBot="1">
      <c r="A226" s="488"/>
      <c r="B226" s="1178"/>
      <c r="C226" s="504"/>
      <c r="D226" s="504"/>
      <c r="E226" s="505"/>
      <c r="F226" s="521"/>
      <c r="G226" s="518"/>
      <c r="H226" s="517"/>
      <c r="I226" s="517"/>
      <c r="J226" s="517"/>
    </row>
    <row r="227" spans="1:10" s="14" customFormat="1" ht="21.75" hidden="1" customHeight="1" thickTop="1">
      <c r="A227" s="488"/>
      <c r="B227" s="1177"/>
      <c r="C227" s="498"/>
      <c r="D227" s="498"/>
      <c r="E227" s="499"/>
      <c r="F227" s="611" t="s">
        <v>2182</v>
      </c>
      <c r="G227" s="501" t="s">
        <v>2652</v>
      </c>
      <c r="H227" s="613"/>
      <c r="I227" s="647"/>
      <c r="J227" s="647"/>
    </row>
    <row r="228" spans="1:10" s="14" customFormat="1" ht="21.75" hidden="1" customHeight="1" thickBot="1">
      <c r="A228" s="488"/>
      <c r="B228" s="1178"/>
      <c r="C228" s="504"/>
      <c r="D228" s="504"/>
      <c r="E228" s="505"/>
      <c r="F228" s="521"/>
      <c r="G228" s="518"/>
      <c r="H228" s="606"/>
      <c r="I228" s="606"/>
      <c r="J228" s="606"/>
    </row>
    <row r="229" spans="1:10" s="14" customFormat="1" ht="21.75" hidden="1" customHeight="1" thickTop="1">
      <c r="A229" s="488" t="s">
        <v>2603</v>
      </c>
      <c r="B229" s="1177" t="s">
        <v>2037</v>
      </c>
      <c r="C229" s="498" t="s">
        <v>2653</v>
      </c>
      <c r="D229" s="498">
        <v>44672</v>
      </c>
      <c r="E229" s="499">
        <v>44673</v>
      </c>
      <c r="F229" s="511" t="s">
        <v>2538</v>
      </c>
      <c r="G229" s="501" t="s">
        <v>2654</v>
      </c>
      <c r="H229" s="515">
        <v>44682</v>
      </c>
      <c r="I229" s="516">
        <f t="shared" ref="I229" si="14">H229+5</f>
        <v>44687</v>
      </c>
      <c r="J229" s="516">
        <f t="shared" ref="J229" si="15">H229+23</f>
        <v>44705</v>
      </c>
    </row>
    <row r="230" spans="1:10" s="14" customFormat="1" ht="21.75" hidden="1" customHeight="1" thickBot="1">
      <c r="A230" s="488"/>
      <c r="B230" s="1178"/>
      <c r="C230" s="504"/>
      <c r="D230" s="504"/>
      <c r="E230" s="505"/>
      <c r="F230" s="521"/>
      <c r="G230" s="518"/>
      <c r="H230" s="517"/>
      <c r="I230" s="517"/>
      <c r="J230" s="517"/>
    </row>
    <row r="231" spans="1:10" s="14" customFormat="1" ht="21.75" hidden="1" customHeight="1" thickTop="1">
      <c r="A231" s="488"/>
      <c r="B231" s="1177"/>
      <c r="C231" s="498"/>
      <c r="D231" s="498"/>
      <c r="E231" s="499"/>
      <c r="F231" s="611" t="s">
        <v>2182</v>
      </c>
      <c r="G231" s="501" t="s">
        <v>2655</v>
      </c>
      <c r="H231" s="647"/>
      <c r="I231" s="647"/>
      <c r="J231" s="647"/>
    </row>
    <row r="232" spans="1:10" s="14" customFormat="1" ht="21.75" hidden="1" customHeight="1" thickBot="1">
      <c r="A232" s="488"/>
      <c r="B232" s="1178"/>
      <c r="C232" s="504"/>
      <c r="D232" s="504"/>
      <c r="E232" s="505"/>
      <c r="F232" s="521" t="s">
        <v>2580</v>
      </c>
      <c r="G232" s="518"/>
      <c r="H232" s="517"/>
      <c r="I232" s="517"/>
      <c r="J232" s="517"/>
    </row>
    <row r="233" spans="1:10" s="14" customFormat="1" ht="21.75" hidden="1" customHeight="1" thickTop="1" thickBot="1">
      <c r="A233" s="488" t="s">
        <v>2656</v>
      </c>
      <c r="B233" s="1177" t="s">
        <v>2037</v>
      </c>
      <c r="C233" s="498" t="s">
        <v>2657</v>
      </c>
      <c r="D233" s="498">
        <v>44682</v>
      </c>
      <c r="E233" s="499">
        <v>44683</v>
      </c>
      <c r="F233" s="511" t="s">
        <v>2580</v>
      </c>
      <c r="G233" s="501" t="s">
        <v>2658</v>
      </c>
      <c r="H233" s="515">
        <v>44697</v>
      </c>
      <c r="I233" s="516">
        <f t="shared" ref="I233" si="16">H233+5</f>
        <v>44702</v>
      </c>
      <c r="J233" s="516">
        <f t="shared" ref="J233" si="17">H233+23</f>
        <v>44720</v>
      </c>
    </row>
    <row r="234" spans="1:10" s="14" customFormat="1" ht="21.75" hidden="1" customHeight="1" thickTop="1" thickBot="1">
      <c r="A234" s="488"/>
      <c r="B234" s="1178" t="s">
        <v>2606</v>
      </c>
      <c r="C234" s="504" t="s">
        <v>2659</v>
      </c>
      <c r="D234" s="498">
        <v>44687</v>
      </c>
      <c r="E234" s="499">
        <v>44688</v>
      </c>
      <c r="F234" s="521"/>
      <c r="G234" s="518"/>
      <c r="H234" s="517"/>
      <c r="I234" s="517"/>
      <c r="J234" s="517"/>
    </row>
    <row r="235" spans="1:10" s="14" customFormat="1" ht="21.75" hidden="1" customHeight="1" thickTop="1">
      <c r="A235" s="488" t="s">
        <v>2523</v>
      </c>
      <c r="B235" s="1177" t="s">
        <v>2578</v>
      </c>
      <c r="C235" s="498" t="s">
        <v>2660</v>
      </c>
      <c r="D235" s="498">
        <v>44693</v>
      </c>
      <c r="E235" s="499">
        <v>44694</v>
      </c>
      <c r="F235" s="611" t="s">
        <v>2182</v>
      </c>
      <c r="G235" s="501" t="s">
        <v>2661</v>
      </c>
      <c r="H235" s="647"/>
      <c r="I235" s="647"/>
      <c r="J235" s="647"/>
    </row>
    <row r="236" spans="1:10" s="14" customFormat="1" ht="21.75" hidden="1" customHeight="1" thickBot="1">
      <c r="A236" s="488"/>
      <c r="B236" s="1178"/>
      <c r="C236" s="504"/>
      <c r="D236" s="504"/>
      <c r="E236" s="505"/>
      <c r="F236" s="521" t="s">
        <v>2463</v>
      </c>
      <c r="G236" s="518"/>
      <c r="H236" s="517"/>
      <c r="I236" s="517"/>
      <c r="J236" s="517"/>
    </row>
    <row r="237" spans="1:10" s="14" customFormat="1" ht="21.75" hidden="1" customHeight="1" thickTop="1">
      <c r="A237" s="488" t="s">
        <v>2662</v>
      </c>
      <c r="B237" s="1177" t="s">
        <v>2578</v>
      </c>
      <c r="C237" s="498" t="s">
        <v>2663</v>
      </c>
      <c r="D237" s="498">
        <v>44701</v>
      </c>
      <c r="E237" s="499">
        <v>44702</v>
      </c>
      <c r="F237" s="611" t="s">
        <v>2182</v>
      </c>
      <c r="G237" s="501" t="s">
        <v>2664</v>
      </c>
      <c r="H237" s="647"/>
      <c r="I237" s="647"/>
      <c r="J237" s="647"/>
    </row>
    <row r="238" spans="1:10" s="14" customFormat="1" ht="21.75" hidden="1" customHeight="1" thickBot="1">
      <c r="A238" s="488"/>
      <c r="B238" s="1178"/>
      <c r="C238" s="504"/>
      <c r="D238" s="504"/>
      <c r="E238" s="505"/>
      <c r="F238" s="521" t="s">
        <v>2343</v>
      </c>
      <c r="G238" s="518"/>
      <c r="H238" s="517"/>
      <c r="I238" s="517"/>
      <c r="J238" s="517"/>
    </row>
    <row r="239" spans="1:10" s="14" customFormat="1" ht="21.75" hidden="1" customHeight="1" thickTop="1">
      <c r="A239" s="488" t="s">
        <v>2665</v>
      </c>
      <c r="B239" s="1177" t="s">
        <v>2037</v>
      </c>
      <c r="C239" s="498" t="s">
        <v>2666</v>
      </c>
      <c r="D239" s="498">
        <v>44713</v>
      </c>
      <c r="E239" s="499">
        <v>44714</v>
      </c>
      <c r="F239" s="511" t="s">
        <v>2343</v>
      </c>
      <c r="G239" s="501" t="s">
        <v>2667</v>
      </c>
      <c r="H239" s="515">
        <v>44718</v>
      </c>
      <c r="I239" s="516">
        <f t="shared" ref="I239" si="18">H239+5</f>
        <v>44723</v>
      </c>
      <c r="J239" s="516">
        <f t="shared" ref="J239" si="19">H239+23</f>
        <v>44741</v>
      </c>
    </row>
    <row r="241" spans="1:10" s="14" customFormat="1" ht="21.75" hidden="1" customHeight="1" thickTop="1">
      <c r="A241" s="488"/>
      <c r="B241" s="1177" t="s">
        <v>2603</v>
      </c>
      <c r="C241" s="498" t="s">
        <v>2668</v>
      </c>
      <c r="D241" s="498">
        <v>44720</v>
      </c>
      <c r="E241" s="499">
        <v>44721</v>
      </c>
      <c r="F241" s="511" t="s">
        <v>2470</v>
      </c>
      <c r="G241" s="501" t="s">
        <v>2669</v>
      </c>
      <c r="H241" s="515">
        <v>44728</v>
      </c>
      <c r="I241" s="516">
        <f>H241+5</f>
        <v>44733</v>
      </c>
      <c r="J241" s="516">
        <f>H241+23</f>
        <v>44751</v>
      </c>
    </row>
    <row r="242" spans="1:10" s="14" customFormat="1" ht="21.75" hidden="1" customHeight="1" thickBot="1">
      <c r="A242" s="488"/>
      <c r="B242" s="1178"/>
      <c r="C242" s="504"/>
      <c r="D242" s="504"/>
      <c r="E242" s="505"/>
      <c r="F242" s="521"/>
      <c r="G242" s="518"/>
      <c r="H242" s="517"/>
      <c r="I242" s="517"/>
      <c r="J242" s="517"/>
    </row>
    <row r="243" spans="1:10" s="14" customFormat="1" ht="21.75" hidden="1" customHeight="1" thickTop="1" thickBot="1">
      <c r="A243" s="488" t="s">
        <v>2670</v>
      </c>
      <c r="B243" s="1177" t="s">
        <v>2623</v>
      </c>
      <c r="C243" s="498" t="s">
        <v>2671</v>
      </c>
      <c r="D243" s="498">
        <v>44726</v>
      </c>
      <c r="E243" s="1019" t="s">
        <v>2190</v>
      </c>
      <c r="F243" s="511" t="s">
        <v>2634</v>
      </c>
      <c r="G243" s="501" t="s">
        <v>2672</v>
      </c>
      <c r="H243" s="515">
        <v>44738</v>
      </c>
      <c r="I243" s="516">
        <f>H243+5</f>
        <v>44743</v>
      </c>
      <c r="J243" s="516">
        <f>H243+23</f>
        <v>44761</v>
      </c>
    </row>
    <row r="244" spans="1:10" s="14" customFormat="1" ht="21.75" hidden="1" customHeight="1" thickTop="1" thickBot="1">
      <c r="A244" s="488"/>
      <c r="B244" s="1177" t="s">
        <v>2606</v>
      </c>
      <c r="C244" s="498" t="s">
        <v>2673</v>
      </c>
      <c r="D244" s="498">
        <v>44730</v>
      </c>
      <c r="E244" s="499">
        <v>44731</v>
      </c>
      <c r="F244" s="521"/>
      <c r="G244" s="518"/>
      <c r="H244" s="517"/>
      <c r="I244" s="517"/>
      <c r="J244" s="517"/>
    </row>
    <row r="245" spans="1:10" s="14" customFormat="1" ht="21.75" hidden="1" customHeight="1" thickTop="1">
      <c r="A245" s="488" t="s">
        <v>2578</v>
      </c>
      <c r="B245" s="1177" t="s">
        <v>2606</v>
      </c>
      <c r="C245" s="498" t="s">
        <v>2673</v>
      </c>
      <c r="D245" s="498">
        <v>44730</v>
      </c>
      <c r="E245" s="499">
        <v>44731</v>
      </c>
      <c r="F245" s="611" t="s">
        <v>2182</v>
      </c>
      <c r="G245" s="501" t="s">
        <v>2674</v>
      </c>
      <c r="H245" s="613"/>
      <c r="I245" s="647"/>
      <c r="J245" s="647"/>
    </row>
    <row r="246" spans="1:10" s="14" customFormat="1" ht="21.75" hidden="1" customHeight="1" thickBot="1">
      <c r="A246" s="488"/>
      <c r="B246" s="1178"/>
      <c r="C246" s="504"/>
      <c r="D246" s="504"/>
      <c r="E246" s="505"/>
      <c r="F246" s="521"/>
      <c r="G246" s="518"/>
      <c r="H246" s="606"/>
      <c r="I246" s="606"/>
      <c r="J246" s="606"/>
    </row>
    <row r="247" spans="1:10" s="14" customFormat="1" ht="21.75" hidden="1" customHeight="1" thickTop="1">
      <c r="A247" s="488" t="s">
        <v>2675</v>
      </c>
      <c r="B247" s="1177" t="s">
        <v>2676</v>
      </c>
      <c r="C247" s="498" t="s">
        <v>2677</v>
      </c>
      <c r="D247" s="498">
        <v>44742</v>
      </c>
      <c r="E247" s="499">
        <v>44743</v>
      </c>
      <c r="F247" s="511" t="s">
        <v>2141</v>
      </c>
      <c r="G247" s="501" t="s">
        <v>2678</v>
      </c>
      <c r="H247" s="515">
        <v>44745</v>
      </c>
      <c r="I247" s="516">
        <f>H247+5</f>
        <v>44750</v>
      </c>
      <c r="J247" s="516">
        <f>H247+23</f>
        <v>44768</v>
      </c>
    </row>
    <row r="248" spans="1:10" s="14" customFormat="1" ht="21.75" hidden="1" customHeight="1" thickBot="1">
      <c r="A248" s="488"/>
      <c r="B248" s="1178"/>
      <c r="C248" s="504"/>
      <c r="D248" s="504"/>
      <c r="E248" s="505"/>
      <c r="F248" s="521"/>
      <c r="G248" s="518"/>
      <c r="H248" s="517"/>
      <c r="I248" s="517"/>
      <c r="J248" s="517"/>
    </row>
    <row r="249" spans="1:10" s="14" customFormat="1" ht="21.75" hidden="1" customHeight="1" thickTop="1">
      <c r="A249" s="488" t="s">
        <v>2523</v>
      </c>
      <c r="B249" s="1177" t="s">
        <v>2037</v>
      </c>
      <c r="C249" s="498" t="s">
        <v>2679</v>
      </c>
      <c r="D249" s="498">
        <v>44749</v>
      </c>
      <c r="E249" s="499">
        <v>44750</v>
      </c>
      <c r="F249" s="511" t="s">
        <v>2482</v>
      </c>
      <c r="G249" s="501" t="s">
        <v>2680</v>
      </c>
      <c r="H249" s="515">
        <v>44755</v>
      </c>
      <c r="I249" s="516">
        <f>H249+5</f>
        <v>44760</v>
      </c>
      <c r="J249" s="516">
        <f>H249+23</f>
        <v>44778</v>
      </c>
    </row>
    <row r="250" spans="1:10" s="14" customFormat="1" ht="21.75" hidden="1" customHeight="1" thickBot="1">
      <c r="A250" s="488"/>
      <c r="B250" s="1178"/>
      <c r="C250" s="504"/>
      <c r="D250" s="504"/>
      <c r="E250" s="505"/>
      <c r="F250" s="521"/>
      <c r="G250" s="518"/>
      <c r="H250" s="517"/>
      <c r="I250" s="517"/>
      <c r="J250" s="517"/>
    </row>
    <row r="251" spans="1:10" s="14" customFormat="1" ht="21.75" hidden="1" customHeight="1" thickTop="1">
      <c r="A251" s="488"/>
      <c r="B251" s="1177" t="s">
        <v>2603</v>
      </c>
      <c r="C251" s="498" t="s">
        <v>2681</v>
      </c>
      <c r="D251" s="498">
        <v>44754</v>
      </c>
      <c r="E251" s="499">
        <v>44755</v>
      </c>
      <c r="F251" s="511" t="s">
        <v>2358</v>
      </c>
      <c r="G251" s="501" t="s">
        <v>2682</v>
      </c>
      <c r="H251" s="515">
        <v>44768</v>
      </c>
      <c r="I251" s="516">
        <f t="shared" ref="I251" si="20">H251+5</f>
        <v>44773</v>
      </c>
      <c r="J251" s="516">
        <f t="shared" ref="J251" si="21">H251+23</f>
        <v>44791</v>
      </c>
    </row>
    <row r="252" spans="1:10" s="14" customFormat="1" ht="21.75" hidden="1" customHeight="1" thickBot="1">
      <c r="A252" s="488"/>
      <c r="B252" s="1178"/>
      <c r="C252" s="504"/>
      <c r="D252" s="504"/>
      <c r="E252" s="505"/>
      <c r="F252" s="521"/>
      <c r="G252" s="518"/>
      <c r="H252" s="517"/>
      <c r="I252" s="517"/>
      <c r="J252" s="517"/>
    </row>
    <row r="253" spans="1:10" s="14" customFormat="1" ht="21.75" hidden="1" customHeight="1" thickTop="1">
      <c r="A253" s="488" t="s">
        <v>2683</v>
      </c>
      <c r="B253" s="1177" t="s">
        <v>2578</v>
      </c>
      <c r="C253" s="498" t="s">
        <v>2684</v>
      </c>
      <c r="D253" s="498">
        <v>44760</v>
      </c>
      <c r="E253" s="499">
        <v>44761</v>
      </c>
      <c r="F253" s="511" t="s">
        <v>2385</v>
      </c>
      <c r="G253" s="501" t="s">
        <v>2685</v>
      </c>
      <c r="H253" s="515">
        <v>44771</v>
      </c>
      <c r="I253" s="516">
        <f t="shared" ref="I253" si="22">H253+5</f>
        <v>44776</v>
      </c>
      <c r="J253" s="516">
        <f t="shared" ref="J253" si="23">H253+23</f>
        <v>44794</v>
      </c>
    </row>
    <row r="254" spans="1:10" s="14" customFormat="1" ht="21.75" hidden="1" customHeight="1" thickBot="1">
      <c r="A254" s="488"/>
      <c r="B254" s="1178"/>
      <c r="C254" s="504"/>
      <c r="D254" s="504"/>
      <c r="E254" s="505"/>
      <c r="F254" s="521"/>
      <c r="G254" s="518"/>
      <c r="H254" s="517"/>
      <c r="I254" s="517"/>
      <c r="J254" s="517"/>
    </row>
    <row r="255" spans="1:10" s="14" customFormat="1" ht="21.75" hidden="1" customHeight="1" thickTop="1">
      <c r="A255" s="488" t="s">
        <v>2686</v>
      </c>
      <c r="B255" s="1177" t="s">
        <v>2606</v>
      </c>
      <c r="C255" s="498" t="s">
        <v>2687</v>
      </c>
      <c r="D255" s="498">
        <v>44765</v>
      </c>
      <c r="E255" s="499">
        <v>44767</v>
      </c>
      <c r="F255" s="511" t="s">
        <v>2608</v>
      </c>
      <c r="G255" s="501" t="s">
        <v>2688</v>
      </c>
      <c r="H255" s="515">
        <v>44779</v>
      </c>
      <c r="I255" s="516">
        <f t="shared" ref="I255" si="24">H255+23</f>
        <v>44802</v>
      </c>
      <c r="J255" s="516">
        <f>H255+33</f>
        <v>44812</v>
      </c>
    </row>
    <row r="257" spans="1:10" s="14" customFormat="1" ht="21.75" hidden="1" customHeight="1" thickTop="1">
      <c r="A257" s="488"/>
      <c r="B257" s="1177" t="s">
        <v>2037</v>
      </c>
      <c r="C257" s="498" t="s">
        <v>2689</v>
      </c>
      <c r="D257" s="498">
        <v>44773</v>
      </c>
      <c r="E257" s="499">
        <v>44774</v>
      </c>
      <c r="F257" s="511" t="s">
        <v>2538</v>
      </c>
      <c r="G257" s="501" t="s">
        <v>2690</v>
      </c>
      <c r="H257" s="515">
        <v>44782</v>
      </c>
      <c r="I257" s="516">
        <f t="shared" ref="I257" si="25">H257+23</f>
        <v>44805</v>
      </c>
      <c r="J257" s="516">
        <f t="shared" ref="J257" si="26">H257+33</f>
        <v>44815</v>
      </c>
    </row>
    <row r="258" spans="1:10" s="14" customFormat="1" ht="21.75" hidden="1" customHeight="1" thickBot="1">
      <c r="A258" s="488"/>
      <c r="B258" s="1178"/>
      <c r="C258" s="504"/>
      <c r="D258" s="504"/>
      <c r="E258" s="505"/>
      <c r="F258" s="521"/>
      <c r="G258" s="518"/>
      <c r="H258" s="517"/>
      <c r="I258" s="517"/>
      <c r="J258" s="517"/>
    </row>
    <row r="259" spans="1:10" s="14" customFormat="1" ht="21.75" hidden="1" customHeight="1" thickTop="1">
      <c r="A259" s="488" t="s">
        <v>2691</v>
      </c>
      <c r="B259" s="1177" t="s">
        <v>2692</v>
      </c>
      <c r="C259" s="498" t="s">
        <v>2693</v>
      </c>
      <c r="D259" s="498">
        <v>44788</v>
      </c>
      <c r="E259" s="499">
        <v>44789</v>
      </c>
      <c r="F259" s="511" t="s">
        <v>2580</v>
      </c>
      <c r="G259" s="501" t="s">
        <v>2694</v>
      </c>
      <c r="H259" s="515">
        <v>44789</v>
      </c>
      <c r="I259" s="516">
        <f t="shared" ref="I259" si="27">H259+23</f>
        <v>44812</v>
      </c>
      <c r="J259" s="516">
        <f t="shared" ref="J259" si="28">H259+33</f>
        <v>44822</v>
      </c>
    </row>
    <row r="260" spans="1:10" s="14" customFormat="1" ht="21.75" hidden="1" customHeight="1" thickBot="1">
      <c r="A260" s="508"/>
      <c r="B260" s="1178"/>
      <c r="C260" s="504"/>
      <c r="D260" s="504"/>
      <c r="E260" s="505"/>
      <c r="F260" s="521"/>
      <c r="G260" s="518"/>
      <c r="H260" s="517"/>
      <c r="I260" s="517"/>
      <c r="J260" s="517"/>
    </row>
    <row r="261" spans="1:10" s="14" customFormat="1" ht="20.25" hidden="1" thickTop="1">
      <c r="A261" s="488" t="s">
        <v>2695</v>
      </c>
      <c r="B261" s="1177" t="s">
        <v>2692</v>
      </c>
      <c r="C261" s="498" t="s">
        <v>2693</v>
      </c>
      <c r="D261" s="498">
        <v>44788</v>
      </c>
      <c r="E261" s="499">
        <v>44789</v>
      </c>
      <c r="F261" s="511" t="s">
        <v>2696</v>
      </c>
      <c r="G261" s="501" t="s">
        <v>2697</v>
      </c>
      <c r="H261" s="515">
        <v>44794</v>
      </c>
      <c r="I261" s="516">
        <f t="shared" ref="I261" si="29">H261+23</f>
        <v>44817</v>
      </c>
      <c r="J261" s="516">
        <f t="shared" ref="J261" si="30">H261+33</f>
        <v>44827</v>
      </c>
    </row>
    <row r="262" spans="1:10" s="14" customFormat="1" ht="20.25" hidden="1" thickBot="1">
      <c r="A262" s="488"/>
      <c r="B262" s="1178"/>
      <c r="C262" s="504"/>
      <c r="D262" s="504"/>
      <c r="E262" s="505"/>
      <c r="F262" s="521"/>
      <c r="G262" s="518"/>
      <c r="H262" s="517"/>
      <c r="I262" s="517"/>
      <c r="J262" s="517"/>
    </row>
    <row r="263" spans="1:10" s="14" customFormat="1" ht="21" hidden="1" thickTop="1" thickBot="1">
      <c r="A263" s="488" t="s">
        <v>2578</v>
      </c>
      <c r="B263" s="1178" t="s">
        <v>2698</v>
      </c>
      <c r="C263" s="504" t="s">
        <v>2699</v>
      </c>
      <c r="D263" s="504">
        <v>44793</v>
      </c>
      <c r="E263" s="505">
        <v>44794</v>
      </c>
      <c r="F263" s="511" t="s">
        <v>2343</v>
      </c>
      <c r="G263" s="501" t="s">
        <v>2700</v>
      </c>
      <c r="H263" s="515">
        <v>44801</v>
      </c>
      <c r="I263" s="516">
        <f>H263+23</f>
        <v>44824</v>
      </c>
      <c r="J263" s="516">
        <f t="shared" ref="J263" si="31">H263+33</f>
        <v>44834</v>
      </c>
    </row>
    <row r="264" spans="1:10" s="14" customFormat="1" ht="21" hidden="1" thickTop="1" thickBot="1">
      <c r="A264" s="488"/>
      <c r="B264" s="1177" t="s">
        <v>2606</v>
      </c>
      <c r="C264" s="498" t="s">
        <v>2701</v>
      </c>
      <c r="D264" s="498">
        <v>44795</v>
      </c>
      <c r="E264" s="499">
        <v>44797</v>
      </c>
      <c r="F264" s="521"/>
      <c r="G264" s="518"/>
      <c r="H264" s="517"/>
      <c r="I264" s="517"/>
      <c r="J264" s="517"/>
    </row>
    <row r="265" spans="1:10" s="14" customFormat="1" ht="21" hidden="1" thickTop="1" thickBot="1">
      <c r="A265" s="488" t="s">
        <v>2702</v>
      </c>
      <c r="B265" s="1177" t="s">
        <v>2603</v>
      </c>
      <c r="C265" s="498" t="s">
        <v>2703</v>
      </c>
      <c r="D265" s="813" t="s">
        <v>2190</v>
      </c>
      <c r="E265" s="499"/>
      <c r="F265" s="511" t="s">
        <v>2470</v>
      </c>
      <c r="G265" s="501" t="s">
        <v>2704</v>
      </c>
      <c r="H265" s="515">
        <v>44810</v>
      </c>
      <c r="I265" s="516">
        <f t="shared" ref="I265" si="32">H265+23</f>
        <v>44833</v>
      </c>
      <c r="J265" s="516">
        <f t="shared" ref="J265" si="33">H265+33</f>
        <v>44843</v>
      </c>
    </row>
    <row r="266" spans="1:10" s="14" customFormat="1" ht="20.25" hidden="1" thickTop="1">
      <c r="A266" s="488"/>
      <c r="B266" s="1257" t="s">
        <v>2037</v>
      </c>
      <c r="C266" s="1258" t="s">
        <v>2705</v>
      </c>
      <c r="D266" s="1629" t="s">
        <v>2190</v>
      </c>
      <c r="E266" s="1040"/>
      <c r="F266" s="489"/>
      <c r="G266" s="1080"/>
      <c r="H266" s="516"/>
      <c r="I266" s="516"/>
      <c r="J266" s="516"/>
    </row>
    <row r="267" spans="1:10" s="14" customFormat="1" ht="20.25" hidden="1" thickBot="1">
      <c r="A267" s="488"/>
      <c r="B267" s="1178" t="s">
        <v>2606</v>
      </c>
      <c r="C267" s="504" t="s">
        <v>2706</v>
      </c>
      <c r="D267" s="504">
        <v>44804</v>
      </c>
      <c r="E267" s="505">
        <v>44805</v>
      </c>
      <c r="F267" s="521"/>
      <c r="G267" s="518"/>
      <c r="H267" s="517"/>
      <c r="I267" s="517"/>
      <c r="J267" s="517"/>
    </row>
    <row r="268" spans="1:10" s="14" customFormat="1" ht="20.25" hidden="1" thickTop="1">
      <c r="A268" s="488"/>
      <c r="B268" s="1177" t="s">
        <v>2692</v>
      </c>
      <c r="C268" s="498" t="s">
        <v>2707</v>
      </c>
      <c r="D268" s="498">
        <v>44812</v>
      </c>
      <c r="E268" s="499">
        <v>44813</v>
      </c>
      <c r="F268" s="511" t="s">
        <v>2634</v>
      </c>
      <c r="G268" s="501" t="s">
        <v>2708</v>
      </c>
      <c r="H268" s="515">
        <v>44818</v>
      </c>
      <c r="I268" s="516">
        <f t="shared" ref="I268" si="34">H268+23</f>
        <v>44841</v>
      </c>
      <c r="J268" s="516">
        <f t="shared" ref="J268" si="35">H268+33</f>
        <v>44851</v>
      </c>
    </row>
    <row r="269" spans="1:10" s="14" customFormat="1" ht="20.25" hidden="1" thickBot="1">
      <c r="A269" s="488"/>
      <c r="B269" s="1178"/>
      <c r="C269" s="504"/>
      <c r="D269" s="504"/>
      <c r="E269" s="505"/>
      <c r="F269" s="521"/>
      <c r="G269" s="518"/>
      <c r="H269" s="517"/>
      <c r="I269" s="517"/>
      <c r="J269" s="517"/>
    </row>
    <row r="270" spans="1:10" s="14" customFormat="1" ht="20.25" hidden="1" thickTop="1">
      <c r="A270" s="488"/>
      <c r="B270" s="1177" t="s">
        <v>2692</v>
      </c>
      <c r="C270" s="498" t="s">
        <v>2707</v>
      </c>
      <c r="D270" s="498">
        <v>44813</v>
      </c>
      <c r="E270" s="499">
        <v>44815</v>
      </c>
      <c r="F270" s="611" t="s">
        <v>2182</v>
      </c>
      <c r="G270" s="501" t="s">
        <v>2709</v>
      </c>
      <c r="H270" s="613"/>
      <c r="I270" s="647"/>
      <c r="J270" s="647"/>
    </row>
    <row r="271" spans="1:10" s="14" customFormat="1" ht="20.25" hidden="1" thickBot="1">
      <c r="A271" s="488"/>
      <c r="B271" s="1178"/>
      <c r="C271" s="504"/>
      <c r="D271" s="504"/>
      <c r="E271" s="505"/>
      <c r="F271" s="521"/>
      <c r="G271" s="518"/>
      <c r="H271" s="606"/>
      <c r="I271" s="606"/>
      <c r="J271" s="606"/>
    </row>
    <row r="272" spans="1:10" s="14" customFormat="1" ht="20.25" hidden="1" thickTop="1">
      <c r="A272" s="488"/>
      <c r="B272" s="1177" t="s">
        <v>2710</v>
      </c>
      <c r="C272" s="498" t="s">
        <v>2711</v>
      </c>
      <c r="D272" s="498">
        <v>44822</v>
      </c>
      <c r="E272" s="499">
        <v>44824</v>
      </c>
      <c r="F272" s="511" t="s">
        <v>2712</v>
      </c>
      <c r="G272" s="501" t="s">
        <v>2713</v>
      </c>
      <c r="H272" s="515">
        <v>44829</v>
      </c>
      <c r="I272" s="516">
        <f t="shared" ref="I272" si="36">H272+23</f>
        <v>44852</v>
      </c>
      <c r="J272" s="516">
        <f t="shared" ref="J272" si="37">H272+33</f>
        <v>44862</v>
      </c>
    </row>
    <row r="274" spans="1:11" s="14" customFormat="1" ht="20.25" hidden="1" thickTop="1">
      <c r="A274" s="488" t="s">
        <v>2606</v>
      </c>
      <c r="B274" s="1177" t="s">
        <v>2603</v>
      </c>
      <c r="C274" s="498" t="s">
        <v>2714</v>
      </c>
      <c r="D274" s="498">
        <v>44826</v>
      </c>
      <c r="E274" s="499">
        <v>44827</v>
      </c>
      <c r="F274" s="611" t="s">
        <v>2182</v>
      </c>
      <c r="G274" s="501" t="s">
        <v>2715</v>
      </c>
      <c r="H274" s="613"/>
      <c r="I274" s="647"/>
      <c r="J274" s="647"/>
      <c r="K274" s="60"/>
    </row>
    <row r="275" spans="1:11" s="14" customFormat="1" ht="20.25" hidden="1" thickBot="1">
      <c r="A275" s="488"/>
      <c r="B275" s="1178"/>
      <c r="C275" s="504"/>
      <c r="D275" s="504"/>
      <c r="E275" s="505"/>
      <c r="F275" s="521"/>
      <c r="G275" s="518"/>
      <c r="H275" s="606"/>
      <c r="I275" s="606"/>
      <c r="J275" s="606"/>
      <c r="K275" s="60"/>
    </row>
    <row r="276" spans="1:11" s="14" customFormat="1" ht="20.25" hidden="1" thickTop="1">
      <c r="A276" s="488" t="s">
        <v>2603</v>
      </c>
      <c r="B276" s="1177" t="s">
        <v>2606</v>
      </c>
      <c r="C276" s="498" t="s">
        <v>2716</v>
      </c>
      <c r="D276" s="498">
        <v>44835</v>
      </c>
      <c r="E276" s="499">
        <v>44836</v>
      </c>
      <c r="F276" s="611" t="s">
        <v>2182</v>
      </c>
      <c r="G276" s="501" t="s">
        <v>2717</v>
      </c>
      <c r="H276" s="613"/>
      <c r="I276" s="647"/>
      <c r="J276" s="647"/>
      <c r="K276" s="60"/>
    </row>
    <row r="277" spans="1:11" s="14" customFormat="1" ht="20.25" hidden="1" thickBot="1">
      <c r="A277" s="488"/>
      <c r="B277" s="1178"/>
      <c r="C277" s="504"/>
      <c r="D277" s="504"/>
      <c r="E277" s="505"/>
      <c r="F277" s="521"/>
      <c r="G277" s="518"/>
      <c r="H277" s="606"/>
      <c r="I277" s="606"/>
      <c r="J277" s="606"/>
      <c r="K277" s="60"/>
    </row>
    <row r="278" spans="1:11" s="14" customFormat="1" ht="20.25" hidden="1" thickTop="1">
      <c r="A278" s="488"/>
      <c r="B278" s="1177" t="s">
        <v>2037</v>
      </c>
      <c r="C278" s="498" t="s">
        <v>2718</v>
      </c>
      <c r="D278" s="498">
        <v>44840</v>
      </c>
      <c r="E278" s="499">
        <v>44841</v>
      </c>
      <c r="F278" s="511" t="s">
        <v>2719</v>
      </c>
      <c r="G278" s="501" t="s">
        <v>2720</v>
      </c>
      <c r="H278" s="515">
        <v>44850</v>
      </c>
      <c r="I278" s="516">
        <f t="shared" ref="I278" si="38">H278+23</f>
        <v>44873</v>
      </c>
      <c r="J278" s="516">
        <f t="shared" ref="J278" si="39">H278+33</f>
        <v>44883</v>
      </c>
      <c r="K278" s="864" t="s">
        <v>2721</v>
      </c>
    </row>
    <row r="279" spans="1:11" s="14" customFormat="1" ht="20.25" hidden="1" thickBot="1">
      <c r="A279" s="488"/>
      <c r="B279" s="1178"/>
      <c r="C279" s="504"/>
      <c r="D279" s="504"/>
      <c r="E279" s="505"/>
      <c r="F279" s="521"/>
      <c r="G279" s="518"/>
      <c r="H279" s="517"/>
      <c r="I279" s="517"/>
      <c r="J279" s="517"/>
      <c r="K279" s="864" t="s">
        <v>2722</v>
      </c>
    </row>
    <row r="280" spans="1:11" s="14" customFormat="1" ht="20.25" hidden="1" thickTop="1">
      <c r="A280" s="488" t="s">
        <v>2723</v>
      </c>
      <c r="B280" s="1177" t="s">
        <v>2724</v>
      </c>
      <c r="C280" s="498" t="s">
        <v>2725</v>
      </c>
      <c r="D280" s="498">
        <v>44849</v>
      </c>
      <c r="E280" s="499">
        <v>44850</v>
      </c>
      <c r="F280" s="611" t="s">
        <v>2182</v>
      </c>
      <c r="G280" s="501" t="s">
        <v>2726</v>
      </c>
      <c r="H280" s="613"/>
      <c r="I280" s="647"/>
      <c r="J280" s="647"/>
      <c r="K280" s="60"/>
    </row>
    <row r="281" spans="1:11" s="14" customFormat="1" ht="20.25" hidden="1" thickBot="1">
      <c r="A281" s="488"/>
      <c r="B281" s="1178"/>
      <c r="C281" s="504"/>
      <c r="D281" s="504"/>
      <c r="E281" s="505"/>
      <c r="F281" s="521"/>
      <c r="G281" s="518"/>
      <c r="H281" s="606"/>
      <c r="I281" s="606"/>
      <c r="J281" s="606"/>
      <c r="K281" s="60"/>
    </row>
    <row r="282" spans="1:11" s="14" customFormat="1" ht="20.25" hidden="1" thickTop="1">
      <c r="A282" s="488" t="s">
        <v>2710</v>
      </c>
      <c r="B282" s="1177" t="s">
        <v>2037</v>
      </c>
      <c r="C282" s="498" t="s">
        <v>2727</v>
      </c>
      <c r="D282" s="498">
        <v>44857</v>
      </c>
      <c r="E282" s="499">
        <v>44858</v>
      </c>
      <c r="F282" s="611" t="s">
        <v>2182</v>
      </c>
      <c r="G282" s="501" t="s">
        <v>2728</v>
      </c>
      <c r="H282" s="613"/>
      <c r="I282" s="647"/>
      <c r="J282" s="647"/>
      <c r="K282" s="60" t="s">
        <v>2729</v>
      </c>
    </row>
    <row r="283" spans="1:11" s="14" customFormat="1" ht="20.25" hidden="1" thickBot="1">
      <c r="A283" s="488"/>
      <c r="B283" s="1178"/>
      <c r="C283" s="504"/>
      <c r="D283" s="504"/>
      <c r="E283" s="505"/>
      <c r="F283" s="521"/>
      <c r="G283" s="518"/>
      <c r="H283" s="606"/>
      <c r="I283" s="606"/>
      <c r="J283" s="606"/>
      <c r="K283" s="60"/>
    </row>
    <row r="284" spans="1:11" s="14" customFormat="1" ht="20.25" hidden="1" thickTop="1">
      <c r="A284" s="488" t="s">
        <v>2603</v>
      </c>
      <c r="B284" s="1177" t="s">
        <v>2037</v>
      </c>
      <c r="C284" s="498" t="s">
        <v>2730</v>
      </c>
      <c r="D284" s="498">
        <v>44863</v>
      </c>
      <c r="E284" s="499">
        <v>44864</v>
      </c>
      <c r="F284" s="611" t="s">
        <v>2182</v>
      </c>
      <c r="G284" s="501" t="s">
        <v>2731</v>
      </c>
      <c r="H284" s="613"/>
      <c r="I284" s="647"/>
      <c r="J284" s="647"/>
      <c r="K284" s="60"/>
    </row>
    <row r="285" spans="1:11" s="14" customFormat="1" ht="20.25" hidden="1" thickBot="1">
      <c r="A285" s="488"/>
      <c r="B285" s="1178"/>
      <c r="C285" s="504"/>
      <c r="D285" s="504"/>
      <c r="E285" s="505"/>
      <c r="F285" s="521"/>
      <c r="G285" s="518"/>
      <c r="H285" s="606"/>
      <c r="I285" s="606"/>
      <c r="J285" s="606"/>
      <c r="K285" s="60" t="s">
        <v>2729</v>
      </c>
    </row>
    <row r="286" spans="1:11" s="14" customFormat="1" ht="20.25" hidden="1" thickTop="1">
      <c r="A286" s="488" t="s">
        <v>2710</v>
      </c>
      <c r="B286" s="1177" t="s">
        <v>2732</v>
      </c>
      <c r="C286" s="498" t="s">
        <v>2733</v>
      </c>
      <c r="D286" s="498">
        <v>44875</v>
      </c>
      <c r="E286" s="499">
        <v>44876</v>
      </c>
      <c r="F286" s="611" t="s">
        <v>2182</v>
      </c>
      <c r="G286" s="501" t="s">
        <v>2734</v>
      </c>
      <c r="H286" s="613"/>
      <c r="I286" s="647"/>
      <c r="J286" s="647"/>
      <c r="K286" s="60"/>
    </row>
    <row r="287" spans="1:11" s="14" customFormat="1" ht="20.25" hidden="1" thickBot="1">
      <c r="A287" s="488"/>
      <c r="B287" s="1178"/>
      <c r="C287" s="504"/>
      <c r="D287" s="504"/>
      <c r="E287" s="505"/>
      <c r="F287" s="521"/>
      <c r="G287" s="518"/>
      <c r="H287" s="606"/>
      <c r="I287" s="606"/>
      <c r="J287" s="606"/>
      <c r="K287" s="60"/>
    </row>
    <row r="288" spans="1:11" s="14" customFormat="1" ht="20.25" hidden="1" thickTop="1">
      <c r="A288" s="488"/>
      <c r="B288" s="1177" t="s">
        <v>2606</v>
      </c>
      <c r="C288" s="498" t="s">
        <v>2735</v>
      </c>
      <c r="D288" s="498">
        <v>44873</v>
      </c>
      <c r="E288" s="499">
        <v>44875</v>
      </c>
      <c r="F288" s="611" t="s">
        <v>2182</v>
      </c>
      <c r="G288" s="501" t="s">
        <v>2736</v>
      </c>
      <c r="H288" s="613"/>
      <c r="I288" s="647"/>
      <c r="J288" s="647"/>
      <c r="K288" s="60"/>
    </row>
    <row r="290" spans="1:10" s="14" customFormat="1" ht="20.25" hidden="1" thickTop="1">
      <c r="A290" s="488"/>
      <c r="B290" s="1177" t="s">
        <v>2037</v>
      </c>
      <c r="C290" s="498" t="s">
        <v>2737</v>
      </c>
      <c r="D290" s="498">
        <v>44885</v>
      </c>
      <c r="E290" s="499">
        <v>44886</v>
      </c>
      <c r="F290" s="611" t="s">
        <v>2182</v>
      </c>
      <c r="G290" s="501" t="s">
        <v>2738</v>
      </c>
      <c r="H290" s="613"/>
      <c r="I290" s="647"/>
      <c r="J290" s="647"/>
    </row>
    <row r="291" spans="1:10" s="14" customFormat="1" ht="20.25" hidden="1" thickBot="1">
      <c r="A291" s="488"/>
      <c r="B291" s="1178"/>
      <c r="C291" s="504"/>
      <c r="D291" s="504"/>
      <c r="E291" s="505"/>
      <c r="F291" s="521"/>
      <c r="G291" s="518"/>
      <c r="H291" s="606"/>
      <c r="I291" s="606"/>
      <c r="J291" s="606"/>
    </row>
    <row r="292" spans="1:10" s="14" customFormat="1" ht="20.25" hidden="1" thickTop="1">
      <c r="A292" s="488" t="s">
        <v>2723</v>
      </c>
      <c r="B292" s="1177" t="s">
        <v>2116</v>
      </c>
      <c r="C292" s="498" t="s">
        <v>2739</v>
      </c>
      <c r="D292" s="498">
        <v>44890</v>
      </c>
      <c r="E292" s="499">
        <v>44891</v>
      </c>
      <c r="F292" s="611" t="s">
        <v>2182</v>
      </c>
      <c r="G292" s="501" t="s">
        <v>2740</v>
      </c>
      <c r="H292" s="613"/>
      <c r="I292" s="647"/>
      <c r="J292" s="647"/>
    </row>
    <row r="293" spans="1:10" s="14" customFormat="1" ht="20.25" hidden="1" thickBot="1">
      <c r="A293" s="488"/>
      <c r="B293" s="1178"/>
      <c r="C293" s="504"/>
      <c r="D293" s="504"/>
      <c r="E293" s="505"/>
      <c r="F293" s="521"/>
      <c r="G293" s="518"/>
      <c r="H293" s="606"/>
      <c r="I293" s="606"/>
      <c r="J293" s="606"/>
    </row>
    <row r="294" spans="1:10" s="14" customFormat="1" ht="20.25" hidden="1" thickTop="1">
      <c r="A294" s="488" t="s">
        <v>2741</v>
      </c>
      <c r="B294" s="1177" t="s">
        <v>2603</v>
      </c>
      <c r="C294" s="498" t="s">
        <v>2742</v>
      </c>
      <c r="D294" s="498">
        <v>44897</v>
      </c>
      <c r="E294" s="499">
        <v>44898</v>
      </c>
      <c r="F294" s="511" t="s">
        <v>2470</v>
      </c>
      <c r="G294" s="501" t="s">
        <v>2743</v>
      </c>
      <c r="H294" s="515">
        <v>44906</v>
      </c>
      <c r="I294" s="516">
        <f>H294+23</f>
        <v>44929</v>
      </c>
      <c r="J294" s="516">
        <f>H294+33</f>
        <v>44939</v>
      </c>
    </row>
    <row r="295" spans="1:10" s="14" customFormat="1" ht="20.25" hidden="1" thickBot="1">
      <c r="A295" s="488"/>
      <c r="B295" s="1178"/>
      <c r="C295" s="504"/>
      <c r="D295" s="504"/>
      <c r="E295" s="505"/>
      <c r="F295" s="521"/>
      <c r="G295" s="518"/>
      <c r="H295" s="517"/>
      <c r="I295" s="517"/>
      <c r="J295" s="517"/>
    </row>
    <row r="296" spans="1:10" s="14" customFormat="1" ht="20.25" hidden="1" thickTop="1">
      <c r="A296" s="488" t="s">
        <v>2744</v>
      </c>
      <c r="B296" s="1177" t="s">
        <v>2745</v>
      </c>
      <c r="C296" s="498" t="s">
        <v>2746</v>
      </c>
      <c r="D296" s="498">
        <v>44903</v>
      </c>
      <c r="E296" s="499">
        <v>44905</v>
      </c>
      <c r="F296" s="611" t="s">
        <v>2182</v>
      </c>
      <c r="G296" s="501" t="s">
        <v>2747</v>
      </c>
      <c r="H296" s="613"/>
      <c r="I296" s="647"/>
      <c r="J296" s="647"/>
    </row>
    <row r="297" spans="1:10" s="14" customFormat="1" ht="20.25" hidden="1" thickBot="1">
      <c r="A297" s="488"/>
      <c r="B297" s="1178"/>
      <c r="C297" s="504"/>
      <c r="D297" s="504"/>
      <c r="E297" s="505"/>
      <c r="F297" s="521"/>
      <c r="G297" s="518"/>
      <c r="H297" s="606"/>
      <c r="I297" s="606"/>
      <c r="J297" s="606"/>
    </row>
    <row r="298" spans="1:10" s="14" customFormat="1" ht="20.25" hidden="1" thickTop="1">
      <c r="A298" s="488"/>
      <c r="B298" s="1177" t="s">
        <v>2606</v>
      </c>
      <c r="C298" s="498" t="s">
        <v>2748</v>
      </c>
      <c r="D298" s="498">
        <v>44911</v>
      </c>
      <c r="E298" s="499">
        <v>44912</v>
      </c>
      <c r="F298" s="611" t="s">
        <v>2182</v>
      </c>
      <c r="G298" s="501" t="s">
        <v>2749</v>
      </c>
      <c r="H298" s="613"/>
      <c r="I298" s="647"/>
      <c r="J298" s="647"/>
    </row>
    <row r="299" spans="1:10" s="14" customFormat="1" ht="20.25" hidden="1" thickBot="1">
      <c r="A299" s="488"/>
      <c r="B299" s="1178"/>
      <c r="C299" s="504"/>
      <c r="D299" s="504"/>
      <c r="E299" s="505"/>
      <c r="F299" s="521"/>
      <c r="G299" s="518"/>
      <c r="H299" s="606"/>
      <c r="I299" s="606"/>
      <c r="J299" s="606"/>
    </row>
    <row r="300" spans="1:10" s="14" customFormat="1" ht="20.25" hidden="1" thickTop="1">
      <c r="A300" s="488" t="s">
        <v>2750</v>
      </c>
      <c r="B300" s="1177" t="s">
        <v>2751</v>
      </c>
      <c r="C300" s="498" t="s">
        <v>2752</v>
      </c>
      <c r="D300" s="498">
        <v>44917</v>
      </c>
      <c r="E300" s="499">
        <v>44918</v>
      </c>
      <c r="F300" s="611" t="s">
        <v>2182</v>
      </c>
      <c r="G300" s="501" t="s">
        <v>2753</v>
      </c>
      <c r="H300" s="613"/>
      <c r="I300" s="647"/>
      <c r="J300" s="647"/>
    </row>
    <row r="301" spans="1:10" s="14" customFormat="1" ht="20.25" hidden="1" thickBot="1">
      <c r="A301" s="488"/>
      <c r="B301" s="1178"/>
      <c r="C301" s="504"/>
      <c r="D301" s="504"/>
      <c r="E301" s="505"/>
      <c r="F301" s="521"/>
      <c r="G301" s="518"/>
      <c r="H301" s="606"/>
      <c r="I301" s="606"/>
      <c r="J301" s="606"/>
    </row>
    <row r="302" spans="1:10" s="14" customFormat="1" ht="20.25" hidden="1" thickTop="1">
      <c r="A302" s="488"/>
      <c r="B302" s="1177" t="s">
        <v>2037</v>
      </c>
      <c r="C302" s="498" t="s">
        <v>2754</v>
      </c>
      <c r="D302" s="498">
        <v>44926</v>
      </c>
      <c r="E302" s="499">
        <v>44562</v>
      </c>
      <c r="F302" s="611" t="s">
        <v>2182</v>
      </c>
      <c r="G302" s="501" t="s">
        <v>2755</v>
      </c>
      <c r="H302" s="613"/>
      <c r="I302" s="647"/>
      <c r="J302" s="647"/>
    </row>
    <row r="303" spans="1:10" s="14" customFormat="1" ht="20.25" hidden="1" thickBot="1">
      <c r="A303" s="488"/>
      <c r="B303" s="1178"/>
      <c r="C303" s="504"/>
      <c r="D303" s="504"/>
      <c r="E303" s="505"/>
      <c r="F303" s="521"/>
      <c r="G303" s="518"/>
      <c r="H303" s="606"/>
      <c r="I303" s="606"/>
      <c r="J303" s="606"/>
    </row>
    <row r="304" spans="1:10" s="14" customFormat="1" ht="19.5" hidden="1">
      <c r="A304" s="488"/>
      <c r="B304" s="1177" t="s">
        <v>2116</v>
      </c>
      <c r="C304" s="498" t="s">
        <v>2756</v>
      </c>
      <c r="D304" s="498">
        <v>44931</v>
      </c>
      <c r="E304" s="499">
        <v>44932</v>
      </c>
      <c r="F304" s="611" t="s">
        <v>2182</v>
      </c>
      <c r="G304" s="501" t="s">
        <v>2757</v>
      </c>
      <c r="H304" s="613"/>
      <c r="I304" s="647"/>
      <c r="J304" s="647"/>
    </row>
    <row r="306" spans="1:10" s="14" customFormat="1" ht="20.25" hidden="1" thickTop="1">
      <c r="A306" s="488"/>
      <c r="B306" s="1177" t="s">
        <v>2603</v>
      </c>
      <c r="C306" s="498" t="s">
        <v>2758</v>
      </c>
      <c r="D306" s="498">
        <v>44940</v>
      </c>
      <c r="E306" s="499">
        <v>44941</v>
      </c>
      <c r="F306" s="611" t="s">
        <v>2182</v>
      </c>
      <c r="G306" s="501" t="s">
        <v>2759</v>
      </c>
      <c r="H306" s="613"/>
      <c r="I306" s="647"/>
      <c r="J306" s="647"/>
    </row>
    <row r="307" spans="1:10" s="14" customFormat="1" ht="20.25" hidden="1" thickBot="1">
      <c r="A307" s="488"/>
      <c r="B307" s="1178"/>
      <c r="C307" s="504"/>
      <c r="D307" s="504"/>
      <c r="E307" s="505"/>
      <c r="F307" s="521"/>
      <c r="G307" s="518"/>
      <c r="H307" s="606"/>
      <c r="I307" s="606"/>
      <c r="J307" s="606"/>
    </row>
    <row r="308" spans="1:10" s="14" customFormat="1" ht="20.25" hidden="1" thickTop="1">
      <c r="A308" s="488" t="s">
        <v>2760</v>
      </c>
      <c r="B308" s="1177" t="s">
        <v>2761</v>
      </c>
      <c r="C308" s="498" t="s">
        <v>2762</v>
      </c>
      <c r="D308" s="498">
        <v>44947</v>
      </c>
      <c r="E308" s="499">
        <v>44947</v>
      </c>
      <c r="F308" s="511" t="s">
        <v>2763</v>
      </c>
      <c r="G308" s="501" t="s">
        <v>2764</v>
      </c>
      <c r="H308" s="515">
        <v>44955</v>
      </c>
      <c r="I308" s="516">
        <f>H308+23</f>
        <v>44978</v>
      </c>
      <c r="J308" s="516">
        <f>H308+33</f>
        <v>44988</v>
      </c>
    </row>
    <row r="309" spans="1:10" s="14" customFormat="1" ht="20.25" hidden="1" thickBot="1">
      <c r="A309" s="488"/>
      <c r="B309" s="1178"/>
      <c r="C309" s="504"/>
      <c r="D309" s="504"/>
      <c r="E309" s="505"/>
      <c r="F309" s="521"/>
      <c r="G309" s="518"/>
      <c r="H309" s="517"/>
      <c r="I309" s="517"/>
      <c r="J309" s="517"/>
    </row>
    <row r="310" spans="1:10" s="14" customFormat="1" ht="20.25" hidden="1" thickTop="1">
      <c r="A310" s="488"/>
      <c r="B310" s="1177" t="s">
        <v>2606</v>
      </c>
      <c r="C310" s="498" t="s">
        <v>2765</v>
      </c>
      <c r="D310" s="498">
        <v>44954</v>
      </c>
      <c r="E310" s="499">
        <v>44956</v>
      </c>
      <c r="F310" s="611" t="s">
        <v>2182</v>
      </c>
      <c r="G310" s="501" t="s">
        <v>2766</v>
      </c>
      <c r="H310" s="613"/>
      <c r="I310" s="647"/>
      <c r="J310" s="647"/>
    </row>
    <row r="311" spans="1:10" s="14" customFormat="1" ht="20.25" hidden="1" thickBot="1">
      <c r="A311" s="488"/>
      <c r="B311" s="1178"/>
      <c r="C311" s="504"/>
      <c r="D311" s="504"/>
      <c r="E311" s="505"/>
      <c r="F311" s="521"/>
      <c r="G311" s="518"/>
      <c r="H311" s="606"/>
      <c r="I311" s="606"/>
      <c r="J311" s="606"/>
    </row>
    <row r="312" spans="1:10" s="14" customFormat="1" ht="20.25" hidden="1" thickTop="1">
      <c r="A312" s="488" t="s">
        <v>2767</v>
      </c>
      <c r="B312" s="1177" t="s">
        <v>2768</v>
      </c>
      <c r="C312" s="498" t="s">
        <v>2769</v>
      </c>
      <c r="D312" s="498">
        <v>44962</v>
      </c>
      <c r="E312" s="499">
        <v>44963</v>
      </c>
      <c r="F312" s="611" t="s">
        <v>2182</v>
      </c>
      <c r="G312" s="501" t="s">
        <v>2770</v>
      </c>
      <c r="H312" s="613"/>
      <c r="I312" s="647"/>
      <c r="J312" s="647"/>
    </row>
    <row r="313" spans="1:10" s="14" customFormat="1" ht="20.25" hidden="1" thickBot="1">
      <c r="A313" s="488"/>
      <c r="B313" s="1178"/>
      <c r="C313" s="504"/>
      <c r="D313" s="504"/>
      <c r="E313" s="505"/>
      <c r="F313" s="521"/>
      <c r="G313" s="518"/>
      <c r="H313" s="606"/>
      <c r="I313" s="606"/>
      <c r="J313" s="606"/>
    </row>
    <row r="314" spans="1:10" s="14" customFormat="1" ht="20.25" hidden="1" thickTop="1">
      <c r="A314" s="488"/>
      <c r="B314" s="1177" t="s">
        <v>2037</v>
      </c>
      <c r="C314" s="498" t="s">
        <v>2771</v>
      </c>
      <c r="D314" s="498">
        <v>44966</v>
      </c>
      <c r="E314" s="499">
        <v>44968</v>
      </c>
      <c r="F314" s="611" t="s">
        <v>2182</v>
      </c>
      <c r="G314" s="501" t="s">
        <v>2772</v>
      </c>
      <c r="H314" s="613"/>
      <c r="I314" s="647"/>
      <c r="J314" s="647"/>
    </row>
    <row r="315" spans="1:10" s="14" customFormat="1" ht="20.25" hidden="1" thickBot="1">
      <c r="A315" s="488"/>
      <c r="B315" s="1178"/>
      <c r="C315" s="504"/>
      <c r="D315" s="504"/>
      <c r="E315" s="505"/>
      <c r="F315" s="521"/>
      <c r="G315" s="518"/>
      <c r="H315" s="606"/>
      <c r="I315" s="606"/>
      <c r="J315" s="606"/>
    </row>
    <row r="316" spans="1:10" s="14" customFormat="1" ht="20.25" hidden="1" thickTop="1">
      <c r="A316" s="488" t="s">
        <v>2773</v>
      </c>
      <c r="B316" s="1177" t="s">
        <v>2037</v>
      </c>
      <c r="C316" s="498" t="s">
        <v>2774</v>
      </c>
      <c r="D316" s="498">
        <v>44973</v>
      </c>
      <c r="E316" s="499">
        <v>44974</v>
      </c>
      <c r="F316" s="611" t="s">
        <v>2182</v>
      </c>
      <c r="G316" s="501" t="s">
        <v>2775</v>
      </c>
      <c r="H316" s="613"/>
      <c r="I316" s="647"/>
      <c r="J316" s="647"/>
    </row>
    <row r="317" spans="1:10" s="14" customFormat="1" ht="20.25" hidden="1" thickBot="1">
      <c r="A317" s="488"/>
      <c r="B317" s="1178"/>
      <c r="C317" s="504"/>
      <c r="D317" s="504"/>
      <c r="E317" s="505"/>
      <c r="F317" s="521"/>
      <c r="G317" s="518"/>
      <c r="H317" s="606"/>
      <c r="I317" s="606"/>
      <c r="J317" s="606"/>
    </row>
    <row r="318" spans="1:10" s="14" customFormat="1" ht="20.25" hidden="1" thickTop="1">
      <c r="A318" s="488" t="s">
        <v>2776</v>
      </c>
      <c r="B318" s="1177" t="s">
        <v>2046</v>
      </c>
      <c r="C318" s="498" t="s">
        <v>2777</v>
      </c>
      <c r="D318" s="498">
        <v>44980</v>
      </c>
      <c r="E318" s="499">
        <v>44981</v>
      </c>
      <c r="F318" s="611" t="s">
        <v>2182</v>
      </c>
      <c r="G318" s="501" t="s">
        <v>2778</v>
      </c>
      <c r="H318" s="613"/>
      <c r="I318" s="647"/>
      <c r="J318" s="647"/>
    </row>
    <row r="319" spans="1:10" s="14" customFormat="1" ht="20.25" hidden="1" thickBot="1">
      <c r="A319" s="488"/>
      <c r="B319" s="1178"/>
      <c r="C319" s="504"/>
      <c r="D319" s="504"/>
      <c r="E319" s="505"/>
      <c r="F319" s="521"/>
      <c r="G319" s="518"/>
      <c r="H319" s="606"/>
      <c r="I319" s="606"/>
      <c r="J319" s="606"/>
    </row>
    <row r="320" spans="1:10" s="14" customFormat="1" ht="20.25" hidden="1" thickTop="1">
      <c r="A320" s="488"/>
      <c r="B320" s="1177" t="s">
        <v>2052</v>
      </c>
      <c r="C320" s="498" t="s">
        <v>2779</v>
      </c>
      <c r="D320" s="498">
        <v>44987</v>
      </c>
      <c r="E320" s="499">
        <v>44988</v>
      </c>
      <c r="F320" s="611" t="s">
        <v>2182</v>
      </c>
      <c r="G320" s="501" t="s">
        <v>2780</v>
      </c>
      <c r="H320" s="613"/>
      <c r="I320" s="647"/>
      <c r="J320" s="647"/>
    </row>
    <row r="321" spans="1:7" ht="13.5" thickBot="1"/>
    <row r="322" spans="1:7" s="14" customFormat="1" ht="20.25" thickTop="1">
      <c r="A322" s="488" t="s">
        <v>2606</v>
      </c>
      <c r="B322" s="1177" t="s">
        <v>2052</v>
      </c>
      <c r="C322" s="498" t="s">
        <v>2781</v>
      </c>
      <c r="D322" s="498">
        <v>44996</v>
      </c>
      <c r="E322" s="499">
        <v>44997</v>
      </c>
      <c r="F322" s="611" t="s">
        <v>2182</v>
      </c>
      <c r="G322" s="501" t="s">
        <v>2782</v>
      </c>
    </row>
    <row r="323" spans="1:7" s="14" customFormat="1" ht="20.25" thickBot="1">
      <c r="A323" s="488"/>
      <c r="B323" s="1178"/>
      <c r="C323" s="504"/>
      <c r="D323" s="504"/>
      <c r="E323" s="505"/>
      <c r="F323" s="521"/>
      <c r="G323" s="518"/>
    </row>
    <row r="324" spans="1:7" s="14" customFormat="1" ht="20.25" thickTop="1">
      <c r="A324" s="488"/>
      <c r="B324" s="1177" t="s">
        <v>2768</v>
      </c>
      <c r="C324" s="498" t="s">
        <v>2783</v>
      </c>
      <c r="D324" s="498">
        <v>45007</v>
      </c>
      <c r="E324" s="499">
        <v>44980</v>
      </c>
      <c r="F324" s="611" t="s">
        <v>2182</v>
      </c>
      <c r="G324" s="501" t="s">
        <v>2784</v>
      </c>
    </row>
    <row r="325" spans="1:7" s="14" customFormat="1" ht="20.25" thickBot="1">
      <c r="A325" s="488"/>
      <c r="B325" s="1178"/>
      <c r="C325" s="504"/>
      <c r="D325" s="504"/>
      <c r="E325" s="505"/>
      <c r="F325" s="521"/>
      <c r="G325" s="518"/>
    </row>
    <row r="326" spans="1:7" s="14" customFormat="1" ht="20.25" thickTop="1">
      <c r="A326" s="488"/>
      <c r="B326" s="1177" t="s">
        <v>2037</v>
      </c>
      <c r="C326" s="498" t="s">
        <v>2785</v>
      </c>
      <c r="D326" s="498">
        <v>45008</v>
      </c>
      <c r="E326" s="499">
        <v>45009</v>
      </c>
      <c r="F326" s="611" t="s">
        <v>2182</v>
      </c>
      <c r="G326" s="501" t="s">
        <v>2786</v>
      </c>
    </row>
    <row r="327" spans="1:7" s="14" customFormat="1" ht="20.25" thickBot="1">
      <c r="A327" s="488"/>
      <c r="B327" s="1178"/>
      <c r="C327" s="504"/>
      <c r="D327" s="504"/>
      <c r="E327" s="505"/>
      <c r="F327" s="521"/>
      <c r="G327" s="518"/>
    </row>
    <row r="328" spans="1:7" s="14" customFormat="1" ht="20.25" thickTop="1">
      <c r="A328" s="488"/>
      <c r="B328" s="1177" t="s">
        <v>2046</v>
      </c>
      <c r="C328" s="498" t="s">
        <v>2787</v>
      </c>
      <c r="D328" s="498">
        <v>45015</v>
      </c>
      <c r="E328" s="499">
        <v>45016</v>
      </c>
      <c r="F328" s="511" t="s">
        <v>2788</v>
      </c>
      <c r="G328" s="501" t="s">
        <v>2789</v>
      </c>
    </row>
    <row r="329" spans="1:7" s="14" customFormat="1" ht="20.25" thickBot="1">
      <c r="A329" s="488"/>
      <c r="B329" s="1178"/>
      <c r="C329" s="504"/>
      <c r="D329" s="504"/>
      <c r="E329" s="505"/>
      <c r="F329" s="521"/>
      <c r="G329" s="518"/>
    </row>
    <row r="330" spans="1:7" s="14" customFormat="1" ht="20.25" thickTop="1">
      <c r="A330" s="488"/>
      <c r="B330" s="1177" t="s">
        <v>2048</v>
      </c>
      <c r="C330" s="498" t="s">
        <v>2790</v>
      </c>
      <c r="D330" s="498">
        <v>45022</v>
      </c>
      <c r="E330" s="499">
        <v>45023</v>
      </c>
      <c r="F330" s="511" t="s">
        <v>2763</v>
      </c>
      <c r="G330" s="501" t="s">
        <v>2791</v>
      </c>
    </row>
    <row r="331" spans="1:7" s="14" customFormat="1" ht="20.25" thickBot="1">
      <c r="A331" s="488"/>
      <c r="B331" s="1178"/>
      <c r="C331" s="504"/>
      <c r="D331" s="504"/>
      <c r="E331" s="505"/>
      <c r="F331" s="521"/>
      <c r="G331" s="518"/>
    </row>
    <row r="332" spans="1:7" s="14" customFormat="1" ht="20.25" thickTop="1">
      <c r="A332" s="488"/>
      <c r="B332" s="1177" t="s">
        <v>2052</v>
      </c>
      <c r="C332" s="498" t="s">
        <v>2792</v>
      </c>
      <c r="D332" s="498">
        <v>45029</v>
      </c>
      <c r="E332" s="499">
        <v>45030</v>
      </c>
      <c r="F332" s="511" t="s">
        <v>2793</v>
      </c>
      <c r="G332" s="501" t="s">
        <v>2794</v>
      </c>
    </row>
    <row r="333" spans="1:7" s="14" customFormat="1" ht="20.25" thickBot="1">
      <c r="A333" s="488"/>
      <c r="B333" s="1178"/>
      <c r="C333" s="504"/>
      <c r="D333" s="504"/>
      <c r="E333" s="505"/>
      <c r="F333" s="521"/>
      <c r="G333" s="518"/>
    </row>
    <row r="334" spans="1:7" s="14" customFormat="1" ht="20.25" thickTop="1">
      <c r="A334" s="488"/>
      <c r="B334" s="1177" t="s">
        <v>2570</v>
      </c>
      <c r="C334" s="498" t="s">
        <v>2795</v>
      </c>
      <c r="D334" s="498">
        <v>45036</v>
      </c>
      <c r="E334" s="499">
        <v>45037</v>
      </c>
      <c r="F334" s="511" t="s">
        <v>2470</v>
      </c>
      <c r="G334" s="501" t="s">
        <v>2796</v>
      </c>
    </row>
    <row r="335" spans="1:7" s="14" customFormat="1" ht="20.25" thickBot="1">
      <c r="A335" s="488"/>
      <c r="B335" s="1178"/>
      <c r="C335" s="504"/>
      <c r="D335" s="504"/>
      <c r="E335" s="505"/>
      <c r="F335" s="521"/>
      <c r="G335" s="518"/>
    </row>
    <row r="336" spans="1:7" s="14" customFormat="1" ht="20.25" thickTop="1">
      <c r="A336" s="488"/>
      <c r="B336" s="1876" t="s">
        <v>2041</v>
      </c>
      <c r="C336" s="498" t="s">
        <v>2797</v>
      </c>
      <c r="D336" s="498">
        <v>45043</v>
      </c>
      <c r="E336" s="499">
        <v>45044</v>
      </c>
      <c r="F336" s="511" t="s">
        <v>2719</v>
      </c>
      <c r="G336" s="501" t="s">
        <v>2798</v>
      </c>
    </row>
    <row r="341" spans="2:12" s="14" customFormat="1" ht="20.25" customHeight="1">
      <c r="B341" s="50" t="s">
        <v>2303</v>
      </c>
      <c r="C341" s="29"/>
      <c r="D341" s="29"/>
      <c r="E341" s="29"/>
      <c r="F341" s="29"/>
      <c r="G341" s="29"/>
      <c r="H341" s="51"/>
      <c r="I341" s="29"/>
      <c r="J341" s="29"/>
      <c r="K341" s="38"/>
      <c r="L341" s="29"/>
    </row>
    <row r="342" spans="2:12" s="30" customFormat="1" ht="15">
      <c r="B342" s="55"/>
      <c r="D342" s="56"/>
      <c r="E342" s="54"/>
      <c r="H342" s="56"/>
      <c r="L342" s="57"/>
    </row>
    <row r="343" spans="2:12" s="30" customFormat="1" ht="15">
      <c r="B343" s="52" t="s">
        <v>1920</v>
      </c>
      <c r="E343" s="53"/>
      <c r="F343" s="54" t="s">
        <v>1958</v>
      </c>
      <c r="G343" s="54"/>
      <c r="J343" s="54" t="s">
        <v>1982</v>
      </c>
      <c r="K343" s="54"/>
      <c r="L343" s="54"/>
    </row>
    <row r="344" spans="2:12" s="29" customFormat="1" ht="15">
      <c r="B344" s="31" t="s">
        <v>1921</v>
      </c>
      <c r="C344" s="27"/>
      <c r="D344" s="56" t="s">
        <v>2305</v>
      </c>
      <c r="E344" s="54"/>
      <c r="F344" s="27" t="s">
        <v>2306</v>
      </c>
      <c r="G344" s="27"/>
      <c r="H344" s="56" t="s">
        <v>1960</v>
      </c>
      <c r="I344" s="27"/>
      <c r="J344" s="27" t="s">
        <v>1984</v>
      </c>
      <c r="K344" s="27"/>
      <c r="L344" s="57" t="s">
        <v>1985</v>
      </c>
    </row>
    <row r="345" spans="2:12" s="29" customFormat="1" ht="15">
      <c r="B345" s="55"/>
      <c r="C345" s="30"/>
      <c r="D345" s="56"/>
      <c r="E345" s="54"/>
      <c r="F345" s="30"/>
      <c r="G345" s="30"/>
      <c r="H345" s="56"/>
      <c r="I345" s="30"/>
      <c r="J345" s="30"/>
      <c r="K345" s="30"/>
      <c r="L345" s="57"/>
    </row>
    <row r="346" spans="2:12" s="29" customFormat="1" ht="14.25">
      <c r="B346" s="58" t="str">
        <f>HOME!A$600</f>
        <v>ZANT CHONG</v>
      </c>
      <c r="C346" s="58" t="str">
        <f>HOME!B$600</f>
        <v>6011 2429</v>
      </c>
      <c r="D346" s="38" t="str">
        <f>HOME!C$600</f>
        <v>zant.chong@msc.com</v>
      </c>
      <c r="F346" s="58" t="str">
        <f>HOME!A617</f>
        <v>ROBERT CHIA</v>
      </c>
      <c r="G346" s="58" t="str">
        <f>HOME!B617</f>
        <v>6011 0564</v>
      </c>
      <c r="H346" s="38" t="str">
        <f>HOME!C617</f>
        <v>robert.chia@msc.com</v>
      </c>
      <c r="J346" s="58" t="str">
        <f>HOME!A$632</f>
        <v>RAYNAR ANG</v>
      </c>
      <c r="K346" s="58" t="str">
        <f>HOME!B$632</f>
        <v>6011 2358</v>
      </c>
      <c r="L346" s="38" t="str">
        <f>HOME!C$632</f>
        <v>raynar.ang@msc.com</v>
      </c>
    </row>
    <row r="347" spans="2:12" s="29" customFormat="1" ht="14.25">
      <c r="B347" s="58" t="str">
        <f>HOME!A$601</f>
        <v>PHOEBE HUANG</v>
      </c>
      <c r="C347" s="58" t="str">
        <f>HOME!B$601</f>
        <v>6011 0562</v>
      </c>
      <c r="D347" s="38" t="str">
        <f>HOME!C$601</f>
        <v>phoebe.huang@msc.com</v>
      </c>
      <c r="F347" s="58" t="str">
        <f>HOME!A618</f>
        <v>S. Y. LIEW</v>
      </c>
      <c r="G347" s="58" t="str">
        <f>HOME!B618</f>
        <v>6011 2348</v>
      </c>
      <c r="H347" s="38" t="str">
        <f>HOME!C618</f>
        <v>seoyi.liew@msc.com</v>
      </c>
      <c r="J347" s="58" t="str">
        <f>HOME!A$634</f>
        <v>DEWI</v>
      </c>
      <c r="K347" s="58" t="str">
        <f>HOME!B$634</f>
        <v>6011 2354</v>
      </c>
      <c r="L347" s="38" t="str">
        <f>HOME!C$634</f>
        <v>dewi.ratnah@msc.com</v>
      </c>
    </row>
    <row r="348" spans="2:12" s="29" customFormat="1" ht="14.25">
      <c r="B348" s="58" t="str">
        <f>HOME!A$602</f>
        <v>SHERWIN LIM</v>
      </c>
      <c r="C348" s="58" t="str">
        <f>HOME!B$602</f>
        <v>6011 2395</v>
      </c>
      <c r="D348" s="38" t="str">
        <f>HOME!C$602</f>
        <v>sherwin.lim@msc.com</v>
      </c>
      <c r="F348" s="58" t="str">
        <f>HOME!A619</f>
        <v>SHARON KOH</v>
      </c>
      <c r="G348" s="58" t="str">
        <f>HOME!B619</f>
        <v>6011 2349</v>
      </c>
      <c r="H348" s="38" t="str">
        <f>HOME!C619</f>
        <v>sharon.koh@msc.com</v>
      </c>
      <c r="J348" s="58" t="str">
        <f>HOME!A$637</f>
        <v>SHAN SHAN</v>
      </c>
      <c r="K348" s="58" t="str">
        <f>HOME!B$637</f>
        <v>6011 2353</v>
      </c>
      <c r="L348" s="38" t="str">
        <f>HOME!C$637</f>
        <v>shanshan.chin@msc.com</v>
      </c>
    </row>
    <row r="349" spans="2:12" s="29" customFormat="1" ht="14.25">
      <c r="B349" s="58" t="str">
        <f>HOME!A$603</f>
        <v>NATALIE LEW</v>
      </c>
      <c r="C349" s="58" t="str">
        <f>HOME!B$603</f>
        <v>6011 2399</v>
      </c>
      <c r="D349" s="38" t="str">
        <f>HOME!C$603</f>
        <v>natalie.lew@msc.com</v>
      </c>
      <c r="F349" s="58" t="str">
        <f>HOME!A620</f>
        <v>ANGELIA LAU</v>
      </c>
      <c r="G349" s="58" t="str">
        <f>HOME!B620</f>
        <v>6011 2346</v>
      </c>
      <c r="H349" s="38" t="str">
        <f>HOME!C620</f>
        <v>angelia.lau@msc.com</v>
      </c>
      <c r="J349" s="58" t="str">
        <f>HOME!A$638</f>
        <v>EUNICE</v>
      </c>
      <c r="K349" s="58" t="str">
        <f>HOME!B$638</f>
        <v>6011 2355</v>
      </c>
      <c r="L349" s="38" t="str">
        <f>HOME!C$638</f>
        <v>eunice.chan@msc.com</v>
      </c>
    </row>
    <row r="350" spans="2:12" s="29" customFormat="1" ht="14.25">
      <c r="B350" s="58" t="str">
        <f>HOME!A$604</f>
        <v xml:space="preserve">LIM LEE HLI </v>
      </c>
      <c r="C350" s="58" t="str">
        <f>HOME!B$604</f>
        <v>6011 2352</v>
      </c>
      <c r="D350" s="38" t="str">
        <f>HOME!C$604</f>
        <v>leehli.lim@msc.com</v>
      </c>
      <c r="F350" s="58" t="str">
        <f>HOME!A621</f>
        <v>NOOR AFNINDAH</v>
      </c>
      <c r="G350" s="58" t="str">
        <f>HOME!B621</f>
        <v>6011 2347</v>
      </c>
      <c r="H350" s="38" t="str">
        <f>HOME!C621</f>
        <v>noor.afnindah@msc.com</v>
      </c>
      <c r="J350" s="58" t="str">
        <f>HOME!A$633</f>
        <v>KAI SIANG</v>
      </c>
      <c r="K350" s="58" t="str">
        <f>HOME!B$633</f>
        <v>6011 2356</v>
      </c>
      <c r="L350" s="38" t="str">
        <f>HOME!C$633</f>
        <v>kaisiang.lim@msc.com</v>
      </c>
    </row>
    <row r="351" spans="2:12" s="29" customFormat="1" ht="14.25">
      <c r="B351" s="58" t="str">
        <f>HOME!A$605</f>
        <v>LIM AI PHEN</v>
      </c>
      <c r="C351" s="58" t="str">
        <f>HOME!B$605</f>
        <v>6011 9646</v>
      </c>
      <c r="D351" s="38" t="str">
        <f>HOME!C$605</f>
        <v>aiphen.lim@msc.com</v>
      </c>
      <c r="F351" s="58" t="str">
        <f>HOME!A622</f>
        <v>NG CHING WEI</v>
      </c>
      <c r="G351" s="58" t="str">
        <f>HOME!B622</f>
        <v>6011 2404</v>
      </c>
      <c r="H351" s="38" t="str">
        <f>HOME!C622</f>
        <v>chingwei.ng@msc.com</v>
      </c>
      <c r="J351" s="58" t="str">
        <f>HOME!A$635</f>
        <v>YU TING</v>
      </c>
      <c r="K351" s="58" t="str">
        <f>HOME!B$635</f>
        <v>6011 2359</v>
      </c>
      <c r="L351" s="38" t="str">
        <f>HOME!C$635</f>
        <v>yuting.luo@msc.com</v>
      </c>
    </row>
    <row r="352" spans="2:12" s="29" customFormat="1" ht="14.25">
      <c r="B352" s="58" t="str">
        <f>HOME!A$606</f>
        <v>DARIUS ONG</v>
      </c>
      <c r="C352" s="58" t="str">
        <f>HOME!B$606</f>
        <v>6011 2396</v>
      </c>
      <c r="D352" s="38" t="str">
        <f>HOME!C$606</f>
        <v>darius.ong@msc.com</v>
      </c>
      <c r="F352" s="58">
        <f>HOME!A623</f>
        <v>0</v>
      </c>
      <c r="G352" s="58">
        <f>HOME!B623</f>
        <v>0</v>
      </c>
      <c r="H352" s="38">
        <f>HOME!C623</f>
        <v>0</v>
      </c>
      <c r="J352" s="58" t="str">
        <f>HOME!A$639</f>
        <v>HAZEL</v>
      </c>
      <c r="K352" s="58" t="str">
        <f>HOME!B$639</f>
        <v>6011 2435</v>
      </c>
      <c r="L352" s="38" t="str">
        <f>HOME!C$639</f>
        <v>hazel.toh@msc.com</v>
      </c>
    </row>
    <row r="353" spans="2:12" s="29" customFormat="1" ht="14.25">
      <c r="B353" s="58" t="str">
        <f>HOME!A$607</f>
        <v>LAWRENCE ANG (CROSS-TRADE)</v>
      </c>
      <c r="C353" s="58" t="str">
        <f>HOME!B$607</f>
        <v>6011 2400</v>
      </c>
      <c r="D353" s="38" t="str">
        <f>HOME!C$607</f>
        <v>lawrence.ang@msc.com</v>
      </c>
      <c r="F353" s="58" t="str">
        <f>HOME!A624</f>
        <v>.</v>
      </c>
      <c r="G353" s="58" t="str">
        <f>HOME!B624</f>
        <v>.</v>
      </c>
      <c r="H353" s="38" t="str">
        <f>HOME!C624</f>
        <v>.</v>
      </c>
      <c r="J353" s="58" t="str">
        <f>HOME!A$636</f>
        <v>-</v>
      </c>
      <c r="K353" s="58" t="str">
        <f>HOME!B$636</f>
        <v>6011 0567</v>
      </c>
      <c r="L353" s="38" t="str">
        <f>HOME!C$636</f>
        <v>-</v>
      </c>
    </row>
    <row r="354" spans="2:12" s="29" customFormat="1" ht="14.25">
      <c r="B354" s="58" t="str">
        <f>HOME!A$608</f>
        <v>ASHTON YAN</v>
      </c>
      <c r="C354" s="58" t="str">
        <f>HOME!B$608</f>
        <v>6011 2398</v>
      </c>
      <c r="D354" s="38" t="str">
        <f>HOME!C$608</f>
        <v>ashton.yan@msc.com</v>
      </c>
      <c r="G354" s="59"/>
      <c r="H354" s="57"/>
      <c r="J354" s="58"/>
    </row>
    <row r="355" spans="2:12" ht="14.25">
      <c r="B355" s="29"/>
      <c r="C355" s="29"/>
      <c r="D355" s="57"/>
      <c r="E355" s="29"/>
      <c r="F355" s="29"/>
      <c r="G355" s="59"/>
      <c r="H355" s="57"/>
      <c r="I355" s="29"/>
      <c r="J355" s="29"/>
      <c r="K355" s="29"/>
      <c r="L355" s="29"/>
    </row>
    <row r="356" spans="2:12" ht="14.25">
      <c r="B356" s="29" t="s">
        <v>1956</v>
      </c>
      <c r="C356" s="29" t="s">
        <v>2799</v>
      </c>
      <c r="D356" s="57"/>
      <c r="E356" s="29"/>
      <c r="F356" s="29" t="s">
        <v>1980</v>
      </c>
      <c r="G356" s="59" t="s">
        <v>1981</v>
      </c>
      <c r="H356" s="59"/>
      <c r="I356" s="57"/>
      <c r="J356" s="29" t="s">
        <v>1980</v>
      </c>
      <c r="K356" s="29" t="s">
        <v>2011</v>
      </c>
      <c r="L356" s="29"/>
    </row>
  </sheetData>
  <customSheetViews>
    <customSheetView guid="{25211047-2AA7-431D-8637-AA6183637E8E}"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3"/>
      <headerFooter>
        <oddFooter>&amp;RLast update : &amp;D   &amp;T&amp;L&amp;1#&amp;"Calibri"&amp;10 Sensitivity: Internal</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4"/>
      <headerFooter>
        <oddFooter>&amp;RLast update : &amp;D   &amp;T&amp;L&amp;1#&amp;"Calibri"&amp;10 Sensitivity: Internal</oddFooter>
      </headerFooter>
    </customSheetView>
    <customSheetView guid="{9C701732-F58F-4708-A15C-976D1C40D46C}" scale="70" fitToPage="1" hiddenRows="1">
      <selection activeCell="A7" sqref="A7:XFD8"/>
      <pageMargins left="0" right="0" top="0" bottom="0" header="0" footer="0"/>
      <pageSetup paperSize="9" scale="53"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6"/>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7"/>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8"/>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0"/>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1"/>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3"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7" orientation="landscape" r:id="rId15"/>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16"/>
      <headerFooter>
        <oddFooter>&amp;RLast update : &amp;D   &amp;T&amp;L&amp;1#&amp;"Calibri"&amp;10 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17"/>
      <headerFooter>
        <oddFooter>&amp;RLast update : &amp;D   &amp;T&amp;L&amp;1#&amp;"Calibri"&amp;10 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18"/>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H344" display="custsvc@msca.com.sg" xr:uid="{00000000-0004-0000-0700-000000000000}"/>
    <hyperlink ref="L344" display="sinexp@msca.com.sg" xr:uid="{00000000-0004-0000-0700-000001000000}"/>
    <hyperlink ref="D344" display="mktg-dept@msca.com.sg" xr:uid="{00000000-0004-0000-0700-000002000000}"/>
  </hyperlink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F0"/>
    <pageSetUpPr fitToPage="1"/>
  </sheetPr>
  <dimension ref="A2:R192"/>
  <sheetViews>
    <sheetView zoomScale="85" zoomScaleNormal="85" zoomScaleSheetLayoutView="70" workbookViewId="0">
      <selection activeCell="G165" sqref="G165"/>
    </sheetView>
  </sheetViews>
  <sheetFormatPr defaultColWidth="9.42578125" defaultRowHeight="12.75"/>
  <cols>
    <col min="1" max="1" width="12.42578125" style="2421" customWidth="1"/>
    <col min="2" max="2" width="1.42578125" style="2421" customWidth="1"/>
    <col min="3" max="3" width="27.5703125" style="5" customWidth="1"/>
    <col min="4" max="4" width="14" style="5" customWidth="1"/>
    <col min="5" max="6" width="18" style="5" customWidth="1"/>
    <col min="7" max="7" width="26.85546875" style="5" customWidth="1"/>
    <col min="8" max="8" width="13.5703125" style="5" customWidth="1"/>
    <col min="9" max="16" width="19.28515625" style="5" customWidth="1"/>
    <col min="17" max="17" width="20.5703125" style="5" customWidth="1"/>
    <col min="18" max="18" width="22.42578125" style="5" customWidth="1"/>
    <col min="19" max="16384" width="9.42578125" style="5"/>
  </cols>
  <sheetData>
    <row r="2" spans="1:18" s="6" customFormat="1" ht="33">
      <c r="A2" s="2421"/>
      <c r="B2" s="2421"/>
      <c r="C2" s="147" t="s">
        <v>2307</v>
      </c>
      <c r="D2" s="45"/>
      <c r="P2" s="39"/>
    </row>
    <row r="3" spans="1:18" ht="15.75">
      <c r="C3" s="46"/>
      <c r="D3" s="46"/>
      <c r="G3" s="46" t="s">
        <v>7369</v>
      </c>
      <c r="H3" s="46"/>
      <c r="I3" s="46"/>
      <c r="J3" s="46"/>
      <c r="K3" s="46"/>
      <c r="L3" s="37"/>
      <c r="M3" s="37"/>
      <c r="N3" s="37"/>
    </row>
    <row r="4" spans="1:18" ht="15">
      <c r="C4" s="47"/>
      <c r="D4" s="47"/>
      <c r="E4" s="47"/>
      <c r="F4" s="47"/>
      <c r="G4" s="47"/>
      <c r="H4" s="47"/>
      <c r="I4" s="47"/>
      <c r="J4" s="47"/>
      <c r="K4" s="47"/>
      <c r="L4" s="47"/>
      <c r="M4" s="47"/>
      <c r="N4" s="37"/>
    </row>
    <row r="5" spans="1:18" s="14" customFormat="1" ht="16.5" customHeight="1">
      <c r="A5" s="2847"/>
      <c r="B5" s="2847"/>
      <c r="C5" s="945" t="s">
        <v>4811</v>
      </c>
      <c r="D5" s="487"/>
      <c r="E5" s="487"/>
      <c r="F5" s="487"/>
      <c r="G5" s="487"/>
      <c r="H5" s="487"/>
      <c r="I5" s="487"/>
      <c r="J5" s="487"/>
      <c r="K5" s="487"/>
      <c r="L5" s="487"/>
      <c r="M5" s="487"/>
      <c r="N5" s="487"/>
      <c r="O5" s="487"/>
      <c r="P5" s="487"/>
      <c r="Q5" s="5"/>
      <c r="R5" s="5"/>
    </row>
    <row r="6" spans="1:18" s="14" customFormat="1" ht="40.5" customHeight="1">
      <c r="A6" s="2828"/>
      <c r="B6" s="2828"/>
      <c r="C6" s="969"/>
      <c r="D6" s="228"/>
      <c r="E6" s="96" t="s">
        <v>2015</v>
      </c>
      <c r="F6" s="96" t="s">
        <v>3770</v>
      </c>
      <c r="G6" s="149" t="s">
        <v>7370</v>
      </c>
      <c r="H6" s="149" t="s">
        <v>4481</v>
      </c>
      <c r="I6" s="2792" t="s">
        <v>4767</v>
      </c>
      <c r="J6" s="96" t="s">
        <v>1562</v>
      </c>
      <c r="K6" s="96" t="s">
        <v>732</v>
      </c>
      <c r="L6" s="96" t="s">
        <v>1035</v>
      </c>
      <c r="M6" s="96" t="s">
        <v>1393</v>
      </c>
      <c r="N6" s="96" t="s">
        <v>208</v>
      </c>
      <c r="O6" s="96" t="s">
        <v>235</v>
      </c>
      <c r="P6" s="96" t="s">
        <v>436</v>
      </c>
      <c r="Q6" s="2816" t="s">
        <v>7371</v>
      </c>
      <c r="R6" s="138"/>
    </row>
    <row r="7" spans="1:18" s="14" customFormat="1" ht="24.75" customHeight="1" thickBot="1">
      <c r="A7" s="508" t="s">
        <v>2020</v>
      </c>
      <c r="B7" s="508"/>
      <c r="C7" s="3023" t="s">
        <v>7197</v>
      </c>
      <c r="D7" s="97"/>
      <c r="E7" s="152"/>
      <c r="F7" s="98" t="s">
        <v>7198</v>
      </c>
      <c r="G7" s="153"/>
      <c r="H7" s="153"/>
      <c r="I7" s="98"/>
      <c r="J7" s="98" t="s">
        <v>3650</v>
      </c>
      <c r="K7" s="98" t="s">
        <v>3587</v>
      </c>
      <c r="L7" s="98" t="s">
        <v>4840</v>
      </c>
      <c r="M7" s="98" t="s">
        <v>3527</v>
      </c>
      <c r="N7" s="98" t="s">
        <v>4011</v>
      </c>
      <c r="O7" s="98" t="s">
        <v>4786</v>
      </c>
      <c r="P7" s="98" t="s">
        <v>4769</v>
      </c>
      <c r="Q7" s="2793" t="s">
        <v>2030</v>
      </c>
      <c r="R7" s="2794" t="s">
        <v>3355</v>
      </c>
    </row>
    <row r="8" spans="1:18" s="14" customFormat="1" ht="16.5" hidden="1" customHeight="1" thickTop="1">
      <c r="A8" s="2847"/>
      <c r="B8" s="2847"/>
      <c r="C8" s="657" t="s">
        <v>3871</v>
      </c>
      <c r="D8" s="657" t="s">
        <v>7199</v>
      </c>
      <c r="E8" s="94">
        <v>45079</v>
      </c>
      <c r="F8" s="658">
        <v>45088</v>
      </c>
      <c r="G8" s="1876" t="s">
        <v>7372</v>
      </c>
      <c r="H8" s="155" t="s">
        <v>7230</v>
      </c>
      <c r="I8" s="155">
        <v>45094</v>
      </c>
      <c r="J8" s="164">
        <f>I8+17</f>
        <v>45111</v>
      </c>
      <c r="K8" s="515">
        <f>I8+20</f>
        <v>45114</v>
      </c>
      <c r="L8" s="515">
        <f>I8+23</f>
        <v>45117</v>
      </c>
      <c r="M8" s="515">
        <f>I8+26</f>
        <v>45120</v>
      </c>
      <c r="N8" s="515">
        <f>I8+28</f>
        <v>45122</v>
      </c>
      <c r="O8" s="515">
        <f>I8+31</f>
        <v>45125</v>
      </c>
      <c r="P8" s="515">
        <f>I8+34</f>
        <v>45128</v>
      </c>
    </row>
    <row r="9" spans="1:18" ht="13.5" hidden="1" thickBot="1"/>
    <row r="10" spans="1:18" s="14" customFormat="1" ht="16.5" hidden="1" customHeight="1" thickTop="1">
      <c r="A10" s="2847"/>
      <c r="B10" s="2847"/>
      <c r="C10" s="657" t="s">
        <v>5243</v>
      </c>
      <c r="D10" s="657" t="s">
        <v>7202</v>
      </c>
      <c r="E10" s="94">
        <v>45086</v>
      </c>
      <c r="F10" s="658">
        <v>45093</v>
      </c>
      <c r="G10" s="1652" t="s">
        <v>7373</v>
      </c>
      <c r="H10" s="155" t="s">
        <v>7374</v>
      </c>
      <c r="I10" s="155">
        <v>45101</v>
      </c>
      <c r="J10" s="164">
        <f t="shared" ref="J10" si="0">I10+17</f>
        <v>45118</v>
      </c>
      <c r="K10" s="515">
        <f t="shared" ref="K10" si="1">I10+20</f>
        <v>45121</v>
      </c>
      <c r="L10" s="515">
        <f t="shared" ref="L10" si="2">I10+23</f>
        <v>45124</v>
      </c>
      <c r="M10" s="515">
        <f t="shared" ref="M10" si="3">I10+26</f>
        <v>45127</v>
      </c>
      <c r="N10" s="515">
        <f t="shared" ref="N10" si="4">I10+28</f>
        <v>45129</v>
      </c>
      <c r="O10" s="515">
        <f t="shared" ref="O10" si="5">I10+31</f>
        <v>45132</v>
      </c>
      <c r="P10" s="515">
        <f t="shared" ref="P10" si="6">I10+34</f>
        <v>45135</v>
      </c>
    </row>
    <row r="11" spans="1:18" s="14" customFormat="1" ht="16.5" hidden="1" customHeight="1" thickBot="1">
      <c r="A11" s="2847"/>
      <c r="B11" s="2847"/>
      <c r="C11" s="750"/>
      <c r="D11" s="581"/>
      <c r="E11" s="517"/>
      <c r="F11" s="159"/>
      <c r="G11" s="159"/>
      <c r="H11" s="159"/>
      <c r="I11" s="93"/>
      <c r="J11" s="159"/>
      <c r="K11" s="517"/>
      <c r="L11" s="159"/>
      <c r="M11" s="517"/>
      <c r="N11" s="517"/>
      <c r="O11" s="517"/>
      <c r="P11" s="517"/>
    </row>
    <row r="12" spans="1:18" s="14" customFormat="1" ht="16.5" hidden="1" customHeight="1" thickTop="1">
      <c r="A12" s="2847"/>
      <c r="B12" s="2847"/>
      <c r="C12" s="657" t="s">
        <v>6705</v>
      </c>
      <c r="D12" s="1969" t="s">
        <v>7205</v>
      </c>
      <c r="E12" s="94">
        <v>45094</v>
      </c>
      <c r="F12" s="658">
        <v>45102</v>
      </c>
      <c r="G12" s="1652" t="s">
        <v>7375</v>
      </c>
      <c r="H12" s="155" t="s">
        <v>7234</v>
      </c>
      <c r="I12" s="155">
        <v>45108</v>
      </c>
      <c r="J12" s="164">
        <f t="shared" ref="J12" si="7">I12+17</f>
        <v>45125</v>
      </c>
      <c r="K12" s="515">
        <f t="shared" ref="K12" si="8">I12+20</f>
        <v>45128</v>
      </c>
      <c r="L12" s="515">
        <f t="shared" ref="L12" si="9">I12+23</f>
        <v>45131</v>
      </c>
      <c r="M12" s="515">
        <f t="shared" ref="M12" si="10">I12+26</f>
        <v>45134</v>
      </c>
      <c r="N12" s="515">
        <f t="shared" ref="N12" si="11">I12+28</f>
        <v>45136</v>
      </c>
      <c r="O12" s="515">
        <f t="shared" ref="O12" si="12">I12+31</f>
        <v>45139</v>
      </c>
      <c r="P12" s="515">
        <f t="shared" ref="P12" si="13">I12+34</f>
        <v>45142</v>
      </c>
    </row>
    <row r="13" spans="1:18" s="14" customFormat="1" ht="16.5" hidden="1" customHeight="1" thickBot="1">
      <c r="A13" s="2847"/>
      <c r="B13" s="2847"/>
      <c r="C13" s="750"/>
      <c r="D13" s="581"/>
      <c r="E13" s="517"/>
      <c r="F13" s="517"/>
      <c r="G13" s="159"/>
      <c r="H13" s="159"/>
      <c r="I13" s="93"/>
      <c r="J13" s="159"/>
      <c r="K13" s="517"/>
      <c r="L13" s="159"/>
      <c r="M13" s="517"/>
      <c r="N13" s="517"/>
      <c r="O13" s="517"/>
      <c r="P13" s="517"/>
    </row>
    <row r="14" spans="1:18" s="14" customFormat="1" ht="16.5" hidden="1" customHeight="1" thickTop="1">
      <c r="A14" s="2847"/>
      <c r="B14" s="2847"/>
      <c r="C14" s="657" t="s">
        <v>6708</v>
      </c>
      <c r="D14" s="657" t="s">
        <v>7207</v>
      </c>
      <c r="E14" s="94">
        <v>45100</v>
      </c>
      <c r="F14" s="658">
        <v>45107</v>
      </c>
      <c r="G14" s="1652" t="s">
        <v>7376</v>
      </c>
      <c r="H14" s="155" t="s">
        <v>7377</v>
      </c>
      <c r="I14" s="155">
        <v>45115</v>
      </c>
      <c r="J14" s="164">
        <f t="shared" ref="J14" si="14">I14+17</f>
        <v>45132</v>
      </c>
      <c r="K14" s="515">
        <f t="shared" ref="K14" si="15">I14+20</f>
        <v>45135</v>
      </c>
      <c r="L14" s="515">
        <f t="shared" ref="L14" si="16">I14+23</f>
        <v>45138</v>
      </c>
      <c r="M14" s="515">
        <f t="shared" ref="M14" si="17">I14+26</f>
        <v>45141</v>
      </c>
      <c r="N14" s="515">
        <f t="shared" ref="N14" si="18">I14+28</f>
        <v>45143</v>
      </c>
      <c r="O14" s="515">
        <f t="shared" ref="O14" si="19">I14+31</f>
        <v>45146</v>
      </c>
      <c r="P14" s="515">
        <f t="shared" ref="P14" si="20">I14+34</f>
        <v>45149</v>
      </c>
    </row>
    <row r="15" spans="1:18" s="14" customFormat="1" ht="16.5" hidden="1" customHeight="1" thickBot="1">
      <c r="A15" s="2847"/>
      <c r="B15" s="2847"/>
      <c r="C15" s="750"/>
      <c r="D15" s="581"/>
      <c r="E15" s="517"/>
      <c r="F15" s="159"/>
      <c r="G15" s="159"/>
      <c r="H15" s="159"/>
      <c r="I15" s="93"/>
      <c r="J15" s="159"/>
      <c r="K15" s="517"/>
      <c r="L15" s="159"/>
      <c r="M15" s="517"/>
      <c r="N15" s="517"/>
      <c r="O15" s="517"/>
      <c r="P15" s="517"/>
    </row>
    <row r="16" spans="1:18" s="14" customFormat="1" ht="16.5" hidden="1" customHeight="1" thickTop="1">
      <c r="A16" s="2847"/>
      <c r="B16" s="2847"/>
      <c r="C16" s="657" t="s">
        <v>6738</v>
      </c>
      <c r="D16" s="657" t="s">
        <v>7378</v>
      </c>
      <c r="E16" s="94">
        <v>45106</v>
      </c>
      <c r="F16" s="179">
        <v>45114</v>
      </c>
      <c r="G16" s="1652" t="s">
        <v>7379</v>
      </c>
      <c r="H16" s="155" t="s">
        <v>7380</v>
      </c>
      <c r="I16" s="155">
        <v>45122</v>
      </c>
      <c r="J16" s="164">
        <f t="shared" ref="J16" si="21">I16+17</f>
        <v>45139</v>
      </c>
      <c r="K16" s="515">
        <f t="shared" ref="K16" si="22">I16+20</f>
        <v>45142</v>
      </c>
      <c r="L16" s="515">
        <f t="shared" ref="L16" si="23">I16+23</f>
        <v>45145</v>
      </c>
      <c r="M16" s="515">
        <f t="shared" ref="M16" si="24">I16+26</f>
        <v>45148</v>
      </c>
      <c r="N16" s="515">
        <f t="shared" ref="N16" si="25">I16+28</f>
        <v>45150</v>
      </c>
      <c r="O16" s="515">
        <f t="shared" ref="O16" si="26">I16+31</f>
        <v>45153</v>
      </c>
      <c r="P16" s="515">
        <f t="shared" ref="P16" si="27">I16+34</f>
        <v>45156</v>
      </c>
    </row>
    <row r="17" spans="1:16" s="14" customFormat="1" ht="16.5" hidden="1" customHeight="1" thickBot="1">
      <c r="A17" s="2847"/>
      <c r="B17" s="2847"/>
      <c r="C17" s="750"/>
      <c r="D17" s="581"/>
      <c r="E17" s="517"/>
      <c r="F17" s="517"/>
      <c r="G17" s="159"/>
      <c r="H17" s="159"/>
      <c r="I17" s="93"/>
      <c r="J17" s="159"/>
      <c r="K17" s="517"/>
      <c r="L17" s="159"/>
      <c r="M17" s="517"/>
      <c r="N17" s="517"/>
      <c r="O17" s="517"/>
      <c r="P17" s="517"/>
    </row>
    <row r="18" spans="1:16" s="14" customFormat="1" ht="16.5" hidden="1" customHeight="1" thickTop="1">
      <c r="A18" s="2847"/>
      <c r="B18" s="2847"/>
      <c r="C18" s="657" t="s">
        <v>6681</v>
      </c>
      <c r="D18" s="657" t="s">
        <v>7211</v>
      </c>
      <c r="E18" s="94">
        <v>45115</v>
      </c>
      <c r="F18" s="658">
        <v>45121</v>
      </c>
      <c r="G18" s="1652" t="s">
        <v>6203</v>
      </c>
      <c r="H18" s="155" t="s">
        <v>7381</v>
      </c>
      <c r="I18" s="155">
        <v>45129</v>
      </c>
      <c r="J18" s="164">
        <f>I18+17</f>
        <v>45146</v>
      </c>
      <c r="K18" s="515">
        <f>I18+20</f>
        <v>45149</v>
      </c>
      <c r="L18" s="515">
        <f>I18+23</f>
        <v>45152</v>
      </c>
      <c r="M18" s="515">
        <f>I18+26</f>
        <v>45155</v>
      </c>
      <c r="N18" s="515">
        <f>I18+28</f>
        <v>45157</v>
      </c>
      <c r="O18" s="515">
        <f>I18+31</f>
        <v>45160</v>
      </c>
      <c r="P18" s="515">
        <f>I18+34</f>
        <v>45163</v>
      </c>
    </row>
    <row r="19" spans="1:16" s="14" customFormat="1" ht="16.5" hidden="1" customHeight="1" thickBot="1">
      <c r="A19" s="2847"/>
      <c r="B19" s="2847"/>
      <c r="C19" s="750"/>
      <c r="D19" s="581"/>
      <c r="E19" s="517"/>
      <c r="F19" s="159"/>
      <c r="G19" s="159"/>
      <c r="H19" s="159"/>
      <c r="I19" s="93"/>
      <c r="J19" s="159"/>
      <c r="K19" s="517"/>
      <c r="L19" s="159"/>
      <c r="M19" s="517"/>
      <c r="N19" s="517"/>
      <c r="O19" s="517"/>
      <c r="P19" s="517"/>
    </row>
    <row r="20" spans="1:16" s="14" customFormat="1" ht="16.5" hidden="1" customHeight="1" thickTop="1">
      <c r="A20" s="2847"/>
      <c r="B20" s="2847"/>
      <c r="C20" s="657" t="s">
        <v>5266</v>
      </c>
      <c r="D20" s="657" t="s">
        <v>7213</v>
      </c>
      <c r="E20" s="94">
        <v>45119</v>
      </c>
      <c r="F20" s="179">
        <v>45128</v>
      </c>
      <c r="G20" s="1652" t="s">
        <v>7382</v>
      </c>
      <c r="H20" s="155" t="s">
        <v>7383</v>
      </c>
      <c r="I20" s="155">
        <v>45136</v>
      </c>
      <c r="J20" s="164">
        <f>I20+17</f>
        <v>45153</v>
      </c>
      <c r="K20" s="515">
        <f>I20+20</f>
        <v>45156</v>
      </c>
      <c r="L20" s="515">
        <f>I20+23</f>
        <v>45159</v>
      </c>
      <c r="M20" s="515">
        <f>I20+26</f>
        <v>45162</v>
      </c>
      <c r="N20" s="515">
        <f>I20+28</f>
        <v>45164</v>
      </c>
      <c r="O20" s="515">
        <f>I20+31</f>
        <v>45167</v>
      </c>
      <c r="P20" s="515">
        <f>I20+34</f>
        <v>45170</v>
      </c>
    </row>
    <row r="21" spans="1:16" s="14" customFormat="1" ht="16.5" hidden="1" customHeight="1" thickBot="1">
      <c r="A21" s="2847"/>
      <c r="B21" s="2847"/>
      <c r="C21" s="750"/>
      <c r="D21" s="581"/>
      <c r="E21" s="517"/>
      <c r="F21" s="517"/>
      <c r="G21" s="159"/>
      <c r="H21" s="159"/>
      <c r="I21" s="93"/>
      <c r="J21" s="159"/>
      <c r="K21" s="517"/>
      <c r="L21" s="159"/>
      <c r="M21" s="517"/>
      <c r="N21" s="517"/>
      <c r="O21" s="517"/>
      <c r="P21" s="517"/>
    </row>
    <row r="22" spans="1:16" s="14" customFormat="1" ht="16.5" hidden="1" customHeight="1" thickTop="1">
      <c r="A22" s="2847"/>
      <c r="B22" s="2847"/>
      <c r="C22" s="657" t="s">
        <v>3873</v>
      </c>
      <c r="D22" s="657" t="s">
        <v>7215</v>
      </c>
      <c r="E22" s="94">
        <v>45125</v>
      </c>
      <c r="F22" s="658">
        <v>45135</v>
      </c>
      <c r="G22" s="1652" t="s">
        <v>7384</v>
      </c>
      <c r="H22" s="155" t="s">
        <v>7385</v>
      </c>
      <c r="I22" s="155">
        <v>45143</v>
      </c>
      <c r="J22" s="164">
        <f>I22+17</f>
        <v>45160</v>
      </c>
      <c r="K22" s="515">
        <f>I22+20</f>
        <v>45163</v>
      </c>
      <c r="L22" s="515">
        <f>I22+23</f>
        <v>45166</v>
      </c>
      <c r="M22" s="515">
        <f>I22+26</f>
        <v>45169</v>
      </c>
      <c r="N22" s="515">
        <f>I22+28</f>
        <v>45171</v>
      </c>
      <c r="O22" s="515">
        <f>I22+31</f>
        <v>45174</v>
      </c>
      <c r="P22" s="515">
        <f>I22+34</f>
        <v>45177</v>
      </c>
    </row>
    <row r="23" spans="1:16" s="14" customFormat="1" ht="16.5" hidden="1" customHeight="1" thickBot="1">
      <c r="A23" s="2847"/>
      <c r="B23" s="2847"/>
      <c r="C23" s="750" t="s">
        <v>3746</v>
      </c>
      <c r="D23" s="581" t="s">
        <v>3747</v>
      </c>
      <c r="E23" s="517">
        <v>45128</v>
      </c>
      <c r="F23" s="159">
        <v>45138</v>
      </c>
      <c r="G23" s="159"/>
      <c r="H23" s="159"/>
      <c r="I23" s="93"/>
      <c r="J23" s="159"/>
      <c r="K23" s="517"/>
      <c r="L23" s="159"/>
      <c r="M23" s="517"/>
      <c r="N23" s="517"/>
      <c r="O23" s="517"/>
      <c r="P23" s="517"/>
    </row>
    <row r="24" spans="1:16" s="14" customFormat="1" ht="16.5" hidden="1" customHeight="1" thickTop="1">
      <c r="A24" s="2847"/>
      <c r="B24" s="2847"/>
      <c r="C24" s="657" t="s">
        <v>4387</v>
      </c>
      <c r="D24" s="657" t="s">
        <v>7217</v>
      </c>
      <c r="E24" s="94">
        <v>45137</v>
      </c>
      <c r="F24" s="658">
        <v>45144</v>
      </c>
      <c r="G24" s="1652" t="s">
        <v>7386</v>
      </c>
      <c r="H24" s="155" t="s">
        <v>7223</v>
      </c>
      <c r="I24" s="155">
        <v>45150</v>
      </c>
      <c r="J24" s="164">
        <f>I24+17</f>
        <v>45167</v>
      </c>
      <c r="K24" s="515">
        <f>I24+20</f>
        <v>45170</v>
      </c>
      <c r="L24" s="515">
        <f>I24+23</f>
        <v>45173</v>
      </c>
      <c r="M24" s="515">
        <f>I24+26</f>
        <v>45176</v>
      </c>
      <c r="N24" s="515">
        <f>I24+28</f>
        <v>45178</v>
      </c>
      <c r="O24" s="515">
        <f>I24+31</f>
        <v>45181</v>
      </c>
      <c r="P24" s="515">
        <f>I24+34</f>
        <v>45184</v>
      </c>
    </row>
    <row r="25" spans="1:16" ht="13.5" hidden="1" thickBot="1"/>
    <row r="26" spans="1:16" s="14" customFormat="1" ht="16.5" hidden="1" customHeight="1" thickTop="1">
      <c r="A26" s="2847"/>
      <c r="B26" s="2847"/>
      <c r="C26" s="657" t="s">
        <v>6721</v>
      </c>
      <c r="D26" s="657" t="s">
        <v>7220</v>
      </c>
      <c r="E26" s="94">
        <v>45139</v>
      </c>
      <c r="F26" s="658">
        <v>45149</v>
      </c>
      <c r="G26" s="1652" t="s">
        <v>7387</v>
      </c>
      <c r="H26" s="155" t="s">
        <v>7388</v>
      </c>
      <c r="I26" s="155">
        <v>45157</v>
      </c>
      <c r="J26" s="164">
        <f>I26+17</f>
        <v>45174</v>
      </c>
      <c r="K26" s="515">
        <f>I26+20</f>
        <v>45177</v>
      </c>
      <c r="L26" s="515">
        <f>I26+23</f>
        <v>45180</v>
      </c>
      <c r="M26" s="515">
        <f>I26+26</f>
        <v>45183</v>
      </c>
      <c r="N26" s="515">
        <f>I26+28</f>
        <v>45185</v>
      </c>
      <c r="O26" s="515">
        <f>I26+31</f>
        <v>45188</v>
      </c>
      <c r="P26" s="515">
        <f>I26+34</f>
        <v>45191</v>
      </c>
    </row>
    <row r="27" spans="1:16" s="14" customFormat="1" ht="16.5" hidden="1" customHeight="1" thickBot="1">
      <c r="A27" s="2847"/>
      <c r="B27" s="2847"/>
      <c r="C27" s="750"/>
      <c r="D27" s="581"/>
      <c r="E27" s="517"/>
      <c r="F27" s="159"/>
      <c r="G27" s="159"/>
      <c r="H27" s="159"/>
      <c r="I27" s="93"/>
      <c r="J27" s="159"/>
      <c r="K27" s="517"/>
      <c r="L27" s="159"/>
      <c r="M27" s="517"/>
      <c r="N27" s="517"/>
      <c r="O27" s="517"/>
      <c r="P27" s="517"/>
    </row>
    <row r="28" spans="1:16" s="14" customFormat="1" ht="16.5" hidden="1" customHeight="1" thickTop="1">
      <c r="A28" s="2847"/>
      <c r="B28" s="2847"/>
      <c r="C28" s="831" t="s">
        <v>3753</v>
      </c>
      <c r="D28" s="657" t="s">
        <v>3754</v>
      </c>
      <c r="E28" s="94">
        <v>45148</v>
      </c>
      <c r="F28" s="658">
        <v>45158</v>
      </c>
      <c r="G28" s="1652" t="s">
        <v>7389</v>
      </c>
      <c r="H28" s="155" t="s">
        <v>7226</v>
      </c>
      <c r="I28" s="155">
        <v>45164</v>
      </c>
      <c r="J28" s="164">
        <f>I28+17</f>
        <v>45181</v>
      </c>
      <c r="K28" s="515">
        <f>I28+20</f>
        <v>45184</v>
      </c>
      <c r="L28" s="515">
        <f>I28+23</f>
        <v>45187</v>
      </c>
      <c r="M28" s="515">
        <f>I28+26</f>
        <v>45190</v>
      </c>
      <c r="N28" s="515">
        <f>I28+28</f>
        <v>45192</v>
      </c>
      <c r="O28" s="515">
        <f>I28+31</f>
        <v>45195</v>
      </c>
      <c r="P28" s="515">
        <f>I28+34</f>
        <v>45198</v>
      </c>
    </row>
    <row r="29" spans="1:16" s="14" customFormat="1" ht="16.5" hidden="1" customHeight="1" thickBot="1">
      <c r="A29" s="2847"/>
      <c r="B29" s="2847"/>
      <c r="C29" s="750"/>
      <c r="D29" s="581"/>
      <c r="E29" s="517"/>
      <c r="F29" s="159"/>
      <c r="G29" s="159"/>
      <c r="H29" s="159"/>
      <c r="I29" s="93"/>
      <c r="J29" s="159"/>
      <c r="K29" s="517"/>
      <c r="L29" s="159"/>
      <c r="M29" s="517"/>
      <c r="N29" s="517"/>
      <c r="O29" s="517"/>
      <c r="P29" s="517"/>
    </row>
    <row r="30" spans="1:16" s="14" customFormat="1" ht="16.5" hidden="1" customHeight="1" thickTop="1">
      <c r="A30" s="2847"/>
      <c r="B30" s="2847"/>
      <c r="C30" s="657"/>
      <c r="D30" s="657"/>
      <c r="E30" s="94"/>
      <c r="F30" s="658"/>
      <c r="G30" s="1652" t="s">
        <v>7390</v>
      </c>
      <c r="H30" s="155" t="s">
        <v>7391</v>
      </c>
      <c r="I30" s="155">
        <v>45176</v>
      </c>
      <c r="J30" s="164">
        <f>I30+17</f>
        <v>45193</v>
      </c>
      <c r="K30" s="515">
        <f>I30+20</f>
        <v>45196</v>
      </c>
      <c r="L30" s="515">
        <f>I30+23</f>
        <v>45199</v>
      </c>
      <c r="M30" s="515">
        <f>I30+26</f>
        <v>45202</v>
      </c>
      <c r="N30" s="515">
        <f>I30+28</f>
        <v>45204</v>
      </c>
      <c r="O30" s="515">
        <f>I30+31</f>
        <v>45207</v>
      </c>
      <c r="P30" s="515">
        <f>I30+34</f>
        <v>45210</v>
      </c>
    </row>
    <row r="31" spans="1:16" s="14" customFormat="1" ht="16.5" hidden="1" customHeight="1" thickBot="1">
      <c r="A31" s="2847"/>
      <c r="B31" s="2847"/>
      <c r="C31" s="1028" t="s">
        <v>4453</v>
      </c>
      <c r="D31" s="581" t="s">
        <v>7225</v>
      </c>
      <c r="E31" s="517">
        <v>45157</v>
      </c>
      <c r="F31" s="159">
        <v>45167</v>
      </c>
      <c r="G31" s="159"/>
      <c r="H31" s="159"/>
      <c r="I31" s="93"/>
      <c r="J31" s="159"/>
      <c r="K31" s="517"/>
      <c r="L31" s="159"/>
      <c r="M31" s="517"/>
      <c r="N31" s="517"/>
      <c r="O31" s="517"/>
      <c r="P31" s="517"/>
    </row>
    <row r="32" spans="1:16" s="14" customFormat="1" ht="16.5" hidden="1" customHeight="1" thickTop="1">
      <c r="A32" s="2847"/>
      <c r="B32" s="2847"/>
      <c r="C32" s="657" t="s">
        <v>6638</v>
      </c>
      <c r="D32" s="657" t="s">
        <v>7201</v>
      </c>
      <c r="E32" s="94">
        <v>45161</v>
      </c>
      <c r="F32" s="179">
        <v>45172</v>
      </c>
      <c r="G32" s="1652" t="s">
        <v>7372</v>
      </c>
      <c r="H32" s="155" t="s">
        <v>7231</v>
      </c>
      <c r="I32" s="155">
        <v>45181</v>
      </c>
      <c r="J32" s="164">
        <f>I32+17</f>
        <v>45198</v>
      </c>
      <c r="K32" s="515">
        <f>I32+20</f>
        <v>45201</v>
      </c>
      <c r="L32" s="515">
        <f>I32+23</f>
        <v>45204</v>
      </c>
      <c r="M32" s="515">
        <f>I32+26</f>
        <v>45207</v>
      </c>
      <c r="N32" s="515">
        <f>I32+28</f>
        <v>45209</v>
      </c>
      <c r="O32" s="515">
        <f>I32+31</f>
        <v>45212</v>
      </c>
      <c r="P32" s="515">
        <f>I32+34</f>
        <v>45215</v>
      </c>
    </row>
    <row r="33" spans="1:16" s="14" customFormat="1" ht="16.5" hidden="1" customHeight="1" thickBot="1">
      <c r="A33" s="2847"/>
      <c r="B33" s="2847"/>
      <c r="C33" s="750"/>
      <c r="D33" s="581"/>
      <c r="E33" s="517"/>
      <c r="F33" s="517"/>
      <c r="G33" s="159"/>
      <c r="H33" s="159"/>
      <c r="I33" s="93"/>
      <c r="J33" s="159"/>
      <c r="K33" s="517"/>
      <c r="L33" s="159"/>
      <c r="M33" s="517"/>
      <c r="N33" s="517"/>
      <c r="O33" s="517"/>
      <c r="P33" s="517"/>
    </row>
    <row r="34" spans="1:16" s="14" customFormat="1" ht="16.5" hidden="1" customHeight="1" thickTop="1">
      <c r="A34" s="2847"/>
      <c r="B34" s="2847"/>
      <c r="C34" s="657" t="s">
        <v>6759</v>
      </c>
      <c r="D34" s="657" t="s">
        <v>7227</v>
      </c>
      <c r="E34" s="94">
        <v>45171</v>
      </c>
      <c r="F34" s="658">
        <v>45179</v>
      </c>
      <c r="G34" s="1652" t="s">
        <v>7392</v>
      </c>
      <c r="H34" s="155" t="s">
        <v>7393</v>
      </c>
      <c r="I34" s="155">
        <v>45185</v>
      </c>
      <c r="J34" s="164">
        <f>I34+17</f>
        <v>45202</v>
      </c>
      <c r="K34" s="515">
        <f>I34+20</f>
        <v>45205</v>
      </c>
      <c r="L34" s="515">
        <f>I34+23</f>
        <v>45208</v>
      </c>
      <c r="M34" s="515">
        <f>I34+26</f>
        <v>45211</v>
      </c>
      <c r="N34" s="515">
        <f>I34+28</f>
        <v>45213</v>
      </c>
      <c r="O34" s="515">
        <f>I34+31</f>
        <v>45216</v>
      </c>
      <c r="P34" s="515">
        <f>I34+34</f>
        <v>45219</v>
      </c>
    </row>
    <row r="35" spans="1:16" s="14" customFormat="1" ht="16.5" hidden="1" customHeight="1" thickBot="1">
      <c r="A35" s="2847"/>
      <c r="B35" s="2847"/>
      <c r="C35" s="750"/>
      <c r="D35" s="581"/>
      <c r="E35" s="517"/>
      <c r="F35" s="159"/>
      <c r="G35" s="159"/>
      <c r="H35" s="159"/>
      <c r="I35" s="159"/>
      <c r="J35" s="159"/>
      <c r="K35" s="517"/>
      <c r="L35" s="159"/>
      <c r="M35" s="517"/>
      <c r="N35" s="517"/>
      <c r="O35" s="517"/>
      <c r="P35" s="517"/>
    </row>
    <row r="36" spans="1:16" s="14" customFormat="1" ht="16.5" hidden="1" customHeight="1" thickTop="1">
      <c r="A36" s="2847"/>
      <c r="B36" s="2847"/>
      <c r="C36" s="657" t="s">
        <v>5243</v>
      </c>
      <c r="D36" s="657" t="s">
        <v>7230</v>
      </c>
      <c r="E36" s="94">
        <v>45177</v>
      </c>
      <c r="F36" s="179">
        <v>45186</v>
      </c>
      <c r="G36" s="1652" t="s">
        <v>7375</v>
      </c>
      <c r="H36" s="155" t="s">
        <v>7394</v>
      </c>
      <c r="I36" s="155">
        <v>45192</v>
      </c>
      <c r="J36" s="164">
        <f>I36+17</f>
        <v>45209</v>
      </c>
      <c r="K36" s="515">
        <f>I36+20</f>
        <v>45212</v>
      </c>
      <c r="L36" s="515">
        <f>I36+23</f>
        <v>45215</v>
      </c>
      <c r="M36" s="515">
        <f>I36+26</f>
        <v>45218</v>
      </c>
      <c r="N36" s="515">
        <f>I36+28</f>
        <v>45220</v>
      </c>
      <c r="O36" s="515">
        <f>I36+31</f>
        <v>45223</v>
      </c>
      <c r="P36" s="515">
        <f>I36+34</f>
        <v>45226</v>
      </c>
    </row>
    <row r="37" spans="1:16" s="14" customFormat="1" ht="16.5" hidden="1" customHeight="1" thickBot="1">
      <c r="A37" s="2847"/>
      <c r="B37" s="2847"/>
      <c r="C37" s="750"/>
      <c r="D37" s="581"/>
      <c r="E37" s="517"/>
      <c r="F37" s="517"/>
      <c r="G37" s="159"/>
      <c r="H37" s="159"/>
      <c r="I37" s="93"/>
      <c r="J37" s="159"/>
      <c r="K37" s="517"/>
      <c r="L37" s="159"/>
      <c r="M37" s="517"/>
      <c r="N37" s="517"/>
      <c r="O37" s="517"/>
      <c r="P37" s="517"/>
    </row>
    <row r="38" spans="1:16" s="14" customFormat="1" ht="16.5" hidden="1" customHeight="1" thickTop="1">
      <c r="A38" s="2847"/>
      <c r="B38" s="2847"/>
      <c r="C38" s="657" t="s">
        <v>6705</v>
      </c>
      <c r="D38" s="657" t="s">
        <v>7232</v>
      </c>
      <c r="E38" s="94">
        <v>45184</v>
      </c>
      <c r="F38" s="658">
        <v>45193</v>
      </c>
      <c r="G38" s="1652" t="s">
        <v>7395</v>
      </c>
      <c r="H38" s="155" t="s">
        <v>7396</v>
      </c>
      <c r="I38" s="155">
        <v>45199</v>
      </c>
      <c r="J38" s="164">
        <f>I38+17</f>
        <v>45216</v>
      </c>
      <c r="K38" s="515">
        <f>I38+20</f>
        <v>45219</v>
      </c>
      <c r="L38" s="515">
        <f>I38+23</f>
        <v>45222</v>
      </c>
      <c r="M38" s="515">
        <f>I38+26</f>
        <v>45225</v>
      </c>
      <c r="N38" s="515">
        <f>I38+28</f>
        <v>45227</v>
      </c>
      <c r="O38" s="515">
        <f>I38+31</f>
        <v>45230</v>
      </c>
      <c r="P38" s="515">
        <f>I38+34</f>
        <v>45233</v>
      </c>
    </row>
    <row r="39" spans="1:16" s="14" customFormat="1" ht="16.5" hidden="1" customHeight="1" thickBot="1">
      <c r="A39" s="2847"/>
      <c r="B39" s="2847"/>
      <c r="C39" s="750"/>
      <c r="D39" s="581"/>
      <c r="E39" s="517"/>
      <c r="F39" s="159"/>
      <c r="G39" s="159"/>
      <c r="H39" s="159"/>
      <c r="I39" s="159"/>
      <c r="J39" s="159"/>
      <c r="K39" s="517"/>
      <c r="L39" s="159"/>
      <c r="M39" s="517"/>
      <c r="N39" s="517"/>
      <c r="O39" s="517"/>
      <c r="P39" s="517"/>
    </row>
    <row r="40" spans="1:16" s="14" customFormat="1" ht="16.5" hidden="1" customHeight="1" thickTop="1">
      <c r="A40" s="2847"/>
      <c r="B40" s="2847"/>
      <c r="C40" s="657" t="s">
        <v>6708</v>
      </c>
      <c r="D40" s="657" t="s">
        <v>7234</v>
      </c>
      <c r="E40" s="94">
        <v>45188</v>
      </c>
      <c r="F40" s="179">
        <v>45198</v>
      </c>
      <c r="G40" s="1876" t="s">
        <v>7379</v>
      </c>
      <c r="H40" s="155" t="s">
        <v>7397</v>
      </c>
      <c r="I40" s="155">
        <v>45206</v>
      </c>
      <c r="J40" s="164">
        <f>I40+17</f>
        <v>45223</v>
      </c>
      <c r="K40" s="515">
        <f>I40+20</f>
        <v>45226</v>
      </c>
      <c r="L40" s="515">
        <f>I40+23</f>
        <v>45229</v>
      </c>
      <c r="M40" s="515">
        <f>I40+26</f>
        <v>45232</v>
      </c>
      <c r="N40" s="515">
        <f>I40+28</f>
        <v>45234</v>
      </c>
      <c r="O40" s="515">
        <f>I40+31</f>
        <v>45237</v>
      </c>
      <c r="P40" s="515">
        <f>I40+34</f>
        <v>45240</v>
      </c>
    </row>
    <row r="41" spans="1:16" ht="13.5" hidden="1" thickBot="1"/>
    <row r="42" spans="1:16" s="14" customFormat="1" ht="16.5" hidden="1" customHeight="1" thickTop="1">
      <c r="A42" s="2848" t="s">
        <v>7236</v>
      </c>
      <c r="B42" s="2848"/>
      <c r="C42" s="657" t="s">
        <v>3304</v>
      </c>
      <c r="D42" s="657" t="s">
        <v>3895</v>
      </c>
      <c r="E42" s="94">
        <v>45199</v>
      </c>
      <c r="F42" s="658">
        <v>45210</v>
      </c>
      <c r="G42" s="1876" t="s">
        <v>6203</v>
      </c>
      <c r="H42" s="155" t="s">
        <v>7398</v>
      </c>
      <c r="I42" s="155">
        <v>45213</v>
      </c>
      <c r="J42" s="164">
        <f>I42+17</f>
        <v>45230</v>
      </c>
      <c r="K42" s="515">
        <f>I42+20</f>
        <v>45233</v>
      </c>
      <c r="L42" s="515">
        <f>I42+23</f>
        <v>45236</v>
      </c>
      <c r="M42" s="515">
        <f>I42+26</f>
        <v>45239</v>
      </c>
      <c r="N42" s="515">
        <f>I42+28</f>
        <v>45241</v>
      </c>
      <c r="O42" s="515">
        <f>I42+31</f>
        <v>45244</v>
      </c>
      <c r="P42" s="515">
        <f>I42+34</f>
        <v>45247</v>
      </c>
    </row>
    <row r="43" spans="1:16" s="14" customFormat="1" ht="16.5" hidden="1" customHeight="1" thickBot="1">
      <c r="A43" s="2829"/>
      <c r="B43" s="2829"/>
      <c r="C43" s="750"/>
      <c r="D43" s="581"/>
      <c r="E43" s="517"/>
      <c r="F43" s="159"/>
      <c r="G43" s="159"/>
      <c r="H43" s="159"/>
      <c r="I43" s="159"/>
      <c r="J43" s="159"/>
      <c r="K43" s="517"/>
      <c r="L43" s="159"/>
      <c r="M43" s="517"/>
      <c r="N43" s="517"/>
      <c r="O43" s="517"/>
      <c r="P43" s="517"/>
    </row>
    <row r="44" spans="1:16" s="14" customFormat="1" ht="16.5" hidden="1" customHeight="1" thickTop="1">
      <c r="A44" s="2848" t="s">
        <v>6681</v>
      </c>
      <c r="B44" s="2848"/>
      <c r="C44" s="657" t="s">
        <v>3742</v>
      </c>
      <c r="D44" s="657" t="s">
        <v>3897</v>
      </c>
      <c r="E44" s="94">
        <v>45204</v>
      </c>
      <c r="F44" s="179">
        <v>45215</v>
      </c>
      <c r="G44" s="1876" t="s">
        <v>7382</v>
      </c>
      <c r="H44" s="155" t="s">
        <v>7260</v>
      </c>
      <c r="I44" s="155">
        <v>45220</v>
      </c>
      <c r="J44" s="164">
        <f>I44+17</f>
        <v>45237</v>
      </c>
      <c r="K44" s="515">
        <f>I44+20</f>
        <v>45240</v>
      </c>
      <c r="L44" s="515">
        <f>I44+23</f>
        <v>45243</v>
      </c>
      <c r="M44" s="515">
        <f>I44+26</f>
        <v>45246</v>
      </c>
      <c r="N44" s="515">
        <f>I44+28</f>
        <v>45248</v>
      </c>
      <c r="O44" s="515">
        <f>I44+31</f>
        <v>45251</v>
      </c>
      <c r="P44" s="515">
        <f>I44+34</f>
        <v>45254</v>
      </c>
    </row>
    <row r="45" spans="1:16" s="14" customFormat="1" ht="16.5" hidden="1" customHeight="1" thickBot="1">
      <c r="A45" s="2829"/>
      <c r="B45" s="2829"/>
      <c r="C45" s="750"/>
      <c r="D45" s="581"/>
      <c r="E45" s="517"/>
      <c r="F45" s="517"/>
      <c r="G45" s="159"/>
      <c r="H45" s="159"/>
      <c r="I45" s="93"/>
      <c r="J45" s="159"/>
      <c r="K45" s="517"/>
      <c r="L45" s="159"/>
      <c r="M45" s="517"/>
      <c r="N45" s="517"/>
      <c r="O45" s="517"/>
      <c r="P45" s="517"/>
    </row>
    <row r="46" spans="1:16" s="14" customFormat="1" ht="16.5" hidden="1" customHeight="1" thickTop="1">
      <c r="A46" s="2829"/>
      <c r="B46" s="2829"/>
      <c r="C46" s="657" t="s">
        <v>5266</v>
      </c>
      <c r="D46" s="657" t="s">
        <v>7239</v>
      </c>
      <c r="E46" s="94">
        <v>45211</v>
      </c>
      <c r="F46" s="658">
        <v>45221</v>
      </c>
      <c r="G46" s="1876" t="s">
        <v>7384</v>
      </c>
      <c r="H46" s="155" t="s">
        <v>7399</v>
      </c>
      <c r="I46" s="155">
        <v>45227</v>
      </c>
      <c r="J46" s="164">
        <f>I46+17</f>
        <v>45244</v>
      </c>
      <c r="K46" s="515">
        <f>I46+20</f>
        <v>45247</v>
      </c>
      <c r="L46" s="515">
        <f>I46+23</f>
        <v>45250</v>
      </c>
      <c r="M46" s="515">
        <f>I46+26</f>
        <v>45253</v>
      </c>
      <c r="N46" s="515">
        <f>I46+28</f>
        <v>45255</v>
      </c>
      <c r="O46" s="515">
        <f>I46+31</f>
        <v>45258</v>
      </c>
      <c r="P46" s="515">
        <f>I46+34</f>
        <v>45261</v>
      </c>
    </row>
    <row r="47" spans="1:16" s="14" customFormat="1" ht="16.5" hidden="1" customHeight="1" thickBot="1">
      <c r="A47" s="2829"/>
      <c r="B47" s="2829"/>
      <c r="C47" s="750"/>
      <c r="D47" s="581"/>
      <c r="E47" s="517"/>
      <c r="F47" s="159"/>
      <c r="G47" s="159"/>
      <c r="H47" s="159"/>
      <c r="I47" s="159"/>
      <c r="J47" s="159"/>
      <c r="K47" s="517"/>
      <c r="L47" s="159"/>
      <c r="M47" s="517"/>
      <c r="N47" s="517"/>
      <c r="O47" s="517"/>
      <c r="P47" s="517"/>
    </row>
    <row r="48" spans="1:16" s="14" customFormat="1" ht="16.5" hidden="1" customHeight="1" thickTop="1">
      <c r="A48" s="2829"/>
      <c r="B48" s="2829"/>
      <c r="C48" s="657" t="s">
        <v>2361</v>
      </c>
      <c r="D48" s="657" t="s">
        <v>3901</v>
      </c>
      <c r="E48" s="94">
        <v>45221</v>
      </c>
      <c r="F48" s="179">
        <v>45229</v>
      </c>
      <c r="G48" s="1876" t="s">
        <v>7386</v>
      </c>
      <c r="H48" s="155" t="s">
        <v>5267</v>
      </c>
      <c r="I48" s="155">
        <v>45234</v>
      </c>
      <c r="J48" s="164">
        <f>I48+17</f>
        <v>45251</v>
      </c>
      <c r="K48" s="515">
        <f>I48+20</f>
        <v>45254</v>
      </c>
      <c r="L48" s="515">
        <f>I48+23</f>
        <v>45257</v>
      </c>
      <c r="M48" s="515">
        <f>I48+26</f>
        <v>45260</v>
      </c>
      <c r="N48" s="515">
        <f>I48+28</f>
        <v>45262</v>
      </c>
      <c r="O48" s="515">
        <f>I48+31</f>
        <v>45265</v>
      </c>
      <c r="P48" s="515">
        <f>I48+34</f>
        <v>45268</v>
      </c>
    </row>
    <row r="49" spans="1:16" s="14" customFormat="1" ht="16.5" hidden="1" customHeight="1" thickBot="1">
      <c r="A49" s="2829"/>
      <c r="B49" s="2829"/>
      <c r="C49" s="750"/>
      <c r="D49" s="581"/>
      <c r="E49" s="517"/>
      <c r="F49" s="517"/>
      <c r="G49" s="159"/>
      <c r="H49" s="159"/>
      <c r="I49" s="93"/>
      <c r="J49" s="159"/>
      <c r="K49" s="517"/>
      <c r="L49" s="159"/>
      <c r="M49" s="517"/>
      <c r="N49" s="517"/>
      <c r="O49" s="517"/>
      <c r="P49" s="517"/>
    </row>
    <row r="50" spans="1:16" s="14" customFormat="1" ht="16.5" hidden="1" customHeight="1" thickTop="1">
      <c r="A50" s="2829"/>
      <c r="B50" s="2829"/>
      <c r="C50" s="657" t="s">
        <v>3306</v>
      </c>
      <c r="D50" s="657" t="s">
        <v>3904</v>
      </c>
      <c r="E50" s="94">
        <v>45225</v>
      </c>
      <c r="F50" s="179">
        <v>45236</v>
      </c>
      <c r="G50" s="1876" t="s">
        <v>7387</v>
      </c>
      <c r="H50" s="155" t="s">
        <v>4450</v>
      </c>
      <c r="I50" s="155">
        <v>45241</v>
      </c>
      <c r="J50" s="164">
        <f>I50+17</f>
        <v>45258</v>
      </c>
      <c r="K50" s="515">
        <f>I50+20</f>
        <v>45261</v>
      </c>
      <c r="L50" s="515">
        <f>I50+23</f>
        <v>45264</v>
      </c>
      <c r="M50" s="515">
        <f>I50+26</f>
        <v>45267</v>
      </c>
      <c r="N50" s="515">
        <f>I50+28</f>
        <v>45269</v>
      </c>
      <c r="O50" s="515">
        <f>I50+31</f>
        <v>45272</v>
      </c>
      <c r="P50" s="515">
        <f>I50+34</f>
        <v>45275</v>
      </c>
    </row>
    <row r="51" spans="1:16" s="14" customFormat="1" ht="16.5" hidden="1" customHeight="1" thickBot="1">
      <c r="A51" s="2829"/>
      <c r="B51" s="2829"/>
      <c r="C51" s="750"/>
      <c r="D51" s="581"/>
      <c r="E51" s="517"/>
      <c r="F51" s="159"/>
      <c r="G51" s="159"/>
      <c r="H51" s="159"/>
      <c r="I51" s="159"/>
      <c r="J51" s="159"/>
      <c r="K51" s="517"/>
      <c r="L51" s="159"/>
      <c r="M51" s="517"/>
      <c r="N51" s="517"/>
      <c r="O51" s="517"/>
      <c r="P51" s="517"/>
    </row>
    <row r="52" spans="1:16" s="14" customFormat="1" ht="16.5" hidden="1" customHeight="1" thickTop="1">
      <c r="A52" s="2848"/>
      <c r="B52" s="2848"/>
      <c r="C52" s="657" t="s">
        <v>3753</v>
      </c>
      <c r="D52" s="657" t="s">
        <v>5227</v>
      </c>
      <c r="E52" s="94">
        <v>45232</v>
      </c>
      <c r="F52" s="2169">
        <v>45243</v>
      </c>
      <c r="G52" s="1876" t="s">
        <v>7389</v>
      </c>
      <c r="H52" s="155" t="s">
        <v>4388</v>
      </c>
      <c r="I52" s="2170">
        <v>45248</v>
      </c>
      <c r="J52" s="164">
        <f>I52+17</f>
        <v>45265</v>
      </c>
      <c r="K52" s="515">
        <f>I52+20</f>
        <v>45268</v>
      </c>
      <c r="L52" s="515">
        <f>I52+23</f>
        <v>45271</v>
      </c>
      <c r="M52" s="515">
        <f>I52+26</f>
        <v>45274</v>
      </c>
      <c r="N52" s="515">
        <f>I52+28</f>
        <v>45276</v>
      </c>
      <c r="O52" s="515">
        <f>I52+31</f>
        <v>45279</v>
      </c>
      <c r="P52" s="515">
        <f>I52+34</f>
        <v>45282</v>
      </c>
    </row>
    <row r="53" spans="1:16" s="14" customFormat="1" ht="16.5" hidden="1" customHeight="1" thickBot="1">
      <c r="A53" s="2848"/>
      <c r="B53" s="2848"/>
      <c r="C53" s="750"/>
      <c r="D53" s="581"/>
      <c r="E53" s="517"/>
      <c r="F53" s="159"/>
      <c r="G53" s="159"/>
      <c r="H53" s="159"/>
      <c r="I53" s="93"/>
      <c r="J53" s="159"/>
      <c r="K53" s="517"/>
      <c r="L53" s="159"/>
      <c r="M53" s="517"/>
      <c r="N53" s="517"/>
      <c r="O53" s="517"/>
      <c r="P53" s="517"/>
    </row>
    <row r="54" spans="1:16" s="14" customFormat="1" ht="16.5" hidden="1" customHeight="1" thickTop="1">
      <c r="A54" s="2848" t="s">
        <v>6721</v>
      </c>
      <c r="B54" s="2848"/>
      <c r="C54" s="657" t="s">
        <v>7246</v>
      </c>
      <c r="D54" s="657" t="s">
        <v>5230</v>
      </c>
      <c r="E54" s="94">
        <v>45239</v>
      </c>
      <c r="F54" s="2169">
        <v>45250</v>
      </c>
      <c r="G54" s="1652" t="s">
        <v>7390</v>
      </c>
      <c r="H54" s="155" t="s">
        <v>7400</v>
      </c>
      <c r="I54" s="155">
        <v>45255</v>
      </c>
      <c r="J54" s="164">
        <f>I54+17</f>
        <v>45272</v>
      </c>
      <c r="K54" s="515">
        <f>I54+20</f>
        <v>45275</v>
      </c>
      <c r="L54" s="515">
        <f>I54+23</f>
        <v>45278</v>
      </c>
      <c r="M54" s="515">
        <f>I54+26</f>
        <v>45281</v>
      </c>
      <c r="N54" s="515">
        <f>I54+28</f>
        <v>45283</v>
      </c>
      <c r="O54" s="515">
        <f>I54+31</f>
        <v>45286</v>
      </c>
      <c r="P54" s="515">
        <f>I54+34</f>
        <v>45289</v>
      </c>
    </row>
    <row r="55" spans="1:16" s="14" customFormat="1" ht="16.5" hidden="1" customHeight="1" thickBot="1">
      <c r="A55" s="2848"/>
      <c r="B55" s="2848"/>
      <c r="C55" s="750"/>
      <c r="D55" s="581"/>
      <c r="E55" s="517"/>
      <c r="F55" s="159"/>
      <c r="G55" s="159"/>
      <c r="H55" s="159"/>
      <c r="I55" s="159"/>
      <c r="J55" s="159"/>
      <c r="K55" s="517"/>
      <c r="L55" s="159"/>
      <c r="M55" s="517"/>
      <c r="N55" s="517"/>
      <c r="O55" s="517"/>
      <c r="P55" s="517"/>
    </row>
    <row r="56" spans="1:16" s="14" customFormat="1" ht="16.5" hidden="1" customHeight="1" thickTop="1">
      <c r="A56" s="2848" t="s">
        <v>6630</v>
      </c>
      <c r="B56" s="2848"/>
      <c r="C56" s="657" t="s">
        <v>3758</v>
      </c>
      <c r="D56" s="657" t="s">
        <v>5233</v>
      </c>
      <c r="E56" s="94">
        <v>45246</v>
      </c>
      <c r="F56" s="658">
        <v>45257</v>
      </c>
      <c r="G56" s="1652" t="s">
        <v>7401</v>
      </c>
      <c r="H56" s="155" t="s">
        <v>7270</v>
      </c>
      <c r="I56" s="155">
        <v>45262</v>
      </c>
      <c r="J56" s="164">
        <f>I56+17</f>
        <v>45279</v>
      </c>
      <c r="K56" s="515">
        <f>I56+20</f>
        <v>45282</v>
      </c>
      <c r="L56" s="515">
        <f>I56+23</f>
        <v>45285</v>
      </c>
      <c r="M56" s="515">
        <f>I56+26</f>
        <v>45288</v>
      </c>
      <c r="N56" s="515">
        <f>I56+28</f>
        <v>45290</v>
      </c>
      <c r="O56" s="515">
        <f>I56+31</f>
        <v>45293</v>
      </c>
      <c r="P56" s="515">
        <f>I56+34</f>
        <v>45296</v>
      </c>
    </row>
    <row r="57" spans="1:16" ht="13.5" hidden="1" thickBot="1"/>
    <row r="58" spans="1:16" s="14" customFormat="1" ht="16.5" hidden="1" customHeight="1" thickTop="1">
      <c r="A58" s="2848" t="s">
        <v>4453</v>
      </c>
      <c r="B58" s="2848"/>
      <c r="C58" s="657" t="s">
        <v>3761</v>
      </c>
      <c r="D58" s="657" t="s">
        <v>5236</v>
      </c>
      <c r="E58" s="94">
        <v>45254</v>
      </c>
      <c r="F58" s="179">
        <v>45264</v>
      </c>
      <c r="G58" s="1652" t="s">
        <v>7402</v>
      </c>
      <c r="H58" s="155" t="s">
        <v>7403</v>
      </c>
      <c r="I58" s="155">
        <v>45269</v>
      </c>
      <c r="J58" s="164">
        <f>I58+17</f>
        <v>45286</v>
      </c>
      <c r="K58" s="613"/>
      <c r="L58" s="515">
        <f>I58+23</f>
        <v>45292</v>
      </c>
      <c r="M58" s="613">
        <f>I58+26</f>
        <v>45295</v>
      </c>
      <c r="N58" s="515">
        <f>I58+28</f>
        <v>45297</v>
      </c>
      <c r="O58" s="515">
        <f>I58+31</f>
        <v>45300</v>
      </c>
      <c r="P58" s="515">
        <f>I58+34</f>
        <v>45303</v>
      </c>
    </row>
    <row r="59" spans="1:16" s="14" customFormat="1" ht="16.5" hidden="1" customHeight="1" thickBot="1">
      <c r="A59" s="2848"/>
      <c r="B59" s="2848"/>
      <c r="C59" s="750"/>
      <c r="D59" s="581"/>
      <c r="E59" s="517"/>
      <c r="F59" s="517"/>
      <c r="G59" s="159"/>
      <c r="H59" s="159"/>
      <c r="I59" s="159"/>
      <c r="J59" s="159"/>
      <c r="K59" s="606"/>
      <c r="L59" s="159"/>
      <c r="M59" s="606"/>
      <c r="N59" s="517"/>
      <c r="O59" s="517"/>
      <c r="P59" s="517"/>
    </row>
    <row r="60" spans="1:16" s="14" customFormat="1" ht="16.5" hidden="1" customHeight="1" thickTop="1">
      <c r="A60" s="2848" t="s">
        <v>6756</v>
      </c>
      <c r="B60" s="2848"/>
      <c r="C60" s="657" t="s">
        <v>3728</v>
      </c>
      <c r="D60" s="657" t="s">
        <v>5238</v>
      </c>
      <c r="E60" s="94">
        <v>45261</v>
      </c>
      <c r="F60" s="658">
        <v>45271</v>
      </c>
      <c r="G60" s="1652" t="s">
        <v>7375</v>
      </c>
      <c r="H60" s="155" t="s">
        <v>7254</v>
      </c>
      <c r="I60" s="155">
        <v>45276</v>
      </c>
      <c r="J60" s="164">
        <f>I60+17</f>
        <v>45293</v>
      </c>
      <c r="K60" s="613"/>
      <c r="L60" s="515">
        <f>I60+23</f>
        <v>45299</v>
      </c>
      <c r="M60" s="613">
        <f>I60+26</f>
        <v>45302</v>
      </c>
      <c r="N60" s="515">
        <f>I60+28</f>
        <v>45304</v>
      </c>
      <c r="O60" s="515">
        <f>I60+31</f>
        <v>45307</v>
      </c>
      <c r="P60" s="515">
        <f>I60+34</f>
        <v>45310</v>
      </c>
    </row>
    <row r="61" spans="1:16" s="14" customFormat="1" ht="16.5" hidden="1" customHeight="1" thickBot="1">
      <c r="A61" s="2848"/>
      <c r="B61" s="2848"/>
      <c r="C61" s="750"/>
      <c r="D61" s="581"/>
      <c r="E61" s="517"/>
      <c r="F61" s="159"/>
      <c r="G61" s="159"/>
      <c r="H61" s="159"/>
      <c r="I61" s="93"/>
      <c r="J61" s="159"/>
      <c r="K61" s="606"/>
      <c r="L61" s="159"/>
      <c r="M61" s="606"/>
      <c r="N61" s="517"/>
      <c r="O61" s="517"/>
      <c r="P61" s="517"/>
    </row>
    <row r="62" spans="1:16" s="14" customFormat="1" ht="16.5" hidden="1" customHeight="1" thickTop="1">
      <c r="A62" s="2848" t="s">
        <v>7251</v>
      </c>
      <c r="B62" s="2848"/>
      <c r="C62" s="1876" t="s">
        <v>3731</v>
      </c>
      <c r="D62" s="657" t="s">
        <v>5241</v>
      </c>
      <c r="E62" s="94">
        <v>45267</v>
      </c>
      <c r="F62" s="179">
        <v>45278</v>
      </c>
      <c r="G62" s="1652" t="s">
        <v>7376</v>
      </c>
      <c r="H62" s="155" t="s">
        <v>7273</v>
      </c>
      <c r="I62" s="155">
        <v>45283</v>
      </c>
      <c r="J62" s="164">
        <f>I62+17</f>
        <v>45300</v>
      </c>
      <c r="K62" s="613"/>
      <c r="L62" s="515">
        <f>I62+23</f>
        <v>45306</v>
      </c>
      <c r="M62" s="613">
        <f>I62+26</f>
        <v>45309</v>
      </c>
      <c r="N62" s="515">
        <f>I62+28</f>
        <v>45311</v>
      </c>
      <c r="O62" s="515">
        <f>I62+31</f>
        <v>45314</v>
      </c>
      <c r="P62" s="515">
        <f>I62+34</f>
        <v>45317</v>
      </c>
    </row>
    <row r="63" spans="1:16" s="14" customFormat="1" ht="16.5" hidden="1" customHeight="1" thickBot="1">
      <c r="A63" s="2848"/>
      <c r="B63" s="2848"/>
      <c r="C63" s="750"/>
      <c r="D63" s="581"/>
      <c r="E63" s="517"/>
      <c r="F63" s="517"/>
      <c r="G63" s="159"/>
      <c r="H63" s="159"/>
      <c r="I63" s="159"/>
      <c r="J63" s="159"/>
      <c r="K63" s="606"/>
      <c r="L63" s="159"/>
      <c r="M63" s="606"/>
      <c r="N63" s="517"/>
      <c r="O63" s="517"/>
      <c r="P63" s="517"/>
    </row>
    <row r="64" spans="1:16" s="14" customFormat="1" ht="16.5" hidden="1" customHeight="1" thickTop="1">
      <c r="A64" s="2848"/>
      <c r="B64" s="2848"/>
      <c r="C64" s="1876" t="s">
        <v>5243</v>
      </c>
      <c r="D64" s="657" t="s">
        <v>5244</v>
      </c>
      <c r="E64" s="94">
        <v>45275</v>
      </c>
      <c r="F64" s="658">
        <v>45284</v>
      </c>
      <c r="G64" s="1652" t="s">
        <v>7379</v>
      </c>
      <c r="H64" s="155" t="s">
        <v>7277</v>
      </c>
      <c r="I64" s="155">
        <v>45290</v>
      </c>
      <c r="J64" s="164">
        <f>I64+17</f>
        <v>45307</v>
      </c>
      <c r="K64" s="613"/>
      <c r="L64" s="515">
        <f>I64+23</f>
        <v>45313</v>
      </c>
      <c r="M64" s="613">
        <f>I64+26</f>
        <v>45316</v>
      </c>
      <c r="N64" s="515">
        <f>I64+28</f>
        <v>45318</v>
      </c>
      <c r="O64" s="515">
        <f>I64+31</f>
        <v>45321</v>
      </c>
      <c r="P64" s="515">
        <f>I64+34</f>
        <v>45324</v>
      </c>
    </row>
    <row r="65" spans="1:16" s="14" customFormat="1" ht="16.5" hidden="1" customHeight="1" thickBot="1">
      <c r="A65" s="2848"/>
      <c r="B65" s="2848"/>
      <c r="C65" s="750"/>
      <c r="D65" s="581"/>
      <c r="E65" s="517"/>
      <c r="F65" s="159"/>
      <c r="G65" s="159"/>
      <c r="H65" s="159"/>
      <c r="I65" s="93"/>
      <c r="J65" s="159"/>
      <c r="K65" s="606"/>
      <c r="L65" s="159"/>
      <c r="M65" s="606"/>
      <c r="N65" s="517"/>
      <c r="O65" s="517"/>
      <c r="P65" s="517"/>
    </row>
    <row r="66" spans="1:16" s="14" customFormat="1" ht="16.5" hidden="1" customHeight="1" thickTop="1">
      <c r="A66" s="2848" t="s">
        <v>6705</v>
      </c>
      <c r="B66" s="2848"/>
      <c r="C66" s="1876" t="s">
        <v>7251</v>
      </c>
      <c r="D66" s="657" t="s">
        <v>7255</v>
      </c>
      <c r="E66" s="94">
        <v>45278</v>
      </c>
      <c r="F66" s="1883" t="s">
        <v>2190</v>
      </c>
      <c r="G66" s="1652" t="s">
        <v>6203</v>
      </c>
      <c r="H66" s="155" t="s">
        <v>7404</v>
      </c>
      <c r="I66" s="155">
        <v>45297</v>
      </c>
      <c r="J66" s="164">
        <f>I66+17</f>
        <v>45314</v>
      </c>
      <c r="K66" s="613"/>
      <c r="L66" s="515">
        <f>I66+23</f>
        <v>45320</v>
      </c>
      <c r="M66" s="613">
        <f>I66+26</f>
        <v>45323</v>
      </c>
      <c r="N66" s="515">
        <f>I66+28</f>
        <v>45325</v>
      </c>
      <c r="O66" s="515">
        <f>I66+31</f>
        <v>45328</v>
      </c>
      <c r="P66" s="515">
        <f>I66+34</f>
        <v>45331</v>
      </c>
    </row>
    <row r="67" spans="1:16" s="14" customFormat="1" ht="16.5" hidden="1" customHeight="1" thickBot="1">
      <c r="A67" s="2848"/>
      <c r="B67" s="2848"/>
      <c r="C67" s="750" t="s">
        <v>3304</v>
      </c>
      <c r="D67" s="581" t="s">
        <v>5247</v>
      </c>
      <c r="E67" s="517">
        <v>45281</v>
      </c>
      <c r="F67" s="517">
        <v>45293</v>
      </c>
      <c r="G67" s="159"/>
      <c r="H67" s="159"/>
      <c r="I67" s="159"/>
      <c r="J67" s="159"/>
      <c r="K67" s="606"/>
      <c r="L67" s="159"/>
      <c r="M67" s="606"/>
      <c r="N67" s="517"/>
      <c r="O67" s="517"/>
      <c r="P67" s="517"/>
    </row>
    <row r="68" spans="1:16" s="14" customFormat="1" ht="16.5" hidden="1" customHeight="1" thickTop="1">
      <c r="A68" s="2848"/>
      <c r="B68" s="2848"/>
      <c r="C68" s="1876" t="s">
        <v>6690</v>
      </c>
      <c r="D68" s="657" t="s">
        <v>7258</v>
      </c>
      <c r="E68" s="179">
        <v>45292</v>
      </c>
      <c r="F68" s="179">
        <v>44938</v>
      </c>
      <c r="G68" s="1652" t="s">
        <v>7382</v>
      </c>
      <c r="H68" s="155" t="s">
        <v>7405</v>
      </c>
      <c r="I68" s="155">
        <v>45309</v>
      </c>
      <c r="J68" s="164">
        <f>I68+17</f>
        <v>45326</v>
      </c>
      <c r="K68" s="613"/>
      <c r="L68" s="515">
        <f>I68+23</f>
        <v>45332</v>
      </c>
      <c r="M68" s="613">
        <f>I68+26</f>
        <v>45335</v>
      </c>
      <c r="N68" s="515">
        <f>I68+28</f>
        <v>45337</v>
      </c>
      <c r="O68" s="515">
        <f>I68+31</f>
        <v>45340</v>
      </c>
      <c r="P68" s="515">
        <f>I68+34</f>
        <v>45343</v>
      </c>
    </row>
    <row r="69" spans="1:16" s="14" customFormat="1" ht="16.5" hidden="1" customHeight="1" thickBot="1">
      <c r="A69" s="2848"/>
      <c r="B69" s="2848"/>
      <c r="C69" s="750"/>
      <c r="D69" s="581"/>
      <c r="E69" s="517"/>
      <c r="F69" s="517"/>
      <c r="G69" s="159"/>
      <c r="H69" s="159"/>
      <c r="I69" s="93"/>
      <c r="J69" s="159"/>
      <c r="K69" s="606"/>
      <c r="L69" s="159"/>
      <c r="M69" s="606"/>
      <c r="N69" s="517"/>
      <c r="O69" s="517"/>
      <c r="P69" s="517"/>
    </row>
    <row r="70" spans="1:16" s="14" customFormat="1" ht="16.5" hidden="1" customHeight="1" thickTop="1" thickBot="1">
      <c r="A70" s="2848"/>
      <c r="B70" s="2848"/>
      <c r="C70" s="2234" t="s">
        <v>3746</v>
      </c>
      <c r="D70" s="657" t="s">
        <v>5253</v>
      </c>
      <c r="E70" s="94">
        <v>44930</v>
      </c>
      <c r="F70" s="658">
        <v>44941</v>
      </c>
      <c r="G70" s="1652" t="s">
        <v>7384</v>
      </c>
      <c r="H70" s="155" t="s">
        <v>7283</v>
      </c>
      <c r="I70" s="155">
        <v>45313</v>
      </c>
      <c r="J70" s="164">
        <f t="shared" ref="J70" si="28">I70+17</f>
        <v>45330</v>
      </c>
      <c r="K70" s="613"/>
      <c r="L70" s="515">
        <f t="shared" ref="L70" si="29">I70+23</f>
        <v>45336</v>
      </c>
      <c r="M70" s="613">
        <f t="shared" ref="M70" si="30">I70+26</f>
        <v>45339</v>
      </c>
      <c r="N70" s="515">
        <f t="shared" ref="N70" si="31">I70+28</f>
        <v>45341</v>
      </c>
      <c r="O70" s="515">
        <f t="shared" ref="O70" si="32">I70+31</f>
        <v>45344</v>
      </c>
      <c r="P70" s="515">
        <f t="shared" ref="P70" si="33">I70+34</f>
        <v>45347</v>
      </c>
    </row>
    <row r="71" spans="1:16" s="14" customFormat="1" ht="16.5" hidden="1" customHeight="1" thickTop="1" thickBot="1">
      <c r="A71" s="2848"/>
      <c r="B71" s="2848"/>
      <c r="C71" s="2235"/>
      <c r="D71" s="752"/>
      <c r="E71" s="517"/>
      <c r="F71" s="1690"/>
      <c r="G71" s="159"/>
      <c r="H71" s="159"/>
      <c r="I71" s="159"/>
      <c r="J71" s="159"/>
      <c r="K71" s="606"/>
      <c r="L71" s="159"/>
      <c r="M71" s="606"/>
      <c r="N71" s="517"/>
      <c r="O71" s="517"/>
      <c r="P71" s="517"/>
    </row>
    <row r="72" spans="1:16" s="14" customFormat="1" ht="16.5" hidden="1" customHeight="1" thickTop="1">
      <c r="A72" s="2848"/>
      <c r="B72" s="2848"/>
      <c r="C72" s="2234" t="s">
        <v>6638</v>
      </c>
      <c r="D72" s="657" t="s">
        <v>7260</v>
      </c>
      <c r="E72" s="94">
        <v>45300</v>
      </c>
      <c r="F72" s="179">
        <v>44945</v>
      </c>
      <c r="G72" s="1652" t="s">
        <v>7386</v>
      </c>
      <c r="H72" s="155" t="s">
        <v>7406</v>
      </c>
      <c r="I72" s="155">
        <v>45322</v>
      </c>
      <c r="J72" s="164">
        <f t="shared" ref="J72" si="34">I72+17</f>
        <v>45339</v>
      </c>
      <c r="K72" s="613"/>
      <c r="L72" s="515">
        <f t="shared" ref="L72" si="35">I72+23</f>
        <v>45345</v>
      </c>
      <c r="M72" s="613">
        <f t="shared" ref="M72" si="36">I72+26</f>
        <v>45348</v>
      </c>
      <c r="N72" s="515">
        <f t="shared" ref="N72" si="37">I72+28</f>
        <v>45350</v>
      </c>
      <c r="O72" s="515">
        <f t="shared" ref="O72" si="38">I72+31</f>
        <v>45353</v>
      </c>
      <c r="P72" s="515">
        <f t="shared" ref="P72" si="39">I72+34</f>
        <v>45356</v>
      </c>
    </row>
    <row r="73" spans="1:16" ht="13.5" hidden="1" thickBot="1"/>
    <row r="74" spans="1:16" s="14" customFormat="1" ht="16.5" hidden="1" customHeight="1" thickTop="1">
      <c r="A74" s="2848" t="s">
        <v>6681</v>
      </c>
      <c r="B74" s="2848"/>
      <c r="C74" s="1876" t="s">
        <v>2109</v>
      </c>
      <c r="D74" s="657" t="s">
        <v>5261</v>
      </c>
      <c r="E74" s="94">
        <v>45309</v>
      </c>
      <c r="F74" s="658">
        <v>45318</v>
      </c>
      <c r="G74" s="1652" t="s">
        <v>7407</v>
      </c>
      <c r="H74" s="155" t="s">
        <v>7287</v>
      </c>
      <c r="I74" s="155">
        <v>45325</v>
      </c>
      <c r="J74" s="164">
        <f t="shared" ref="J74" si="40">I74+17</f>
        <v>45342</v>
      </c>
      <c r="K74" s="613"/>
      <c r="L74" s="515">
        <f t="shared" ref="L74" si="41">I74+23</f>
        <v>45348</v>
      </c>
      <c r="M74" s="613">
        <f t="shared" ref="M74" si="42">I74+26</f>
        <v>45351</v>
      </c>
      <c r="N74" s="515">
        <f t="shared" ref="N74" si="43">I74+28</f>
        <v>45353</v>
      </c>
      <c r="O74" s="515">
        <f t="shared" ref="O74" si="44">I74+31</f>
        <v>45356</v>
      </c>
      <c r="P74" s="515">
        <f t="shared" ref="P74" si="45">I74+34</f>
        <v>45359</v>
      </c>
    </row>
    <row r="75" spans="1:16" s="14" customFormat="1" ht="16.5" hidden="1" customHeight="1" thickBot="1">
      <c r="A75" s="2848"/>
      <c r="B75" s="2848"/>
      <c r="C75" s="750"/>
      <c r="D75" s="581"/>
      <c r="E75" s="517"/>
      <c r="F75" s="159"/>
      <c r="G75" s="159"/>
      <c r="H75" s="159"/>
      <c r="I75" s="159"/>
      <c r="J75" s="159"/>
      <c r="K75" s="606"/>
      <c r="L75" s="159"/>
      <c r="M75" s="606"/>
      <c r="N75" s="517"/>
      <c r="O75" s="517"/>
      <c r="P75" s="517"/>
    </row>
    <row r="76" spans="1:16" s="14" customFormat="1" ht="16.5" hidden="1" customHeight="1" thickTop="1">
      <c r="A76" s="2848"/>
      <c r="B76" s="2848"/>
      <c r="C76" s="1876" t="s">
        <v>2150</v>
      </c>
      <c r="D76" s="657" t="s">
        <v>5269</v>
      </c>
      <c r="E76" s="94">
        <v>45319</v>
      </c>
      <c r="F76" s="658">
        <v>45329</v>
      </c>
      <c r="G76" s="1652" t="s">
        <v>7389</v>
      </c>
      <c r="H76" s="155" t="s">
        <v>7292</v>
      </c>
      <c r="I76" s="155">
        <v>45337</v>
      </c>
      <c r="J76" s="164">
        <f t="shared" ref="J76" si="46">I76+17</f>
        <v>45354</v>
      </c>
      <c r="K76" s="613"/>
      <c r="L76" s="515">
        <f t="shared" ref="L76" si="47">I76+23</f>
        <v>45360</v>
      </c>
      <c r="M76" s="613">
        <f t="shared" ref="M76" si="48">I76+26</f>
        <v>45363</v>
      </c>
      <c r="N76" s="515">
        <f t="shared" ref="N76" si="49">I76+28</f>
        <v>45365</v>
      </c>
      <c r="O76" s="515">
        <f t="shared" ref="O76" si="50">I76+31</f>
        <v>45368</v>
      </c>
      <c r="P76" s="515">
        <f t="shared" ref="P76" si="51">I76+34</f>
        <v>45371</v>
      </c>
    </row>
    <row r="77" spans="1:16" s="14" customFormat="1" ht="16.5" hidden="1" customHeight="1" thickBot="1">
      <c r="A77" s="2848"/>
      <c r="B77" s="2848"/>
      <c r="C77" s="750"/>
      <c r="D77" s="581"/>
      <c r="E77" s="517"/>
      <c r="F77" s="517"/>
      <c r="G77" s="159"/>
      <c r="H77" s="159"/>
      <c r="I77" s="93"/>
      <c r="J77" s="159"/>
      <c r="K77" s="606"/>
      <c r="L77" s="159"/>
      <c r="M77" s="606"/>
      <c r="N77" s="517"/>
      <c r="O77" s="517"/>
      <c r="P77" s="517"/>
    </row>
    <row r="78" spans="1:16" s="14" customFormat="1" ht="16.5" hidden="1" customHeight="1" thickTop="1">
      <c r="A78" s="2848"/>
      <c r="B78" s="2848"/>
      <c r="C78" s="1876" t="s">
        <v>3873</v>
      </c>
      <c r="D78" s="657" t="s">
        <v>4450</v>
      </c>
      <c r="E78" s="94">
        <v>45322</v>
      </c>
      <c r="F78" s="658">
        <v>44968</v>
      </c>
      <c r="G78" s="1652" t="s">
        <v>7390</v>
      </c>
      <c r="H78" s="155" t="s">
        <v>7290</v>
      </c>
      <c r="I78" s="155">
        <v>45339</v>
      </c>
      <c r="J78" s="164">
        <f t="shared" ref="J78" si="52">I78+17</f>
        <v>45356</v>
      </c>
      <c r="K78" s="613"/>
      <c r="L78" s="515">
        <f t="shared" ref="L78" si="53">I78+23</f>
        <v>45362</v>
      </c>
      <c r="M78" s="613">
        <f t="shared" ref="M78" si="54">I78+26</f>
        <v>45365</v>
      </c>
      <c r="N78" s="515">
        <f t="shared" ref="N78" si="55">I78+28</f>
        <v>45367</v>
      </c>
      <c r="O78" s="515">
        <f t="shared" ref="O78" si="56">I78+31</f>
        <v>45370</v>
      </c>
      <c r="P78" s="515">
        <f t="shared" ref="P78" si="57">I78+34</f>
        <v>45373</v>
      </c>
    </row>
    <row r="79" spans="1:16" s="14" customFormat="1" ht="16.5" hidden="1" customHeight="1" thickBot="1">
      <c r="A79" s="2848"/>
      <c r="B79" s="2848"/>
      <c r="C79" s="750"/>
      <c r="D79" s="581"/>
      <c r="E79" s="517"/>
      <c r="F79" s="159"/>
      <c r="G79" s="159"/>
      <c r="H79" s="159"/>
      <c r="I79" s="159"/>
      <c r="J79" s="159"/>
      <c r="K79" s="606"/>
      <c r="L79" s="159"/>
      <c r="M79" s="606"/>
      <c r="N79" s="517"/>
      <c r="O79" s="517"/>
      <c r="P79" s="517"/>
    </row>
    <row r="80" spans="1:16" s="14" customFormat="1" ht="16.5" hidden="1" customHeight="1" thickTop="1">
      <c r="A80" s="2848"/>
      <c r="B80" s="2848"/>
      <c r="C80" s="1876" t="s">
        <v>4387</v>
      </c>
      <c r="D80" s="657" t="s">
        <v>4388</v>
      </c>
      <c r="E80" s="94">
        <v>45334</v>
      </c>
      <c r="F80" s="179">
        <v>45345</v>
      </c>
      <c r="G80" s="1215" t="s">
        <v>2182</v>
      </c>
      <c r="H80" s="182" t="s">
        <v>7267</v>
      </c>
      <c r="I80" s="155">
        <v>45346</v>
      </c>
      <c r="J80" s="614"/>
      <c r="K80" s="613"/>
      <c r="L80" s="613"/>
      <c r="M80" s="613"/>
      <c r="N80" s="613"/>
      <c r="O80" s="613"/>
      <c r="P80" s="613"/>
    </row>
    <row r="81" spans="1:18" s="14" customFormat="1" ht="16.5" hidden="1" customHeight="1" thickBot="1">
      <c r="A81" s="2848"/>
      <c r="B81" s="2848"/>
      <c r="C81" s="750"/>
      <c r="D81" s="581"/>
      <c r="E81" s="517"/>
      <c r="F81" s="517"/>
      <c r="G81" s="159"/>
      <c r="H81" s="159"/>
      <c r="I81" s="93"/>
      <c r="J81" s="606"/>
      <c r="K81" s="606"/>
      <c r="L81" s="606"/>
      <c r="M81" s="606"/>
      <c r="N81" s="606"/>
      <c r="O81" s="606"/>
      <c r="P81" s="606"/>
    </row>
    <row r="82" spans="1:18" s="14" customFormat="1" ht="16.5" hidden="1" customHeight="1" thickTop="1">
      <c r="A82" s="2848"/>
      <c r="B82" s="2848"/>
      <c r="C82" s="1876" t="s">
        <v>2214</v>
      </c>
      <c r="D82" s="657" t="s">
        <v>4385</v>
      </c>
      <c r="E82" s="94">
        <v>45329</v>
      </c>
      <c r="F82" s="179">
        <v>45339</v>
      </c>
      <c r="G82" s="1876" t="s">
        <v>7401</v>
      </c>
      <c r="H82" s="155" t="s">
        <v>7408</v>
      </c>
      <c r="I82" s="155">
        <v>45353</v>
      </c>
      <c r="J82" s="164">
        <f>I82+17</f>
        <v>45370</v>
      </c>
      <c r="K82" s="613"/>
      <c r="L82" s="515">
        <f>I82+23</f>
        <v>45376</v>
      </c>
      <c r="M82" s="613">
        <f>I82+26</f>
        <v>45379</v>
      </c>
      <c r="N82" s="515">
        <f>I82+28</f>
        <v>45381</v>
      </c>
      <c r="O82" s="515">
        <f>I82+31</f>
        <v>45384</v>
      </c>
      <c r="P82" s="515">
        <f>I82+34</f>
        <v>45387</v>
      </c>
    </row>
    <row r="83" spans="1:18" s="14" customFormat="1" ht="16.5" hidden="1" customHeight="1" thickBot="1">
      <c r="A83" s="2848"/>
      <c r="B83" s="2848"/>
      <c r="C83" s="750" t="s">
        <v>4390</v>
      </c>
      <c r="D83" s="581" t="s">
        <v>4391</v>
      </c>
      <c r="E83" s="517">
        <v>45342</v>
      </c>
      <c r="F83" s="1404" t="s">
        <v>2190</v>
      </c>
      <c r="G83" s="159"/>
      <c r="H83" s="159"/>
      <c r="I83" s="159"/>
      <c r="J83" s="159"/>
      <c r="K83" s="606"/>
      <c r="L83" s="159"/>
      <c r="M83" s="606"/>
      <c r="N83" s="517"/>
      <c r="O83" s="517"/>
      <c r="P83" s="517"/>
    </row>
    <row r="84" spans="1:18" s="14" customFormat="1" ht="16.5" hidden="1" customHeight="1" thickTop="1">
      <c r="A84" s="2848"/>
      <c r="B84" s="2848"/>
      <c r="C84" s="1876" t="s">
        <v>2122</v>
      </c>
      <c r="D84" s="657" t="s">
        <v>5273</v>
      </c>
      <c r="E84" s="94">
        <v>45343</v>
      </c>
      <c r="F84" s="179">
        <v>45352</v>
      </c>
      <c r="G84" s="1876" t="s">
        <v>7402</v>
      </c>
      <c r="H84" s="155" t="s">
        <v>7409</v>
      </c>
      <c r="I84" s="155">
        <v>45360</v>
      </c>
      <c r="J84" s="164">
        <f>I84+17</f>
        <v>45377</v>
      </c>
      <c r="K84" s="613"/>
      <c r="L84" s="515">
        <f>I84+23</f>
        <v>45383</v>
      </c>
      <c r="M84" s="613">
        <f>I84+26</f>
        <v>45386</v>
      </c>
      <c r="N84" s="515">
        <f>I84+28</f>
        <v>45388</v>
      </c>
      <c r="O84" s="515">
        <f>I84+31</f>
        <v>45391</v>
      </c>
      <c r="P84" s="515">
        <f>I84+34</f>
        <v>45394</v>
      </c>
    </row>
    <row r="85" spans="1:18" s="14" customFormat="1" ht="16.5" hidden="1" customHeight="1" thickBot="1">
      <c r="A85" s="2848"/>
      <c r="B85" s="2848"/>
      <c r="C85" s="750"/>
      <c r="D85" s="581"/>
      <c r="E85" s="517"/>
      <c r="F85" s="517"/>
      <c r="G85" s="159"/>
      <c r="H85" s="159"/>
      <c r="I85" s="93"/>
      <c r="J85" s="159"/>
      <c r="K85" s="606"/>
      <c r="L85" s="159"/>
      <c r="M85" s="606"/>
      <c r="N85" s="517"/>
      <c r="O85" s="517"/>
      <c r="P85" s="517"/>
    </row>
    <row r="86" spans="1:18" s="14" customFormat="1" ht="16.5" hidden="1" customHeight="1" thickTop="1">
      <c r="A86" s="2848"/>
      <c r="B86" s="2848"/>
      <c r="C86" s="1876" t="s">
        <v>6721</v>
      </c>
      <c r="D86" s="657" t="s">
        <v>7269</v>
      </c>
      <c r="E86" s="94">
        <v>45348</v>
      </c>
      <c r="F86" s="179">
        <v>45359</v>
      </c>
      <c r="G86" s="1876" t="s">
        <v>7375</v>
      </c>
      <c r="H86" s="155" t="s">
        <v>7300</v>
      </c>
      <c r="I86" s="155">
        <v>45367</v>
      </c>
      <c r="J86" s="164">
        <f>I86+17</f>
        <v>45384</v>
      </c>
      <c r="K86" s="613"/>
      <c r="L86" s="515">
        <f>I86+23</f>
        <v>45390</v>
      </c>
      <c r="M86" s="613">
        <f>I86+26</f>
        <v>45393</v>
      </c>
      <c r="N86" s="515">
        <f>I86+28</f>
        <v>45395</v>
      </c>
      <c r="O86" s="515">
        <f>I86+31</f>
        <v>45398</v>
      </c>
      <c r="P86" s="515">
        <f>I86+34</f>
        <v>45401</v>
      </c>
    </row>
    <row r="87" spans="1:18" s="14" customFormat="1" ht="16.5" hidden="1" customHeight="1" thickBot="1">
      <c r="A87" s="2848"/>
      <c r="B87" s="2848"/>
      <c r="C87" s="750"/>
      <c r="D87" s="581"/>
      <c r="E87" s="517"/>
      <c r="F87" s="517"/>
      <c r="G87" s="159"/>
      <c r="H87" s="159"/>
      <c r="I87" s="159"/>
      <c r="J87" s="159"/>
      <c r="K87" s="606"/>
      <c r="L87" s="159"/>
      <c r="M87" s="606"/>
      <c r="N87" s="517"/>
      <c r="O87" s="517"/>
      <c r="P87" s="517"/>
    </row>
    <row r="88" spans="1:18" s="14" customFormat="1" ht="16.5" hidden="1" customHeight="1" thickTop="1">
      <c r="A88" s="2848"/>
      <c r="B88" s="2848"/>
      <c r="C88" s="1876" t="s">
        <v>6630</v>
      </c>
      <c r="D88" s="657" t="s">
        <v>7270</v>
      </c>
      <c r="E88" s="94">
        <v>45355</v>
      </c>
      <c r="F88" s="179">
        <v>45366</v>
      </c>
      <c r="G88" s="1876" t="s">
        <v>7376</v>
      </c>
      <c r="H88" s="155" t="s">
        <v>7274</v>
      </c>
      <c r="I88" s="155">
        <v>45374</v>
      </c>
      <c r="J88" s="164">
        <f>I88+17</f>
        <v>45391</v>
      </c>
      <c r="K88" s="613"/>
      <c r="L88" s="515">
        <f>I88+23</f>
        <v>45397</v>
      </c>
      <c r="M88" s="613"/>
      <c r="N88" s="515">
        <f>I88+28</f>
        <v>45402</v>
      </c>
      <c r="O88" s="515">
        <f>I88+31</f>
        <v>45405</v>
      </c>
      <c r="P88" s="515">
        <f>I88+34</f>
        <v>45408</v>
      </c>
    </row>
    <row r="89" spans="1:18" customFormat="1" ht="13.5" hidden="1" thickBot="1">
      <c r="A89" s="2421"/>
      <c r="B89" s="2421"/>
      <c r="C89" s="5"/>
      <c r="D89" s="5"/>
      <c r="E89" s="5"/>
      <c r="F89" s="5"/>
      <c r="G89" s="5"/>
      <c r="H89" s="5"/>
      <c r="I89" s="5"/>
      <c r="J89" s="5"/>
      <c r="K89" s="5"/>
      <c r="L89" s="5"/>
      <c r="M89" s="5"/>
      <c r="N89" s="5"/>
      <c r="O89" s="5"/>
      <c r="P89" s="5"/>
      <c r="Q89" s="5"/>
      <c r="R89" s="5"/>
    </row>
    <row r="90" spans="1:18" s="14" customFormat="1" ht="16.5" hidden="1" customHeight="1" thickTop="1">
      <c r="A90" s="2847"/>
      <c r="B90" s="2847"/>
      <c r="C90" s="1876" t="s">
        <v>4453</v>
      </c>
      <c r="D90" s="657" t="s">
        <v>4454</v>
      </c>
      <c r="E90" s="94">
        <v>45368</v>
      </c>
      <c r="F90" s="93">
        <v>45375</v>
      </c>
      <c r="G90" s="1876" t="s">
        <v>7379</v>
      </c>
      <c r="H90" s="155" t="s">
        <v>7305</v>
      </c>
      <c r="I90" s="155">
        <v>45381</v>
      </c>
      <c r="J90" s="164">
        <f>I90+17</f>
        <v>45398</v>
      </c>
      <c r="K90" s="613"/>
      <c r="L90" s="515">
        <f>I90+23</f>
        <v>45404</v>
      </c>
      <c r="M90" s="613"/>
      <c r="N90" s="515">
        <f>I90+28</f>
        <v>45409</v>
      </c>
      <c r="O90" s="515">
        <f>I90+31</f>
        <v>45412</v>
      </c>
      <c r="P90" s="515">
        <f>I90+34</f>
        <v>45415</v>
      </c>
    </row>
    <row r="91" spans="1:18" s="14" customFormat="1" ht="16.5" hidden="1" customHeight="1" thickBot="1">
      <c r="A91" s="2847"/>
      <c r="B91" s="2847"/>
      <c r="C91" s="750"/>
      <c r="D91" s="581"/>
      <c r="E91" s="517"/>
      <c r="F91" s="517"/>
      <c r="G91" s="159"/>
      <c r="H91" s="159"/>
      <c r="I91" s="159"/>
      <c r="J91" s="159"/>
      <c r="K91" s="606"/>
      <c r="L91" s="159"/>
      <c r="M91" s="606"/>
      <c r="N91" s="517"/>
      <c r="O91" s="517"/>
      <c r="P91" s="517"/>
    </row>
    <row r="92" spans="1:18" s="14" customFormat="1" ht="16.5" hidden="1" customHeight="1" thickTop="1" thickBot="1">
      <c r="A92" s="2847"/>
      <c r="B92" s="2847"/>
      <c r="C92" s="1876" t="s">
        <v>6777</v>
      </c>
      <c r="D92" s="657" t="s">
        <v>7273</v>
      </c>
      <c r="E92" s="94">
        <v>45371</v>
      </c>
      <c r="F92" s="1404" t="s">
        <v>2190</v>
      </c>
      <c r="G92" s="1876" t="s">
        <v>6203</v>
      </c>
      <c r="H92" s="155" t="s">
        <v>7410</v>
      </c>
      <c r="I92" s="155">
        <v>45388</v>
      </c>
      <c r="J92" s="164">
        <f>I92+17</f>
        <v>45405</v>
      </c>
      <c r="K92" s="613"/>
      <c r="L92" s="515">
        <f>I92+23</f>
        <v>45411</v>
      </c>
      <c r="M92" s="613"/>
      <c r="N92" s="515">
        <f>I92+28</f>
        <v>45416</v>
      </c>
      <c r="O92" s="515">
        <f>I92+31</f>
        <v>45419</v>
      </c>
      <c r="P92" s="515">
        <f>I92+34</f>
        <v>45422</v>
      </c>
    </row>
    <row r="93" spans="1:18" s="14" customFormat="1" ht="16.5" hidden="1" customHeight="1" thickTop="1" thickBot="1">
      <c r="A93" s="2847"/>
      <c r="B93" s="2847"/>
      <c r="C93" s="750" t="s">
        <v>5268</v>
      </c>
      <c r="D93" s="581" t="s">
        <v>4451</v>
      </c>
      <c r="E93" s="517">
        <v>45369</v>
      </c>
      <c r="F93" s="1404" t="s">
        <v>2190</v>
      </c>
      <c r="G93" s="159"/>
      <c r="H93" s="159"/>
      <c r="I93" s="93"/>
      <c r="J93" s="159"/>
      <c r="K93" s="606"/>
      <c r="L93" s="159"/>
      <c r="M93" s="606"/>
      <c r="N93" s="517"/>
      <c r="O93" s="517"/>
      <c r="P93" s="517"/>
    </row>
    <row r="94" spans="1:18" s="14" customFormat="1" ht="16.5" hidden="1" customHeight="1" thickTop="1">
      <c r="A94" s="2847"/>
      <c r="B94" s="2847"/>
      <c r="C94" s="2398" t="s">
        <v>2214</v>
      </c>
      <c r="D94" s="657" t="s">
        <v>5285</v>
      </c>
      <c r="E94" s="94">
        <v>45375</v>
      </c>
      <c r="F94" s="93">
        <v>45384</v>
      </c>
      <c r="G94" s="2497" t="s">
        <v>6708</v>
      </c>
      <c r="H94" s="155" t="s">
        <v>7310</v>
      </c>
      <c r="I94" s="155">
        <v>45395</v>
      </c>
      <c r="J94" s="164">
        <f>I94+17</f>
        <v>45412</v>
      </c>
      <c r="K94" s="613"/>
      <c r="L94" s="515">
        <f>I94+23</f>
        <v>45418</v>
      </c>
      <c r="M94" s="613"/>
      <c r="N94" s="515">
        <f>I94+28</f>
        <v>45423</v>
      </c>
      <c r="O94" s="515">
        <f>I94+31</f>
        <v>45426</v>
      </c>
      <c r="P94" s="515">
        <f>I94+34</f>
        <v>45429</v>
      </c>
    </row>
    <row r="95" spans="1:18" s="14" customFormat="1" ht="16.5" hidden="1" customHeight="1" thickBot="1">
      <c r="A95" s="2847"/>
      <c r="B95" s="2847"/>
      <c r="C95" s="750"/>
      <c r="D95" s="581"/>
      <c r="E95" s="517"/>
      <c r="F95" s="517"/>
      <c r="G95" s="159"/>
      <c r="H95" s="159"/>
      <c r="I95" s="159"/>
      <c r="J95" s="159"/>
      <c r="K95" s="606"/>
      <c r="L95" s="159"/>
      <c r="M95" s="606"/>
      <c r="N95" s="517"/>
      <c r="O95" s="517"/>
      <c r="P95" s="517"/>
    </row>
    <row r="96" spans="1:18" s="14" customFormat="1" ht="16.5" hidden="1" customHeight="1" thickTop="1" thickBot="1">
      <c r="A96" s="2847"/>
      <c r="B96" s="2847"/>
      <c r="C96" s="750" t="s">
        <v>5243</v>
      </c>
      <c r="D96" s="581" t="s">
        <v>7277</v>
      </c>
      <c r="E96" s="517">
        <v>45384</v>
      </c>
      <c r="F96" s="517">
        <v>45390</v>
      </c>
      <c r="G96" s="2497" t="s">
        <v>7382</v>
      </c>
      <c r="H96" s="155" t="s">
        <v>7411</v>
      </c>
      <c r="I96" s="155">
        <v>45402</v>
      </c>
      <c r="J96" s="164">
        <f>I96+17</f>
        <v>45419</v>
      </c>
      <c r="K96" s="613"/>
      <c r="L96" s="515">
        <f>I96+23</f>
        <v>45425</v>
      </c>
      <c r="M96" s="613"/>
      <c r="N96" s="515">
        <f>I96+28</f>
        <v>45430</v>
      </c>
      <c r="O96" s="515">
        <f>I96+31</f>
        <v>45433</v>
      </c>
      <c r="P96" s="515">
        <f>I96+34</f>
        <v>45436</v>
      </c>
    </row>
    <row r="97" spans="1:16" s="14" customFormat="1" ht="16.5" hidden="1" customHeight="1" thickTop="1">
      <c r="A97" s="2847"/>
      <c r="B97" s="2847"/>
      <c r="C97" s="1876" t="s">
        <v>6705</v>
      </c>
      <c r="D97" s="657" t="s">
        <v>7278</v>
      </c>
      <c r="E97" s="94">
        <v>45389</v>
      </c>
      <c r="F97" s="1914" t="s">
        <v>2190</v>
      </c>
      <c r="G97" s="2476"/>
      <c r="H97" s="157"/>
      <c r="I97" s="157"/>
      <c r="J97" s="516"/>
      <c r="K97" s="647"/>
      <c r="L97" s="516"/>
      <c r="M97" s="647"/>
      <c r="N97" s="516"/>
      <c r="O97" s="516"/>
      <c r="P97" s="516"/>
    </row>
    <row r="98" spans="1:16" s="14" customFormat="1" ht="16.5" hidden="1" customHeight="1" thickBot="1">
      <c r="A98" s="2847"/>
      <c r="B98" s="2847"/>
      <c r="C98" s="750" t="s">
        <v>2122</v>
      </c>
      <c r="D98" s="581" t="s">
        <v>4393</v>
      </c>
      <c r="E98" s="517">
        <v>45388</v>
      </c>
      <c r="F98" s="517">
        <v>45397</v>
      </c>
      <c r="G98" s="159"/>
      <c r="H98" s="159"/>
      <c r="I98" s="159"/>
      <c r="J98" s="159"/>
      <c r="K98" s="606"/>
      <c r="L98" s="159"/>
      <c r="M98" s="606"/>
      <c r="N98" s="517"/>
      <c r="O98" s="517"/>
      <c r="P98" s="517"/>
    </row>
    <row r="99" spans="1:16" s="14" customFormat="1" ht="16.5" hidden="1" customHeight="1" thickTop="1">
      <c r="A99" s="2847"/>
      <c r="B99" s="2847"/>
      <c r="C99" s="2398" t="s">
        <v>2262</v>
      </c>
      <c r="D99" s="657" t="s">
        <v>5291</v>
      </c>
      <c r="E99" s="94">
        <v>45394</v>
      </c>
      <c r="F99" s="93">
        <v>45403</v>
      </c>
      <c r="G99" s="1876" t="s">
        <v>7386</v>
      </c>
      <c r="H99" s="155" t="s">
        <v>7314</v>
      </c>
      <c r="I99" s="155">
        <v>45409</v>
      </c>
      <c r="J99" s="164">
        <f t="shared" ref="J99" si="58">I99+17</f>
        <v>45426</v>
      </c>
      <c r="K99" s="613"/>
      <c r="L99" s="515">
        <f t="shared" ref="L99" si="59">I99+23</f>
        <v>45432</v>
      </c>
      <c r="M99" s="613"/>
      <c r="N99" s="515">
        <f t="shared" ref="N99" si="60">I99+28</f>
        <v>45437</v>
      </c>
      <c r="O99" s="515">
        <f t="shared" ref="O99" si="61">I99+31</f>
        <v>45440</v>
      </c>
      <c r="P99" s="515">
        <f t="shared" ref="P99" si="62">I99+34</f>
        <v>45443</v>
      </c>
    </row>
    <row r="100" spans="1:16" s="14" customFormat="1" ht="16.5" hidden="1" customHeight="1" thickBot="1">
      <c r="A100" s="2847"/>
      <c r="B100" s="2847"/>
      <c r="C100" s="752"/>
      <c r="D100" s="581"/>
      <c r="E100" s="517"/>
      <c r="F100" s="517"/>
      <c r="G100" s="159"/>
      <c r="H100" s="159"/>
      <c r="I100" s="159"/>
      <c r="J100" s="159"/>
      <c r="K100" s="606"/>
      <c r="L100" s="159"/>
      <c r="M100" s="606"/>
      <c r="N100" s="517"/>
      <c r="O100" s="517"/>
      <c r="P100" s="517"/>
    </row>
    <row r="101" spans="1:16" s="14" customFormat="1" ht="16.5" hidden="1" customHeight="1" thickTop="1">
      <c r="A101" s="2847"/>
      <c r="B101" s="2847"/>
      <c r="C101" s="1876" t="s">
        <v>6690</v>
      </c>
      <c r="D101" s="657" t="s">
        <v>7281</v>
      </c>
      <c r="E101" s="94">
        <v>45399</v>
      </c>
      <c r="F101" s="1215" t="s">
        <v>2190</v>
      </c>
      <c r="G101" s="1876" t="s">
        <v>7407</v>
      </c>
      <c r="H101" s="155" t="s">
        <v>7412</v>
      </c>
      <c r="I101" s="155">
        <v>45419</v>
      </c>
      <c r="J101" s="164">
        <f t="shared" ref="J101" si="63">I101+17</f>
        <v>45436</v>
      </c>
      <c r="K101" s="613"/>
      <c r="L101" s="515">
        <f t="shared" ref="L101" si="64">I101+23</f>
        <v>45442</v>
      </c>
      <c r="M101" s="613"/>
      <c r="N101" s="515">
        <f t="shared" ref="N101" si="65">I101+28</f>
        <v>45447</v>
      </c>
      <c r="O101" s="515">
        <f t="shared" ref="O101" si="66">I101+31</f>
        <v>45450</v>
      </c>
      <c r="P101" s="515">
        <f t="shared" ref="P101" si="67">I101+34</f>
        <v>45453</v>
      </c>
    </row>
    <row r="102" spans="1:16" s="14" customFormat="1" ht="16.5" hidden="1" customHeight="1" thickBot="1">
      <c r="A102" s="2847"/>
      <c r="B102" s="2847"/>
      <c r="C102" s="752" t="s">
        <v>6638</v>
      </c>
      <c r="D102" s="581" t="s">
        <v>7283</v>
      </c>
      <c r="E102" s="94">
        <v>45405</v>
      </c>
      <c r="F102" s="2528" t="s">
        <v>2190</v>
      </c>
      <c r="G102" s="2476"/>
      <c r="H102" s="157"/>
      <c r="I102" s="157"/>
      <c r="J102" s="516"/>
      <c r="K102" s="647"/>
      <c r="L102" s="516"/>
      <c r="M102" s="647"/>
      <c r="N102" s="516"/>
      <c r="O102" s="516"/>
      <c r="P102" s="516"/>
    </row>
    <row r="103" spans="1:16" s="14" customFormat="1" ht="16.5" hidden="1" customHeight="1" thickTop="1" thickBot="1">
      <c r="A103" s="2847"/>
      <c r="B103" s="2847"/>
      <c r="C103" s="752"/>
      <c r="D103" s="581"/>
      <c r="E103" s="517"/>
      <c r="F103" s="517"/>
      <c r="G103" s="159"/>
      <c r="H103" s="159"/>
      <c r="I103" s="159"/>
      <c r="J103" s="159"/>
      <c r="K103" s="606"/>
      <c r="L103" s="159"/>
      <c r="M103" s="606"/>
      <c r="N103" s="517"/>
      <c r="O103" s="517"/>
      <c r="P103" s="517"/>
    </row>
    <row r="104" spans="1:16" s="14" customFormat="1" ht="16.5" hidden="1" customHeight="1" thickTop="1">
      <c r="A104" s="2847"/>
      <c r="B104" s="2847"/>
      <c r="C104" s="580" t="s">
        <v>2186</v>
      </c>
      <c r="D104" s="2535" t="s">
        <v>5296</v>
      </c>
      <c r="E104" s="94">
        <v>45411</v>
      </c>
      <c r="F104" s="93">
        <v>45420</v>
      </c>
      <c r="G104" s="1876" t="s">
        <v>7389</v>
      </c>
      <c r="H104" s="155" t="s">
        <v>7318</v>
      </c>
      <c r="I104" s="155">
        <v>45425</v>
      </c>
      <c r="J104" s="164">
        <f t="shared" ref="J104" si="68">I104+17</f>
        <v>45442</v>
      </c>
      <c r="K104" s="613"/>
      <c r="L104" s="515">
        <f t="shared" ref="L104" si="69">I104+23</f>
        <v>45448</v>
      </c>
      <c r="M104" s="613"/>
      <c r="N104" s="515">
        <f t="shared" ref="N104" si="70">I104+28</f>
        <v>45453</v>
      </c>
      <c r="O104" s="515">
        <f t="shared" ref="O104" si="71">I104+31</f>
        <v>45456</v>
      </c>
      <c r="P104" s="515">
        <f t="shared" ref="P104" si="72">I104+34</f>
        <v>45459</v>
      </c>
    </row>
    <row r="105" spans="1:16" s="14" customFormat="1" ht="16.5" hidden="1" customHeight="1" thickBot="1">
      <c r="A105" s="2847"/>
      <c r="B105" s="2847"/>
      <c r="C105" s="752" t="s">
        <v>6681</v>
      </c>
      <c r="D105" s="581" t="s">
        <v>7285</v>
      </c>
      <c r="E105" s="517">
        <v>45411</v>
      </c>
      <c r="F105" s="1404" t="s">
        <v>2190</v>
      </c>
      <c r="G105" s="1433"/>
      <c r="H105" s="159"/>
      <c r="I105" s="159"/>
      <c r="J105" s="159"/>
      <c r="K105" s="606"/>
      <c r="L105" s="159"/>
      <c r="M105" s="606"/>
      <c r="N105" s="517"/>
      <c r="O105" s="517"/>
      <c r="P105" s="517"/>
    </row>
    <row r="106" spans="1:16" s="14" customFormat="1" ht="16.5" hidden="1" customHeight="1" thickTop="1">
      <c r="A106" s="2847"/>
      <c r="B106" s="2847"/>
      <c r="C106" s="1876" t="s">
        <v>5266</v>
      </c>
      <c r="D106" s="657" t="s">
        <v>7287</v>
      </c>
      <c r="E106" s="1874">
        <v>45416</v>
      </c>
      <c r="F106" s="2536" t="s">
        <v>2190</v>
      </c>
      <c r="G106" s="2514" t="s">
        <v>7390</v>
      </c>
      <c r="H106" s="155" t="s">
        <v>7320</v>
      </c>
      <c r="I106" s="155">
        <v>45433</v>
      </c>
      <c r="J106" s="164">
        <f t="shared" ref="J106" si="73">I106+17</f>
        <v>45450</v>
      </c>
      <c r="K106" s="613"/>
      <c r="L106" s="515">
        <f t="shared" ref="L106" si="74">I106+23</f>
        <v>45456</v>
      </c>
      <c r="M106" s="613"/>
      <c r="N106" s="515">
        <f t="shared" ref="N106" si="75">I106+28</f>
        <v>45461</v>
      </c>
      <c r="O106" s="515">
        <f t="shared" ref="O106" si="76">I106+31</f>
        <v>45464</v>
      </c>
      <c r="P106" s="515">
        <f t="shared" ref="P106" si="77">I106+34</f>
        <v>45467</v>
      </c>
    </row>
    <row r="107" spans="1:16" s="14" customFormat="1" ht="16.5" hidden="1" customHeight="1" thickBot="1">
      <c r="A107" s="2847"/>
      <c r="B107" s="2847"/>
      <c r="C107" s="2235" t="s">
        <v>3746</v>
      </c>
      <c r="D107" s="752" t="s">
        <v>7289</v>
      </c>
      <c r="E107" s="517">
        <v>45424</v>
      </c>
      <c r="F107" s="517">
        <v>45431</v>
      </c>
      <c r="G107" s="1433"/>
      <c r="H107" s="159"/>
      <c r="I107" s="159"/>
      <c r="J107" s="159"/>
      <c r="K107" s="606"/>
      <c r="L107" s="159"/>
      <c r="M107" s="606"/>
      <c r="N107" s="517"/>
      <c r="O107" s="517"/>
      <c r="P107" s="517"/>
    </row>
    <row r="108" spans="1:16" s="14" customFormat="1" ht="16.5" hidden="1" customHeight="1" thickTop="1">
      <c r="A108" s="2847"/>
      <c r="B108" s="2847"/>
      <c r="C108" s="2537" t="s">
        <v>2182</v>
      </c>
      <c r="D108" s="657" t="s">
        <v>7290</v>
      </c>
      <c r="E108" s="94">
        <v>45419</v>
      </c>
      <c r="F108" s="93" t="s">
        <v>2000</v>
      </c>
      <c r="G108" s="2514" t="s">
        <v>7401</v>
      </c>
      <c r="H108" s="155" t="s">
        <v>7323</v>
      </c>
      <c r="I108" s="155">
        <v>45441</v>
      </c>
      <c r="J108" s="164">
        <f t="shared" ref="J108" si="78">I108+17</f>
        <v>45458</v>
      </c>
      <c r="K108" s="613"/>
      <c r="L108" s="515">
        <f t="shared" ref="L108" si="79">I108+23</f>
        <v>45464</v>
      </c>
      <c r="M108" s="613"/>
      <c r="N108" s="515">
        <f t="shared" ref="N108" si="80">I108+28</f>
        <v>45469</v>
      </c>
      <c r="O108" s="515">
        <f t="shared" ref="O108" si="81">I108+31</f>
        <v>45472</v>
      </c>
      <c r="P108" s="515">
        <f t="shared" ref="P108" si="82">I108+34</f>
        <v>45475</v>
      </c>
    </row>
    <row r="109" spans="1:16" s="14" customFormat="1" ht="16.5" hidden="1" customHeight="1" thickBot="1">
      <c r="A109" s="2847"/>
      <c r="B109" s="2847"/>
      <c r="C109" s="752" t="s">
        <v>3873</v>
      </c>
      <c r="D109" s="752" t="s">
        <v>7292</v>
      </c>
      <c r="E109" s="606">
        <v>45421</v>
      </c>
      <c r="F109" s="2741" t="s">
        <v>2190</v>
      </c>
      <c r="G109" s="1433"/>
      <c r="H109" s="159"/>
      <c r="I109" s="159"/>
      <c r="J109" s="159"/>
      <c r="K109" s="606"/>
      <c r="L109" s="159"/>
      <c r="M109" s="606"/>
      <c r="N109" s="517"/>
      <c r="O109" s="517"/>
      <c r="P109" s="517"/>
    </row>
    <row r="110" spans="1:16" s="14" customFormat="1" ht="16.5" hidden="1" customHeight="1" thickTop="1">
      <c r="A110" s="2847"/>
      <c r="B110" s="2847"/>
      <c r="C110" s="2395" t="s">
        <v>4387</v>
      </c>
      <c r="D110" s="580" t="s">
        <v>7267</v>
      </c>
      <c r="E110" s="2742">
        <v>45430</v>
      </c>
      <c r="F110" s="1883" t="s">
        <v>2190</v>
      </c>
      <c r="G110" s="2514" t="s">
        <v>7402</v>
      </c>
      <c r="H110" s="155" t="s">
        <v>7413</v>
      </c>
      <c r="I110" s="155">
        <v>45446</v>
      </c>
      <c r="J110" s="164">
        <f t="shared" ref="J110" si="83">I110+17</f>
        <v>45463</v>
      </c>
      <c r="K110" s="613"/>
      <c r="L110" s="515">
        <f t="shared" ref="L110" si="84">I110+23</f>
        <v>45469</v>
      </c>
      <c r="M110" s="613"/>
      <c r="N110" s="515">
        <f t="shared" ref="N110" si="85">I110+28</f>
        <v>45474</v>
      </c>
      <c r="O110" s="515">
        <f t="shared" ref="O110" si="86">I110+31</f>
        <v>45477</v>
      </c>
      <c r="P110" s="515">
        <f t="shared" ref="P110" si="87">I110+34</f>
        <v>45480</v>
      </c>
    </row>
    <row r="111" spans="1:16" s="14" customFormat="1" ht="16.5" hidden="1" customHeight="1" thickBot="1">
      <c r="A111" s="2847"/>
      <c r="B111" s="2847"/>
      <c r="C111" s="2235" t="s">
        <v>2122</v>
      </c>
      <c r="D111" s="752" t="s">
        <v>4487</v>
      </c>
      <c r="E111" s="606">
        <v>45431</v>
      </c>
      <c r="F111" s="2743" t="s">
        <v>2190</v>
      </c>
      <c r="G111" s="2476"/>
      <c r="H111" s="157"/>
      <c r="I111" s="157"/>
      <c r="J111" s="516"/>
      <c r="K111" s="647"/>
      <c r="L111" s="516"/>
      <c r="M111" s="647"/>
      <c r="N111" s="516"/>
      <c r="O111" s="516"/>
      <c r="P111" s="516"/>
    </row>
    <row r="112" spans="1:16" s="14" customFormat="1" ht="16.5" hidden="1" customHeight="1" thickTop="1" thickBot="1">
      <c r="A112" s="2847"/>
      <c r="B112" s="2847"/>
      <c r="C112" s="2396" t="s">
        <v>7295</v>
      </c>
      <c r="D112" s="752" t="s">
        <v>7296</v>
      </c>
      <c r="E112" s="517">
        <v>45434</v>
      </c>
      <c r="F112" s="1404">
        <f>E112+11</f>
        <v>45445</v>
      </c>
      <c r="G112" s="1433"/>
      <c r="H112" s="159"/>
      <c r="I112" s="159"/>
      <c r="J112" s="159"/>
      <c r="K112" s="606"/>
      <c r="L112" s="159"/>
      <c r="M112" s="606"/>
      <c r="N112" s="517"/>
      <c r="O112" s="517"/>
      <c r="P112" s="517"/>
    </row>
    <row r="113" spans="1:16" s="14" customFormat="1" ht="16.5" hidden="1" customHeight="1" thickTop="1">
      <c r="A113" s="2847"/>
      <c r="B113" s="2847"/>
      <c r="C113" s="1876" t="s">
        <v>6772</v>
      </c>
      <c r="D113" s="657" t="s">
        <v>7293</v>
      </c>
      <c r="E113" s="612">
        <v>45433</v>
      </c>
      <c r="F113" s="1883" t="s">
        <v>2190</v>
      </c>
      <c r="G113" s="1876" t="s">
        <v>7414</v>
      </c>
      <c r="H113" s="155" t="s">
        <v>7415</v>
      </c>
      <c r="I113" s="155">
        <v>45456</v>
      </c>
      <c r="J113" s="164">
        <f t="shared" ref="J113" si="88">I113+17</f>
        <v>45473</v>
      </c>
      <c r="K113" s="613"/>
      <c r="L113" s="515">
        <f t="shared" ref="L113" si="89">I113+23</f>
        <v>45479</v>
      </c>
      <c r="M113" s="613"/>
      <c r="N113" s="515">
        <f t="shared" ref="N113" si="90">I113+28</f>
        <v>45484</v>
      </c>
      <c r="O113" s="515">
        <f t="shared" ref="O113" si="91">I113+31</f>
        <v>45487</v>
      </c>
      <c r="P113" s="515">
        <f t="shared" ref="P113" si="92">I113+34</f>
        <v>45490</v>
      </c>
    </row>
    <row r="114" spans="1:16" s="14" customFormat="1" ht="16.5" hidden="1" customHeight="1" thickBot="1">
      <c r="A114" s="2847"/>
      <c r="B114" s="2847"/>
      <c r="C114" s="750"/>
      <c r="D114" s="581"/>
      <c r="E114" s="517"/>
      <c r="F114" s="159"/>
      <c r="G114" s="1433"/>
      <c r="H114" s="159"/>
      <c r="I114" s="159"/>
      <c r="J114" s="159"/>
      <c r="K114" s="606"/>
      <c r="L114" s="159"/>
      <c r="M114" s="606"/>
      <c r="N114" s="517"/>
      <c r="O114" s="517"/>
      <c r="P114" s="517"/>
    </row>
    <row r="115" spans="1:16" s="14" customFormat="1" ht="16.5" hidden="1" customHeight="1" thickTop="1">
      <c r="A115" s="2847"/>
      <c r="B115" s="2847"/>
      <c r="C115" s="1876" t="s">
        <v>6721</v>
      </c>
      <c r="D115" s="657" t="s">
        <v>7297</v>
      </c>
      <c r="E115" s="612">
        <v>45440</v>
      </c>
      <c r="F115" s="1883" t="s">
        <v>2190</v>
      </c>
      <c r="G115" s="1876" t="s">
        <v>7375</v>
      </c>
      <c r="H115" s="155" t="s">
        <v>7302</v>
      </c>
      <c r="I115" s="155">
        <v>45458</v>
      </c>
      <c r="J115" s="164">
        <f t="shared" ref="J115" si="93">I115+17</f>
        <v>45475</v>
      </c>
      <c r="K115" s="613"/>
      <c r="L115" s="515">
        <f t="shared" ref="L115" si="94">I115+23</f>
        <v>45481</v>
      </c>
      <c r="M115" s="613"/>
      <c r="N115" s="515">
        <f t="shared" ref="N115" si="95">I115+28</f>
        <v>45486</v>
      </c>
      <c r="O115" s="515">
        <f t="shared" ref="O115" si="96">I115+31</f>
        <v>45489</v>
      </c>
      <c r="P115" s="515">
        <f t="shared" ref="P115" si="97">I115+34</f>
        <v>45492</v>
      </c>
    </row>
    <row r="116" spans="1:16" s="14" customFormat="1" ht="16.5" hidden="1" customHeight="1" thickBot="1">
      <c r="A116" s="2847"/>
      <c r="B116" s="2847"/>
      <c r="C116" s="750" t="s">
        <v>2262</v>
      </c>
      <c r="D116" s="581" t="s">
        <v>4337</v>
      </c>
      <c r="E116" s="517">
        <v>45442</v>
      </c>
      <c r="F116" s="159">
        <v>45451</v>
      </c>
      <c r="G116" s="1433"/>
      <c r="H116" s="159"/>
      <c r="I116" s="159"/>
      <c r="J116" s="159"/>
      <c r="K116" s="606"/>
      <c r="L116" s="159"/>
      <c r="M116" s="606"/>
      <c r="N116" s="517"/>
      <c r="O116" s="517"/>
      <c r="P116" s="517"/>
    </row>
    <row r="117" spans="1:16" s="14" customFormat="1" ht="16.5" hidden="1" customHeight="1" thickTop="1">
      <c r="A117" s="2847"/>
      <c r="B117" s="2847"/>
      <c r="C117" s="1876" t="s">
        <v>6630</v>
      </c>
      <c r="D117" s="1076" t="s">
        <v>7300</v>
      </c>
      <c r="E117" s="302">
        <v>45447</v>
      </c>
      <c r="F117" s="2757" t="s">
        <v>2190</v>
      </c>
      <c r="G117" s="1876" t="s">
        <v>7395</v>
      </c>
      <c r="H117" s="2784" t="s">
        <v>7416</v>
      </c>
      <c r="I117" s="2784">
        <v>45465</v>
      </c>
      <c r="J117" s="2785">
        <f t="shared" ref="J117" si="98">I117+17</f>
        <v>45482</v>
      </c>
      <c r="K117" s="2769"/>
      <c r="L117" s="498">
        <f>I117+25</f>
        <v>45490</v>
      </c>
      <c r="M117" s="2769"/>
      <c r="N117" s="498">
        <f>I117+29</f>
        <v>45494</v>
      </c>
      <c r="O117" s="498">
        <f>I117+33</f>
        <v>45498</v>
      </c>
      <c r="P117" s="498">
        <f>I117+36</f>
        <v>45501</v>
      </c>
    </row>
    <row r="118" spans="1:16" s="14" customFormat="1" ht="16.5" hidden="1" customHeight="1" thickBot="1">
      <c r="A118" s="2847"/>
      <c r="B118" s="2847"/>
      <c r="C118" s="2759"/>
      <c r="D118" s="2772"/>
      <c r="E118" s="504"/>
      <c r="F118" s="504"/>
      <c r="G118" s="2476"/>
      <c r="H118" s="2786"/>
      <c r="I118" s="2786"/>
      <c r="J118" s="502"/>
      <c r="K118" s="549"/>
      <c r="L118" s="502"/>
      <c r="M118" s="549"/>
      <c r="N118" s="502"/>
      <c r="O118" s="502"/>
      <c r="P118" s="502"/>
    </row>
    <row r="119" spans="1:16" s="14" customFormat="1" ht="16.5" hidden="1" customHeight="1" thickTop="1">
      <c r="A119" s="2847"/>
      <c r="B119" s="2847"/>
      <c r="C119" s="2496" t="s">
        <v>2109</v>
      </c>
      <c r="D119" s="1076" t="s">
        <v>4489</v>
      </c>
      <c r="E119" s="302">
        <v>45455</v>
      </c>
      <c r="F119" s="2775">
        <v>45464</v>
      </c>
      <c r="G119" s="1876" t="s">
        <v>6203</v>
      </c>
      <c r="H119" s="2784" t="s">
        <v>7417</v>
      </c>
      <c r="I119" s="2784">
        <v>45479</v>
      </c>
      <c r="J119" s="2785">
        <f t="shared" ref="J119" si="99">I119+17</f>
        <v>45496</v>
      </c>
      <c r="K119" s="2769"/>
      <c r="L119" s="498">
        <f>I119+25</f>
        <v>45504</v>
      </c>
      <c r="M119" s="2769"/>
      <c r="N119" s="498">
        <f>I119+29</f>
        <v>45508</v>
      </c>
      <c r="O119" s="498">
        <f>I119+33</f>
        <v>45512</v>
      </c>
      <c r="P119" s="498">
        <f>I119+36</f>
        <v>45515</v>
      </c>
    </row>
    <row r="120" spans="1:16" s="14" customFormat="1" ht="16.5" hidden="1" customHeight="1" thickBot="1">
      <c r="A120" s="2847"/>
      <c r="B120" s="2847"/>
      <c r="C120" s="2759" t="s">
        <v>2186</v>
      </c>
      <c r="D120" s="2760" t="s">
        <v>5308</v>
      </c>
      <c r="E120" s="504">
        <v>45462</v>
      </c>
      <c r="F120" s="2761">
        <v>45475</v>
      </c>
      <c r="G120" s="2761"/>
      <c r="H120" s="2761"/>
      <c r="I120" s="2761"/>
      <c r="J120" s="2761"/>
      <c r="K120" s="195"/>
      <c r="L120" s="2761"/>
      <c r="M120" s="195"/>
      <c r="N120" s="504"/>
      <c r="O120" s="504"/>
      <c r="P120" s="504"/>
    </row>
    <row r="121" spans="1:16" s="14" customFormat="1" ht="16.5" hidden="1" customHeight="1" thickTop="1">
      <c r="A121" s="2847"/>
      <c r="B121" s="2847"/>
      <c r="C121" s="1876" t="s">
        <v>4453</v>
      </c>
      <c r="D121" s="1076" t="s">
        <v>7303</v>
      </c>
      <c r="E121" s="302">
        <v>45461</v>
      </c>
      <c r="F121" s="2757" t="s">
        <v>2190</v>
      </c>
      <c r="G121" s="1876" t="s">
        <v>6708</v>
      </c>
      <c r="H121" s="2784" t="s">
        <v>7309</v>
      </c>
      <c r="I121" s="2784">
        <v>45479</v>
      </c>
      <c r="J121" s="2785">
        <v>45503</v>
      </c>
      <c r="K121" s="2769"/>
      <c r="L121" s="498">
        <v>45511</v>
      </c>
      <c r="M121" s="2769"/>
      <c r="N121" s="498">
        <v>45515</v>
      </c>
      <c r="O121" s="498">
        <v>45519</v>
      </c>
      <c r="P121" s="498">
        <v>45522</v>
      </c>
    </row>
    <row r="122" spans="1:16" ht="13.5" hidden="1" thickBot="1">
      <c r="C122" s="2759" t="s">
        <v>2214</v>
      </c>
      <c r="D122" s="2760" t="s">
        <v>4494</v>
      </c>
      <c r="E122" s="504">
        <v>45467</v>
      </c>
      <c r="F122" s="2761">
        <v>45478</v>
      </c>
      <c r="G122" s="2761"/>
      <c r="H122" s="2761"/>
      <c r="I122" s="2761"/>
      <c r="J122" s="2761"/>
      <c r="K122" s="195"/>
      <c r="L122" s="2761"/>
      <c r="M122" s="195"/>
      <c r="N122" s="504"/>
      <c r="O122" s="504"/>
      <c r="P122" s="504"/>
    </row>
    <row r="123" spans="1:16" s="14" customFormat="1" ht="16.5" hidden="1" customHeight="1" thickTop="1">
      <c r="A123" s="2421"/>
      <c r="B123" s="2421"/>
      <c r="C123" s="1876" t="s">
        <v>6777</v>
      </c>
      <c r="D123" s="1076" t="s">
        <v>7305</v>
      </c>
      <c r="E123" s="302">
        <v>45464</v>
      </c>
      <c r="F123" s="2757" t="s">
        <v>2190</v>
      </c>
      <c r="G123" s="1876" t="s">
        <v>7382</v>
      </c>
      <c r="H123" s="2784" t="s">
        <v>7339</v>
      </c>
      <c r="I123" s="2784">
        <v>45493</v>
      </c>
      <c r="J123" s="2785">
        <f t="shared" ref="J123" si="100">I123+17</f>
        <v>45510</v>
      </c>
      <c r="K123" s="2769"/>
      <c r="L123" s="498">
        <f>I123+25</f>
        <v>45518</v>
      </c>
      <c r="M123" s="2769"/>
      <c r="N123" s="498">
        <f>I123+29</f>
        <v>45522</v>
      </c>
      <c r="O123" s="498">
        <f>I123+33</f>
        <v>45526</v>
      </c>
      <c r="P123" s="498">
        <f>I123+36</f>
        <v>45529</v>
      </c>
    </row>
    <row r="124" spans="1:16" s="14" customFormat="1" ht="16.5" hidden="1" customHeight="1" thickBot="1">
      <c r="A124" s="2421"/>
      <c r="B124" s="2421"/>
      <c r="C124" s="2759"/>
      <c r="D124" s="2760"/>
      <c r="E124" s="504"/>
      <c r="F124" s="2761"/>
      <c r="G124" s="2761"/>
      <c r="H124" s="2761"/>
      <c r="I124" s="2761"/>
      <c r="J124" s="2761"/>
      <c r="K124" s="195"/>
      <c r="L124" s="2761"/>
      <c r="M124" s="195"/>
      <c r="N124" s="504"/>
      <c r="O124" s="504"/>
      <c r="P124" s="504"/>
    </row>
    <row r="125" spans="1:16" s="14" customFormat="1" ht="19.5" hidden="1" customHeight="1" thickTop="1">
      <c r="A125" s="2421"/>
      <c r="B125" s="2421"/>
      <c r="C125" s="1876" t="s">
        <v>5243</v>
      </c>
      <c r="D125" s="1079" t="s">
        <v>7307</v>
      </c>
      <c r="E125" s="302">
        <v>45475</v>
      </c>
      <c r="F125" s="2766" t="s">
        <v>2190</v>
      </c>
      <c r="G125" s="1876" t="s">
        <v>7386</v>
      </c>
      <c r="H125" s="2784" t="s">
        <v>7342</v>
      </c>
      <c r="I125" s="2784">
        <v>45500</v>
      </c>
      <c r="J125" s="2785">
        <f t="shared" ref="J125" si="101">I125+17</f>
        <v>45517</v>
      </c>
      <c r="K125" s="2769"/>
      <c r="L125" s="498">
        <f>I125+25</f>
        <v>45525</v>
      </c>
      <c r="M125" s="2769"/>
      <c r="N125" s="498">
        <f>I125+29</f>
        <v>45529</v>
      </c>
      <c r="O125" s="498">
        <f>I125+33</f>
        <v>45533</v>
      </c>
      <c r="P125" s="498">
        <f>I125+36</f>
        <v>45536</v>
      </c>
    </row>
    <row r="126" spans="1:16" s="14" customFormat="1" ht="19.5" hidden="1" customHeight="1" thickBot="1">
      <c r="A126" s="2421"/>
      <c r="B126" s="2421"/>
      <c r="C126" s="2759" t="s">
        <v>2150</v>
      </c>
      <c r="D126" s="2760" t="s">
        <v>5312</v>
      </c>
      <c r="E126" s="504">
        <v>45478</v>
      </c>
      <c r="F126" s="2761">
        <f>E126+11</f>
        <v>45489</v>
      </c>
      <c r="G126" s="2761"/>
      <c r="H126" s="2761"/>
      <c r="I126" s="2761"/>
      <c r="J126" s="2761"/>
      <c r="K126" s="195"/>
      <c r="L126" s="2761"/>
      <c r="M126" s="195"/>
      <c r="N126" s="504"/>
      <c r="O126" s="504"/>
      <c r="P126" s="504"/>
    </row>
    <row r="127" spans="1:16" s="14" customFormat="1" ht="19.5" hidden="1" customHeight="1" thickTop="1">
      <c r="A127" s="2421"/>
      <c r="B127" s="2421"/>
      <c r="C127" s="2681" t="s">
        <v>6705</v>
      </c>
      <c r="D127" s="2767" t="s">
        <v>7310</v>
      </c>
      <c r="E127" s="858">
        <v>45482</v>
      </c>
      <c r="F127" s="2757" t="s">
        <v>2190</v>
      </c>
      <c r="G127" s="2467" t="s">
        <v>2182</v>
      </c>
      <c r="H127" s="2784" t="s">
        <v>7418</v>
      </c>
      <c r="I127" s="2784">
        <v>45507</v>
      </c>
      <c r="J127" s="2798"/>
      <c r="K127" s="2769"/>
      <c r="L127" s="2769"/>
      <c r="M127" s="2769"/>
      <c r="N127" s="2769"/>
      <c r="O127" s="2769"/>
      <c r="P127" s="2769"/>
    </row>
    <row r="128" spans="1:16" s="14" customFormat="1" ht="19.5" hidden="1" customHeight="1" thickBot="1">
      <c r="A128" s="2421" t="s">
        <v>2262</v>
      </c>
      <c r="B128" s="2421"/>
      <c r="C128" s="2771" t="s">
        <v>4410</v>
      </c>
      <c r="D128" s="2835" t="s">
        <v>5313</v>
      </c>
      <c r="E128" s="2841" t="s">
        <v>2190</v>
      </c>
      <c r="F128" s="2841" t="s">
        <v>2190</v>
      </c>
      <c r="G128" s="2786"/>
      <c r="H128" s="2786"/>
      <c r="I128" s="2786"/>
      <c r="J128" s="549"/>
      <c r="K128" s="549"/>
      <c r="L128" s="549"/>
      <c r="M128" s="549"/>
      <c r="N128" s="549"/>
      <c r="O128" s="549"/>
      <c r="P128" s="549"/>
    </row>
    <row r="129" spans="1:16" s="14" customFormat="1" ht="19.5" hidden="1" customHeight="1" thickTop="1">
      <c r="A129" s="2421" t="s">
        <v>7389</v>
      </c>
      <c r="B129" s="2421"/>
      <c r="C129" s="797" t="s">
        <v>3758</v>
      </c>
      <c r="D129" s="2767" t="s">
        <v>5315</v>
      </c>
      <c r="E129" s="858">
        <v>45486</v>
      </c>
      <c r="F129" s="858">
        <f>E129+10</f>
        <v>45496</v>
      </c>
      <c r="G129" s="2839" t="s">
        <v>7407</v>
      </c>
      <c r="H129" s="2859" t="s">
        <v>7419</v>
      </c>
      <c r="I129" s="2784">
        <v>45513</v>
      </c>
      <c r="J129" s="498">
        <f>I129+17</f>
        <v>45530</v>
      </c>
      <c r="K129" s="2769"/>
      <c r="L129" s="498">
        <f>I129+25</f>
        <v>45538</v>
      </c>
      <c r="M129" s="2769"/>
      <c r="N129" s="498">
        <f>I129+29</f>
        <v>45542</v>
      </c>
      <c r="O129" s="498">
        <f>I129+33</f>
        <v>45546</v>
      </c>
      <c r="P129" s="498">
        <f>I129+36</f>
        <v>45549</v>
      </c>
    </row>
    <row r="130" spans="1:16" s="14" customFormat="1" ht="19.5" hidden="1" customHeight="1">
      <c r="A130" s="2421"/>
      <c r="B130" s="2421"/>
      <c r="C130" s="2838" t="s">
        <v>6463</v>
      </c>
      <c r="D130" s="1079" t="s">
        <v>2238</v>
      </c>
      <c r="E130" s="974">
        <v>45502</v>
      </c>
      <c r="F130" s="302">
        <f>E130+10</f>
        <v>45512</v>
      </c>
      <c r="G130" s="2854"/>
      <c r="H130" s="2860"/>
      <c r="I130" s="2786"/>
      <c r="J130" s="2786"/>
      <c r="K130" s="549"/>
      <c r="L130" s="2786"/>
      <c r="M130" s="549"/>
      <c r="N130" s="502"/>
      <c r="O130" s="502"/>
      <c r="P130" s="502"/>
    </row>
    <row r="131" spans="1:16" s="14" customFormat="1" ht="19.5" hidden="1" customHeight="1" thickBot="1">
      <c r="A131" s="2421"/>
      <c r="B131" s="2421"/>
      <c r="C131" s="2612" t="s">
        <v>6690</v>
      </c>
      <c r="D131" s="2760" t="s">
        <v>7313</v>
      </c>
      <c r="E131" s="40">
        <v>45499</v>
      </c>
      <c r="F131" s="2841" t="s">
        <v>2190</v>
      </c>
      <c r="G131" s="2855"/>
      <c r="H131" s="2861"/>
      <c r="I131" s="504"/>
      <c r="J131" s="504"/>
      <c r="K131" s="195"/>
      <c r="L131" s="2761"/>
      <c r="M131" s="195"/>
      <c r="N131" s="504"/>
      <c r="O131" s="504"/>
      <c r="P131" s="504"/>
    </row>
    <row r="132" spans="1:16" s="14" customFormat="1" ht="19.5" hidden="1" customHeight="1" thickTop="1">
      <c r="A132" s="2421" t="s">
        <v>7390</v>
      </c>
      <c r="B132" s="2421"/>
      <c r="C132" s="2234" t="s">
        <v>6638</v>
      </c>
      <c r="D132" s="1076" t="s">
        <v>7314</v>
      </c>
      <c r="E132" s="302">
        <v>45501</v>
      </c>
      <c r="F132" s="2776" t="s">
        <v>2190</v>
      </c>
      <c r="G132" s="2234" t="s">
        <v>7389</v>
      </c>
      <c r="H132" s="2786" t="s">
        <v>7350</v>
      </c>
      <c r="I132" s="2786">
        <v>45517</v>
      </c>
      <c r="J132" s="502">
        <f t="shared" ref="J132" si="102">I132+17</f>
        <v>45534</v>
      </c>
      <c r="K132" s="549"/>
      <c r="L132" s="502">
        <f>I132+25</f>
        <v>45542</v>
      </c>
      <c r="M132" s="549"/>
      <c r="N132" s="502">
        <f>I132+29</f>
        <v>45546</v>
      </c>
      <c r="O132" s="502">
        <f>I132+33</f>
        <v>45550</v>
      </c>
      <c r="P132" s="502">
        <f>I132+36</f>
        <v>45553</v>
      </c>
    </row>
    <row r="133" spans="1:16" s="14" customFormat="1" ht="19.5" hidden="1" customHeight="1" thickBot="1">
      <c r="A133" s="2421"/>
      <c r="B133" s="2421"/>
      <c r="C133" s="2759" t="s">
        <v>2242</v>
      </c>
      <c r="D133" s="2760" t="s">
        <v>4395</v>
      </c>
      <c r="E133" s="504">
        <v>45502</v>
      </c>
      <c r="F133" s="2841" t="s">
        <v>2190</v>
      </c>
      <c r="G133" s="2761"/>
      <c r="H133" s="2761"/>
      <c r="I133" s="2761"/>
      <c r="J133" s="2761"/>
      <c r="K133" s="195"/>
      <c r="L133" s="2761"/>
      <c r="M133" s="195"/>
      <c r="N133" s="504"/>
      <c r="O133" s="504"/>
      <c r="P133" s="504"/>
    </row>
    <row r="134" spans="1:16" s="14" customFormat="1" ht="19.5" hidden="1" customHeight="1" thickTop="1">
      <c r="A134" s="2421"/>
      <c r="B134" s="2421"/>
      <c r="C134" s="1876" t="s">
        <v>6681</v>
      </c>
      <c r="D134" s="1076" t="s">
        <v>7316</v>
      </c>
      <c r="E134" s="302">
        <v>45503</v>
      </c>
      <c r="F134" s="2777" t="s">
        <v>2190</v>
      </c>
      <c r="G134" s="1876" t="s">
        <v>7390</v>
      </c>
      <c r="H134" s="2784" t="s">
        <v>7420</v>
      </c>
      <c r="I134" s="2784">
        <v>45523</v>
      </c>
      <c r="J134" s="2785">
        <f t="shared" ref="J134" si="103">I134+17</f>
        <v>45540</v>
      </c>
      <c r="K134" s="2769"/>
      <c r="L134" s="498">
        <f>I134+25</f>
        <v>45548</v>
      </c>
      <c r="M134" s="2769"/>
      <c r="N134" s="498">
        <f>I134+29</f>
        <v>45552</v>
      </c>
      <c r="O134" s="498">
        <f>I134+33</f>
        <v>45556</v>
      </c>
      <c r="P134" s="498">
        <f>I134+36</f>
        <v>45559</v>
      </c>
    </row>
    <row r="135" spans="1:16" s="14" customFormat="1" ht="19.5" hidden="1" customHeight="1" thickBot="1">
      <c r="A135" s="2421"/>
      <c r="B135" s="2421"/>
      <c r="C135" s="2759" t="s">
        <v>5295</v>
      </c>
      <c r="D135" s="2760" t="s">
        <v>4772</v>
      </c>
      <c r="E135" s="504">
        <v>45507</v>
      </c>
      <c r="F135" s="504">
        <f>E135+9</f>
        <v>45516</v>
      </c>
      <c r="G135" s="2761"/>
      <c r="H135" s="2761"/>
      <c r="I135" s="2761"/>
      <c r="J135" s="2761"/>
      <c r="K135" s="195"/>
      <c r="L135" s="2761"/>
      <c r="M135" s="195"/>
      <c r="N135" s="504"/>
      <c r="O135" s="504"/>
      <c r="P135" s="504"/>
    </row>
    <row r="136" spans="1:16" s="14" customFormat="1" ht="19.5" hidden="1" customHeight="1" thickTop="1">
      <c r="A136" s="2421" t="s">
        <v>7421</v>
      </c>
      <c r="B136" s="2421"/>
      <c r="C136" s="1876" t="s">
        <v>5266</v>
      </c>
      <c r="D136" s="1076" t="s">
        <v>7318</v>
      </c>
      <c r="E136" s="302">
        <v>45510</v>
      </c>
      <c r="F136" s="2777" t="s">
        <v>2190</v>
      </c>
      <c r="G136" s="1876" t="s">
        <v>7422</v>
      </c>
      <c r="H136" s="2784" t="s">
        <v>7423</v>
      </c>
      <c r="I136" s="2784">
        <v>45530</v>
      </c>
      <c r="J136" s="2785">
        <f t="shared" ref="J136" si="104">I136+17</f>
        <v>45547</v>
      </c>
      <c r="K136" s="2769"/>
      <c r="L136" s="498">
        <f>I136+25</f>
        <v>45555</v>
      </c>
      <c r="M136" s="2769"/>
      <c r="N136" s="498">
        <f>I136+29</f>
        <v>45559</v>
      </c>
      <c r="O136" s="498">
        <f>I136+33</f>
        <v>45563</v>
      </c>
      <c r="P136" s="498">
        <f>I136+36</f>
        <v>45566</v>
      </c>
    </row>
    <row r="137" spans="1:16" s="14" customFormat="1" ht="19.5" hidden="1" customHeight="1" thickBot="1">
      <c r="A137" s="2421"/>
      <c r="B137" s="2421"/>
      <c r="C137" s="2759" t="s">
        <v>2214</v>
      </c>
      <c r="D137" s="2760" t="s">
        <v>2240</v>
      </c>
      <c r="E137" s="1324">
        <v>45513</v>
      </c>
      <c r="F137" s="504">
        <f>E137+9</f>
        <v>45522</v>
      </c>
      <c r="G137" s="2761"/>
      <c r="H137" s="2761"/>
      <c r="I137" s="2761"/>
      <c r="J137" s="2761"/>
      <c r="K137" s="195"/>
      <c r="L137" s="2761"/>
      <c r="M137" s="195"/>
      <c r="N137" s="504"/>
      <c r="O137" s="504"/>
      <c r="P137" s="504"/>
    </row>
    <row r="138" spans="1:16" s="14" customFormat="1" ht="19.5" hidden="1" customHeight="1" thickTop="1">
      <c r="A138" s="2421"/>
      <c r="B138" s="2421"/>
      <c r="C138" s="1876" t="s">
        <v>3873</v>
      </c>
      <c r="D138" s="1076" t="s">
        <v>7320</v>
      </c>
      <c r="E138" s="302">
        <v>45517</v>
      </c>
      <c r="F138" s="2777" t="s">
        <v>2190</v>
      </c>
      <c r="G138" s="1876" t="s">
        <v>7402</v>
      </c>
      <c r="H138" s="2784" t="s">
        <v>7424</v>
      </c>
      <c r="I138" s="2784">
        <v>45535</v>
      </c>
      <c r="J138" s="2785">
        <f t="shared" ref="J138" si="105">I138+17</f>
        <v>45552</v>
      </c>
      <c r="K138" s="2769"/>
      <c r="L138" s="498">
        <f>I138+25</f>
        <v>45560</v>
      </c>
      <c r="M138" s="2769"/>
      <c r="N138" s="498">
        <f>I138+29</f>
        <v>45564</v>
      </c>
      <c r="O138" s="498">
        <f>I138+33</f>
        <v>45568</v>
      </c>
      <c r="P138" s="498">
        <f>I138+36</f>
        <v>45571</v>
      </c>
    </row>
    <row r="139" spans="1:16" s="14" customFormat="1" ht="19.5" hidden="1" customHeight="1" thickBot="1">
      <c r="A139" s="2842" t="s">
        <v>7322</v>
      </c>
      <c r="B139" s="2842"/>
      <c r="C139" s="2759" t="s">
        <v>2242</v>
      </c>
      <c r="D139" s="2760" t="s">
        <v>2243</v>
      </c>
      <c r="E139" s="504">
        <v>45520</v>
      </c>
      <c r="F139" s="504">
        <f>E139+12</f>
        <v>45532</v>
      </c>
      <c r="G139" s="2761"/>
      <c r="H139" s="2761"/>
      <c r="I139" s="2761"/>
      <c r="J139" s="2761"/>
      <c r="K139" s="195"/>
      <c r="L139" s="2761"/>
      <c r="M139" s="195"/>
      <c r="N139" s="504"/>
      <c r="O139" s="504"/>
      <c r="P139" s="504"/>
    </row>
    <row r="140" spans="1:16" s="14" customFormat="1" ht="19.5" hidden="1" customHeight="1" thickTop="1">
      <c r="A140" s="2421"/>
      <c r="B140" s="2421"/>
      <c r="C140" s="1876" t="s">
        <v>4387</v>
      </c>
      <c r="D140" s="1076" t="s">
        <v>7323</v>
      </c>
      <c r="E140" s="302">
        <v>45524</v>
      </c>
      <c r="F140" s="2777" t="s">
        <v>2190</v>
      </c>
      <c r="G140" s="1876" t="s">
        <v>7414</v>
      </c>
      <c r="H140" s="2784" t="s">
        <v>7329</v>
      </c>
      <c r="I140" s="2784">
        <v>45542</v>
      </c>
      <c r="J140" s="2785">
        <f t="shared" ref="J140" si="106">I140+17</f>
        <v>45559</v>
      </c>
      <c r="K140" s="2769"/>
      <c r="L140" s="498">
        <f>I140+25</f>
        <v>45567</v>
      </c>
      <c r="M140" s="2769"/>
      <c r="N140" s="498">
        <f>I140+29</f>
        <v>45571</v>
      </c>
      <c r="O140" s="498">
        <f>I140+33</f>
        <v>45575</v>
      </c>
      <c r="P140" s="498">
        <f>I140+36</f>
        <v>45578</v>
      </c>
    </row>
    <row r="141" spans="1:16" s="14" customFormat="1" ht="19.5" hidden="1" customHeight="1" thickBot="1">
      <c r="A141" s="2421"/>
      <c r="B141" s="2421"/>
      <c r="C141" s="2759" t="s">
        <v>7325</v>
      </c>
      <c r="D141" s="2760" t="s">
        <v>4776</v>
      </c>
      <c r="E141" s="504">
        <v>45533</v>
      </c>
      <c r="F141" s="504">
        <f>E141+9</f>
        <v>45542</v>
      </c>
      <c r="G141" s="2761"/>
      <c r="H141" s="2761"/>
      <c r="I141" s="2761"/>
      <c r="J141" s="2761"/>
      <c r="K141" s="195"/>
      <c r="L141" s="2761"/>
      <c r="M141" s="195"/>
      <c r="N141" s="504"/>
      <c r="O141" s="504"/>
      <c r="P141" s="504"/>
    </row>
    <row r="142" spans="1:16" s="14" customFormat="1" ht="19.5" hidden="1" customHeight="1" thickTop="1">
      <c r="A142" s="2421" t="s">
        <v>7425</v>
      </c>
      <c r="B142" s="2421"/>
      <c r="C142" s="1876" t="s">
        <v>6772</v>
      </c>
      <c r="D142" s="1076" t="s">
        <v>7326</v>
      </c>
      <c r="E142" s="302">
        <v>45531</v>
      </c>
      <c r="F142" s="2777" t="s">
        <v>2190</v>
      </c>
      <c r="G142" s="1876" t="s">
        <v>7426</v>
      </c>
      <c r="H142" s="2784" t="s">
        <v>7427</v>
      </c>
      <c r="I142" s="2784">
        <v>45549</v>
      </c>
      <c r="J142" s="2785">
        <f t="shared" ref="J142" si="107">I142+17</f>
        <v>45566</v>
      </c>
      <c r="K142" s="2769"/>
      <c r="L142" s="498">
        <f>I142+25</f>
        <v>45574</v>
      </c>
      <c r="M142" s="2769"/>
      <c r="N142" s="498">
        <f>I142+29</f>
        <v>45578</v>
      </c>
      <c r="O142" s="498">
        <f>I142+33</f>
        <v>45582</v>
      </c>
      <c r="P142" s="498">
        <f>I142+36</f>
        <v>45585</v>
      </c>
    </row>
    <row r="143" spans="1:16" s="14" customFormat="1" ht="19.5" hidden="1" customHeight="1" thickBot="1">
      <c r="A143" s="2421"/>
      <c r="B143" s="2421"/>
      <c r="C143" s="2759" t="s">
        <v>4410</v>
      </c>
      <c r="D143" s="2760" t="s">
        <v>4780</v>
      </c>
      <c r="E143" s="504">
        <v>45539</v>
      </c>
      <c r="F143" s="504">
        <f>E143+9</f>
        <v>45548</v>
      </c>
      <c r="G143" s="2761"/>
      <c r="H143" s="2761"/>
      <c r="I143" s="2761"/>
      <c r="J143" s="2761"/>
      <c r="K143" s="195"/>
      <c r="L143" s="2761"/>
      <c r="M143" s="195"/>
      <c r="N143" s="504"/>
      <c r="O143" s="504"/>
      <c r="P143" s="504"/>
    </row>
    <row r="144" spans="1:16" s="14" customFormat="1" ht="19.5" hidden="1" customHeight="1" thickTop="1">
      <c r="A144" s="2842"/>
      <c r="B144" s="2842"/>
      <c r="C144" s="1876" t="s">
        <v>6721</v>
      </c>
      <c r="D144" s="1076" t="s">
        <v>7328</v>
      </c>
      <c r="E144" s="302">
        <v>45538</v>
      </c>
      <c r="F144" s="2777" t="s">
        <v>2190</v>
      </c>
      <c r="G144" s="1876" t="s">
        <v>7376</v>
      </c>
      <c r="H144" s="2784" t="s">
        <v>7428</v>
      </c>
      <c r="I144" s="2784">
        <v>45556</v>
      </c>
      <c r="J144" s="2785">
        <f t="shared" ref="J144" si="108">I144+17</f>
        <v>45573</v>
      </c>
      <c r="K144" s="2769"/>
      <c r="L144" s="498">
        <f>I144+25</f>
        <v>45581</v>
      </c>
      <c r="M144" s="2769"/>
      <c r="N144" s="498">
        <f>I144+29</f>
        <v>45585</v>
      </c>
      <c r="O144" s="498">
        <f>I144+33</f>
        <v>45589</v>
      </c>
      <c r="P144" s="498">
        <f>I144+36</f>
        <v>45592</v>
      </c>
    </row>
    <row r="145" spans="1:16" s="14" customFormat="1" ht="19.5" hidden="1" customHeight="1" thickBot="1">
      <c r="A145" s="2842" t="s">
        <v>7330</v>
      </c>
      <c r="B145" s="2842"/>
      <c r="C145" s="2759" t="s">
        <v>7331</v>
      </c>
      <c r="D145" s="2760" t="s">
        <v>5323</v>
      </c>
      <c r="E145" s="504">
        <v>45545</v>
      </c>
      <c r="F145" s="504">
        <f>E145+9</f>
        <v>45554</v>
      </c>
      <c r="G145" s="2761"/>
      <c r="H145" s="2761"/>
      <c r="I145" s="2761"/>
      <c r="J145" s="2761"/>
      <c r="K145" s="195"/>
      <c r="L145" s="2761"/>
      <c r="M145" s="195"/>
      <c r="N145" s="504"/>
      <c r="O145" s="504"/>
      <c r="P145" s="504"/>
    </row>
    <row r="146" spans="1:16" s="14" customFormat="1" ht="19.5" hidden="1" customHeight="1" thickTop="1">
      <c r="A146" s="2842"/>
      <c r="B146" s="2842"/>
      <c r="C146" s="2395" t="s">
        <v>6630</v>
      </c>
      <c r="D146" s="2767" t="s">
        <v>7302</v>
      </c>
      <c r="E146" s="858">
        <v>45545</v>
      </c>
      <c r="F146" s="2777" t="s">
        <v>2190</v>
      </c>
      <c r="G146" s="1876" t="s">
        <v>6203</v>
      </c>
      <c r="H146" s="2784" t="s">
        <v>7429</v>
      </c>
      <c r="I146" s="2784">
        <v>45568</v>
      </c>
      <c r="J146" s="2785">
        <f t="shared" ref="J146" si="109">I146+17</f>
        <v>45585</v>
      </c>
      <c r="K146" s="2769"/>
      <c r="L146" s="498">
        <f>I146+25</f>
        <v>45593</v>
      </c>
      <c r="M146" s="2769"/>
      <c r="N146" s="498">
        <f>I146+29</f>
        <v>45597</v>
      </c>
      <c r="O146" s="498">
        <f>I146+33</f>
        <v>45601</v>
      </c>
      <c r="P146" s="498">
        <f>I146+36</f>
        <v>45604</v>
      </c>
    </row>
    <row r="147" spans="1:16" s="14" customFormat="1" ht="19.5" hidden="1" customHeight="1" thickBot="1">
      <c r="A147" s="2842"/>
      <c r="B147" s="2842"/>
      <c r="C147" s="2759" t="s">
        <v>2186</v>
      </c>
      <c r="D147" s="2760" t="s">
        <v>2258</v>
      </c>
      <c r="E147" s="504">
        <v>45549</v>
      </c>
      <c r="F147" s="504">
        <f>E147+9</f>
        <v>45558</v>
      </c>
      <c r="G147" s="2761"/>
      <c r="H147" s="2761"/>
      <c r="I147" s="2761"/>
      <c r="J147" s="2761"/>
      <c r="K147" s="195"/>
      <c r="L147" s="2761"/>
      <c r="M147" s="195"/>
      <c r="N147" s="504"/>
      <c r="O147" s="504"/>
      <c r="P147" s="504"/>
    </row>
    <row r="148" spans="1:16" s="14" customFormat="1" ht="19.5" customHeight="1" thickTop="1">
      <c r="A148" s="2842"/>
      <c r="B148" s="2842"/>
      <c r="C148" s="2395" t="s">
        <v>4453</v>
      </c>
      <c r="D148" s="2767" t="s">
        <v>7333</v>
      </c>
      <c r="E148" s="858">
        <v>45552</v>
      </c>
      <c r="F148" s="2777" t="s">
        <v>2190</v>
      </c>
      <c r="G148" s="1876" t="s">
        <v>6708</v>
      </c>
      <c r="H148" s="2784" t="s">
        <v>7430</v>
      </c>
      <c r="I148" s="2784">
        <v>45570</v>
      </c>
      <c r="J148" s="2785">
        <f t="shared" ref="J148" si="110">I148+17</f>
        <v>45587</v>
      </c>
      <c r="K148" s="2769"/>
      <c r="L148" s="498">
        <f>I148+25</f>
        <v>45595</v>
      </c>
      <c r="M148" s="2769"/>
      <c r="N148" s="498">
        <f>I148+29</f>
        <v>45599</v>
      </c>
      <c r="O148" s="498">
        <f>I148+33</f>
        <v>45603</v>
      </c>
      <c r="P148" s="498">
        <f>I148+36</f>
        <v>45606</v>
      </c>
    </row>
    <row r="149" spans="1:16" s="14" customFormat="1" ht="19.5" customHeight="1" thickBot="1">
      <c r="A149" s="2842" t="s">
        <v>7335</v>
      </c>
      <c r="B149" s="2842"/>
      <c r="C149" s="2759" t="s">
        <v>7336</v>
      </c>
      <c r="D149" s="2760" t="s">
        <v>2263</v>
      </c>
      <c r="E149" s="504">
        <v>45557</v>
      </c>
      <c r="F149" s="504">
        <f>E149+9</f>
        <v>45566</v>
      </c>
      <c r="G149" s="2761"/>
      <c r="H149" s="2761"/>
      <c r="I149" s="2761"/>
      <c r="J149" s="2761"/>
      <c r="K149" s="195"/>
      <c r="L149" s="2761"/>
      <c r="M149" s="195"/>
      <c r="N149" s="504"/>
      <c r="O149" s="504"/>
      <c r="P149" s="504"/>
    </row>
    <row r="150" spans="1:16" s="14" customFormat="1" ht="19.5" customHeight="1" thickTop="1">
      <c r="A150" s="2842"/>
      <c r="B150" s="2842"/>
      <c r="C150" s="2395" t="s">
        <v>6777</v>
      </c>
      <c r="D150" s="2767" t="s">
        <v>7309</v>
      </c>
      <c r="E150" s="858">
        <v>45559</v>
      </c>
      <c r="F150" s="2777" t="s">
        <v>2190</v>
      </c>
      <c r="G150" s="1876" t="s">
        <v>7382</v>
      </c>
      <c r="H150" s="2784" t="s">
        <v>7431</v>
      </c>
      <c r="I150" s="2784">
        <v>45577</v>
      </c>
      <c r="J150" s="2785">
        <f t="shared" ref="J150" si="111">I150+17</f>
        <v>45594</v>
      </c>
      <c r="K150" s="2769"/>
      <c r="L150" s="498">
        <f>I150+25</f>
        <v>45602</v>
      </c>
      <c r="M150" s="2769"/>
      <c r="N150" s="498">
        <f>I150+29</f>
        <v>45606</v>
      </c>
      <c r="O150" s="498">
        <f>I150+33</f>
        <v>45610</v>
      </c>
      <c r="P150" s="498">
        <f>I150+36</f>
        <v>45613</v>
      </c>
    </row>
    <row r="151" spans="1:16" s="14" customFormat="1" ht="19.5" customHeight="1" thickBot="1">
      <c r="A151" s="2842"/>
      <c r="B151" s="2842"/>
      <c r="C151" s="2771" t="s">
        <v>2242</v>
      </c>
      <c r="D151" s="2835" t="s">
        <v>4402</v>
      </c>
      <c r="E151" s="502">
        <v>45563</v>
      </c>
      <c r="F151" s="502">
        <f>E151+9</f>
        <v>45572</v>
      </c>
      <c r="G151" s="2761"/>
      <c r="H151" s="2761"/>
      <c r="I151" s="2761"/>
      <c r="J151" s="2761"/>
      <c r="K151" s="195"/>
      <c r="L151" s="2761"/>
      <c r="M151" s="195"/>
      <c r="N151" s="504"/>
      <c r="O151" s="504"/>
      <c r="P151" s="504"/>
    </row>
    <row r="152" spans="1:16" s="14" customFormat="1" ht="19.5" customHeight="1" thickTop="1">
      <c r="A152" s="2842" t="s">
        <v>7432</v>
      </c>
      <c r="B152" s="2842"/>
      <c r="C152" s="2395" t="s">
        <v>6705</v>
      </c>
      <c r="D152" s="2774" t="s">
        <v>7339</v>
      </c>
      <c r="E152" s="498">
        <v>45566</v>
      </c>
      <c r="F152" s="813" t="s">
        <v>2190</v>
      </c>
      <c r="G152" s="3898" t="s">
        <v>2182</v>
      </c>
      <c r="H152" s="2784" t="s">
        <v>7346</v>
      </c>
      <c r="I152" s="2769">
        <v>45584</v>
      </c>
      <c r="J152" s="2798"/>
      <c r="K152" s="2769"/>
      <c r="L152" s="2769"/>
      <c r="M152" s="2769"/>
      <c r="N152" s="2769"/>
      <c r="O152" s="2769"/>
      <c r="P152" s="2769"/>
    </row>
    <row r="153" spans="1:16" s="14" customFormat="1" ht="19.5" customHeight="1">
      <c r="A153" s="2842"/>
      <c r="B153" s="2842"/>
      <c r="C153" s="2771" t="s">
        <v>2242</v>
      </c>
      <c r="D153" s="2778" t="s">
        <v>4407</v>
      </c>
      <c r="E153" s="502">
        <v>45569</v>
      </c>
      <c r="F153" s="502">
        <f>E153+9</f>
        <v>45578</v>
      </c>
      <c r="G153" s="3897"/>
      <c r="H153" s="2786"/>
      <c r="I153" s="549"/>
      <c r="J153" s="549"/>
      <c r="K153" s="549"/>
      <c r="L153" s="549"/>
      <c r="M153" s="549"/>
      <c r="N153" s="549"/>
      <c r="O153" s="549"/>
      <c r="P153" s="549"/>
    </row>
    <row r="154" spans="1:16" s="14" customFormat="1" ht="19.5" customHeight="1" thickBot="1">
      <c r="A154" s="2842" t="s">
        <v>7325</v>
      </c>
      <c r="B154" s="2842"/>
      <c r="C154" s="3891" t="s">
        <v>2248</v>
      </c>
      <c r="D154" s="3892" t="s">
        <v>4404</v>
      </c>
      <c r="E154" s="3893">
        <v>45567</v>
      </c>
      <c r="F154" s="3893">
        <f>E154+9</f>
        <v>45576</v>
      </c>
      <c r="G154" s="2855"/>
      <c r="H154" s="2761"/>
      <c r="I154" s="2761"/>
      <c r="J154" s="2761"/>
      <c r="K154" s="195"/>
      <c r="L154" s="2761"/>
      <c r="M154" s="195"/>
      <c r="N154" s="504"/>
      <c r="O154" s="504"/>
      <c r="P154" s="504"/>
    </row>
    <row r="155" spans="1:16" s="14" customFormat="1" ht="19.5" customHeight="1" thickTop="1">
      <c r="A155" s="2842" t="s">
        <v>7433</v>
      </c>
      <c r="B155" s="2842"/>
      <c r="C155" s="2395" t="s">
        <v>5243</v>
      </c>
      <c r="D155" s="2767" t="s">
        <v>7342</v>
      </c>
      <c r="E155" s="858">
        <v>45573</v>
      </c>
      <c r="F155" s="2777" t="s">
        <v>2190</v>
      </c>
      <c r="G155" s="1876" t="s">
        <v>7434</v>
      </c>
      <c r="H155" s="2784" t="s">
        <v>7435</v>
      </c>
      <c r="I155" s="2784">
        <v>45591</v>
      </c>
      <c r="J155" s="2785">
        <f t="shared" ref="J155" si="112">I155+17</f>
        <v>45608</v>
      </c>
      <c r="K155" s="2769"/>
      <c r="L155" s="498">
        <f>I155+25</f>
        <v>45616</v>
      </c>
      <c r="M155" s="2769"/>
      <c r="N155" s="498">
        <f>I155+29</f>
        <v>45620</v>
      </c>
      <c r="O155" s="498">
        <f>I155+33</f>
        <v>45624</v>
      </c>
      <c r="P155" s="498">
        <f>I155+36</f>
        <v>45627</v>
      </c>
    </row>
    <row r="156" spans="1:16" s="14" customFormat="1" ht="19.5" customHeight="1" thickBot="1">
      <c r="A156" s="2842" t="s">
        <v>4410</v>
      </c>
      <c r="B156" s="2842"/>
      <c r="C156" s="2759" t="s">
        <v>7325</v>
      </c>
      <c r="D156" s="2760" t="s">
        <v>2268</v>
      </c>
      <c r="E156" s="504">
        <v>45574</v>
      </c>
      <c r="F156" s="504">
        <f>E156+9</f>
        <v>45583</v>
      </c>
      <c r="G156" s="2761"/>
      <c r="H156" s="2761"/>
      <c r="I156" s="2761"/>
      <c r="J156" s="2761"/>
      <c r="K156" s="195"/>
      <c r="L156" s="2761"/>
      <c r="M156" s="195"/>
      <c r="N156" s="504"/>
      <c r="O156" s="504"/>
      <c r="P156" s="504"/>
    </row>
    <row r="157" spans="1:16" s="14" customFormat="1" ht="19.5" customHeight="1" thickTop="1">
      <c r="A157" s="2842" t="s">
        <v>7436</v>
      </c>
      <c r="B157" s="2842"/>
      <c r="C157" s="2395" t="s">
        <v>7344</v>
      </c>
      <c r="D157" s="2767" t="s">
        <v>7345</v>
      </c>
      <c r="E157" s="2777" t="s">
        <v>2190</v>
      </c>
      <c r="F157" s="2777" t="s">
        <v>2190</v>
      </c>
      <c r="G157" s="1876" t="s">
        <v>7407</v>
      </c>
      <c r="H157" s="2784" t="s">
        <v>7437</v>
      </c>
      <c r="I157" s="2784">
        <v>45598</v>
      </c>
      <c r="J157" s="2785">
        <f t="shared" ref="J157" si="113">I157+17</f>
        <v>45615</v>
      </c>
      <c r="K157" s="2769"/>
      <c r="L157" s="498">
        <f>I157+25</f>
        <v>45623</v>
      </c>
      <c r="M157" s="2769"/>
      <c r="N157" s="498">
        <f>I157+29</f>
        <v>45627</v>
      </c>
      <c r="O157" s="498">
        <f>I157+33</f>
        <v>45631</v>
      </c>
      <c r="P157" s="498">
        <f>I157+36</f>
        <v>45634</v>
      </c>
    </row>
    <row r="158" spans="1:16" s="14" customFormat="1" ht="19.5" customHeight="1" thickBot="1">
      <c r="A158" s="2842" t="s">
        <v>2290</v>
      </c>
      <c r="B158" s="2842"/>
      <c r="C158" s="3891" t="s">
        <v>4410</v>
      </c>
      <c r="D158" s="3894" t="s">
        <v>2272</v>
      </c>
      <c r="E158" s="3893">
        <v>45581</v>
      </c>
      <c r="F158" s="3895" t="s">
        <v>2190</v>
      </c>
      <c r="G158" s="2761"/>
      <c r="H158" s="2761"/>
      <c r="I158" s="2761"/>
      <c r="J158" s="2761"/>
      <c r="K158" s="195"/>
      <c r="L158" s="2761"/>
      <c r="M158" s="195"/>
      <c r="N158" s="504"/>
      <c r="O158" s="504"/>
      <c r="P158" s="504"/>
    </row>
    <row r="159" spans="1:16" s="14" customFormat="1" ht="19.5" customHeight="1" thickTop="1">
      <c r="A159" s="2842" t="s">
        <v>7438</v>
      </c>
      <c r="B159" s="2842"/>
      <c r="C159" s="2395" t="s">
        <v>6690</v>
      </c>
      <c r="D159" s="2767" t="s">
        <v>7347</v>
      </c>
      <c r="E159" s="858">
        <v>45587</v>
      </c>
      <c r="F159" s="2777" t="s">
        <v>2190</v>
      </c>
      <c r="G159" s="1876" t="s">
        <v>7389</v>
      </c>
      <c r="H159" s="2784" t="s">
        <v>7439</v>
      </c>
      <c r="I159" s="2784">
        <v>45605</v>
      </c>
      <c r="J159" s="2785">
        <f t="shared" ref="J159" si="114">I159+17</f>
        <v>45622</v>
      </c>
      <c r="K159" s="2769"/>
      <c r="L159" s="498">
        <f>I159+25</f>
        <v>45630</v>
      </c>
      <c r="M159" s="2769"/>
      <c r="N159" s="498">
        <f>I159+29</f>
        <v>45634</v>
      </c>
      <c r="O159" s="498">
        <f>I159+33</f>
        <v>45638</v>
      </c>
      <c r="P159" s="498">
        <f>I159+36</f>
        <v>45641</v>
      </c>
    </row>
    <row r="160" spans="1:16" s="14" customFormat="1" ht="19.5" customHeight="1" thickBot="1">
      <c r="A160" s="2842"/>
      <c r="B160" s="2842"/>
      <c r="C160" s="2759" t="s">
        <v>2751</v>
      </c>
      <c r="D160" s="2760" t="s">
        <v>4413</v>
      </c>
      <c r="E160" s="504">
        <v>45588</v>
      </c>
      <c r="F160" s="504">
        <f>E160+9</f>
        <v>45597</v>
      </c>
      <c r="G160" s="2761"/>
      <c r="H160" s="2761"/>
      <c r="I160" s="2761"/>
      <c r="J160" s="2761"/>
      <c r="K160" s="195"/>
      <c r="L160" s="2761"/>
      <c r="M160" s="195"/>
      <c r="N160" s="504"/>
      <c r="O160" s="504"/>
      <c r="P160" s="504"/>
    </row>
    <row r="161" spans="1:16" s="14" customFormat="1" ht="19.5" customHeight="1" thickTop="1">
      <c r="A161" s="2842" t="s">
        <v>7349</v>
      </c>
      <c r="B161" s="2842"/>
      <c r="C161" s="2395" t="s">
        <v>6638</v>
      </c>
      <c r="D161" s="2767" t="s">
        <v>7350</v>
      </c>
      <c r="E161" s="858">
        <v>45594</v>
      </c>
      <c r="F161" s="2777" t="s">
        <v>2190</v>
      </c>
      <c r="G161" s="1876" t="s">
        <v>7422</v>
      </c>
      <c r="H161" s="2784" t="s">
        <v>7440</v>
      </c>
      <c r="I161" s="2784">
        <v>45612</v>
      </c>
      <c r="J161" s="2785">
        <f t="shared" ref="J161" si="115">I161+17</f>
        <v>45629</v>
      </c>
      <c r="K161" s="2769"/>
      <c r="L161" s="498">
        <f>I161+25</f>
        <v>45637</v>
      </c>
      <c r="M161" s="2769"/>
      <c r="N161" s="498">
        <f>I161+29</f>
        <v>45641</v>
      </c>
      <c r="O161" s="498">
        <f>I161+33</f>
        <v>45645</v>
      </c>
      <c r="P161" s="498">
        <f>I161+36</f>
        <v>45648</v>
      </c>
    </row>
    <row r="162" spans="1:16" s="14" customFormat="1" ht="19.5" customHeight="1" thickBot="1">
      <c r="A162" s="2842" t="s">
        <v>7352</v>
      </c>
      <c r="B162" s="2842"/>
      <c r="C162" s="2759" t="s">
        <v>4414</v>
      </c>
      <c r="D162" s="2760" t="s">
        <v>4415</v>
      </c>
      <c r="E162" s="504">
        <v>45595</v>
      </c>
      <c r="F162" s="504">
        <f>E162+9</f>
        <v>45604</v>
      </c>
      <c r="G162" s="2761"/>
      <c r="H162" s="2761"/>
      <c r="I162" s="2761"/>
      <c r="J162" s="2761"/>
      <c r="K162" s="195"/>
      <c r="L162" s="2761"/>
      <c r="M162" s="195"/>
      <c r="N162" s="504"/>
      <c r="O162" s="504"/>
      <c r="P162" s="504"/>
    </row>
    <row r="163" spans="1:16" s="14" customFormat="1" ht="20.25" thickTop="1">
      <c r="A163" s="2842"/>
      <c r="B163" s="2842"/>
      <c r="C163" s="2395" t="s">
        <v>5259</v>
      </c>
      <c r="D163" s="2767" t="s">
        <v>7353</v>
      </c>
      <c r="E163" s="858">
        <v>45601</v>
      </c>
      <c r="F163" s="2777" t="s">
        <v>2190</v>
      </c>
      <c r="G163" s="1876" t="s">
        <v>7402</v>
      </c>
      <c r="H163" s="2784" t="s">
        <v>7374</v>
      </c>
      <c r="I163" s="2784">
        <v>45619</v>
      </c>
      <c r="J163" s="2785">
        <f t="shared" ref="J163" si="116">I163+17</f>
        <v>45636</v>
      </c>
      <c r="K163" s="2769"/>
      <c r="L163" s="498">
        <f>I163+25</f>
        <v>45644</v>
      </c>
      <c r="M163" s="2769"/>
      <c r="N163" s="498">
        <f>I163+29</f>
        <v>45648</v>
      </c>
      <c r="O163" s="498">
        <f>I163+33</f>
        <v>45652</v>
      </c>
      <c r="P163" s="498">
        <f>I163+36</f>
        <v>45655</v>
      </c>
    </row>
    <row r="164" spans="1:16" s="14" customFormat="1" ht="20.25" thickBot="1">
      <c r="A164" s="2842" t="s">
        <v>7355</v>
      </c>
      <c r="B164" s="2842"/>
      <c r="C164" s="2759" t="s">
        <v>7336</v>
      </c>
      <c r="D164" s="2760" t="s">
        <v>4418</v>
      </c>
      <c r="E164" s="504">
        <v>45602</v>
      </c>
      <c r="F164" s="504">
        <f>E164+9</f>
        <v>45611</v>
      </c>
      <c r="G164" s="2761"/>
      <c r="H164" s="2761"/>
      <c r="I164" s="2761"/>
      <c r="J164" s="2761"/>
      <c r="K164" s="195"/>
      <c r="L164" s="2761"/>
      <c r="M164" s="195"/>
      <c r="N164" s="504"/>
      <c r="O164" s="504"/>
      <c r="P164" s="504"/>
    </row>
    <row r="165" spans="1:16" s="14" customFormat="1" ht="20.25" thickTop="1">
      <c r="A165" s="2842"/>
      <c r="B165" s="2842"/>
      <c r="C165" s="2395" t="s">
        <v>5266</v>
      </c>
      <c r="D165" s="2767" t="s">
        <v>7226</v>
      </c>
      <c r="E165" s="858">
        <v>45608</v>
      </c>
      <c r="F165" s="2777" t="s">
        <v>2190</v>
      </c>
      <c r="G165" s="1876" t="s">
        <v>7414</v>
      </c>
      <c r="H165" s="2784" t="s">
        <v>7441</v>
      </c>
      <c r="I165" s="2784">
        <v>45626</v>
      </c>
      <c r="J165" s="2785">
        <f t="shared" ref="J165" si="117">I165+17</f>
        <v>45643</v>
      </c>
      <c r="K165" s="2769"/>
      <c r="L165" s="498">
        <f>I165+25</f>
        <v>45651</v>
      </c>
      <c r="M165" s="2769"/>
      <c r="N165" s="498">
        <f>I165+29</f>
        <v>45655</v>
      </c>
      <c r="O165" s="498">
        <f>I165+33</f>
        <v>45659</v>
      </c>
      <c r="P165" s="498">
        <f>I165+36</f>
        <v>45662</v>
      </c>
    </row>
    <row r="166" spans="1:16" s="14" customFormat="1" ht="20.25" thickBot="1">
      <c r="A166" s="2842" t="s">
        <v>7358</v>
      </c>
      <c r="B166" s="2842"/>
      <c r="C166" s="2759" t="s">
        <v>2242</v>
      </c>
      <c r="D166" s="2760" t="s">
        <v>4421</v>
      </c>
      <c r="E166" s="504">
        <v>45609</v>
      </c>
      <c r="F166" s="504">
        <f>E166+9</f>
        <v>45618</v>
      </c>
      <c r="G166" s="2761"/>
      <c r="H166" s="2761"/>
      <c r="I166" s="2761"/>
      <c r="J166" s="2761"/>
      <c r="K166" s="195"/>
      <c r="L166" s="2761"/>
      <c r="M166" s="195"/>
      <c r="N166" s="504"/>
      <c r="O166" s="504"/>
      <c r="P166" s="504"/>
    </row>
    <row r="167" spans="1:16" s="14" customFormat="1" ht="20.25" thickTop="1">
      <c r="A167" s="2842"/>
      <c r="B167" s="2842"/>
      <c r="C167" s="2395" t="s">
        <v>6833</v>
      </c>
      <c r="D167" s="2767" t="s">
        <v>7359</v>
      </c>
      <c r="E167" s="858">
        <v>45615</v>
      </c>
      <c r="F167" s="2777" t="s">
        <v>2190</v>
      </c>
      <c r="G167" s="1876" t="s">
        <v>7426</v>
      </c>
      <c r="H167" s="2784" t="s">
        <v>7442</v>
      </c>
      <c r="I167" s="2784">
        <v>45633</v>
      </c>
      <c r="J167" s="2785">
        <f t="shared" ref="J167" si="118">I167+17</f>
        <v>45650</v>
      </c>
      <c r="K167" s="2769"/>
      <c r="L167" s="498">
        <f>I167+25</f>
        <v>45658</v>
      </c>
      <c r="M167" s="2769"/>
      <c r="N167" s="498">
        <f>I167+29</f>
        <v>45662</v>
      </c>
      <c r="O167" s="498">
        <f>I167+33</f>
        <v>45666</v>
      </c>
      <c r="P167" s="498">
        <f>I167+36</f>
        <v>45669</v>
      </c>
    </row>
    <row r="168" spans="1:16" s="14" customFormat="1" ht="20.25" thickBot="1">
      <c r="A168" s="2842" t="s">
        <v>7361</v>
      </c>
      <c r="B168" s="2842"/>
      <c r="C168" s="3959" t="s">
        <v>4424</v>
      </c>
      <c r="D168" s="2760" t="s">
        <v>4425</v>
      </c>
      <c r="E168" s="504">
        <v>45616</v>
      </c>
      <c r="F168" s="504">
        <f>E168+9</f>
        <v>45625</v>
      </c>
      <c r="G168" s="2761"/>
      <c r="H168" s="2761"/>
      <c r="I168" s="2761"/>
      <c r="J168" s="2761"/>
      <c r="K168" s="195"/>
      <c r="L168" s="2761"/>
      <c r="M168" s="195"/>
      <c r="N168" s="504"/>
      <c r="O168" s="504"/>
      <c r="P168" s="504"/>
    </row>
    <row r="169" spans="1:16" s="14" customFormat="1" ht="20.25" thickTop="1">
      <c r="A169" s="2842"/>
      <c r="B169" s="2842"/>
      <c r="C169" s="2395" t="s">
        <v>7362</v>
      </c>
      <c r="D169" s="2767" t="s">
        <v>7329</v>
      </c>
      <c r="E169" s="858">
        <v>45622</v>
      </c>
      <c r="F169" s="2777" t="s">
        <v>2190</v>
      </c>
      <c r="G169" s="1876" t="s">
        <v>7376</v>
      </c>
      <c r="H169" s="2784" t="s">
        <v>7443</v>
      </c>
      <c r="I169" s="2784">
        <v>45640</v>
      </c>
      <c r="J169" s="2785">
        <f t="shared" ref="J169" si="119">I169+17</f>
        <v>45657</v>
      </c>
      <c r="K169" s="2769"/>
      <c r="L169" s="498">
        <f>I169+25</f>
        <v>45665</v>
      </c>
      <c r="M169" s="2769"/>
      <c r="N169" s="498">
        <f>I169+29</f>
        <v>45669</v>
      </c>
      <c r="O169" s="498">
        <f>I169+33</f>
        <v>45673</v>
      </c>
      <c r="P169" s="498">
        <f>I169+36</f>
        <v>45676</v>
      </c>
    </row>
    <row r="170" spans="1:16" s="14" customFormat="1" ht="20.25" thickBot="1">
      <c r="A170" s="2842" t="s">
        <v>6048</v>
      </c>
      <c r="B170" s="2842"/>
      <c r="C170" s="2759" t="s">
        <v>7325</v>
      </c>
      <c r="D170" s="2760" t="s">
        <v>4427</v>
      </c>
      <c r="E170" s="504">
        <v>45623</v>
      </c>
      <c r="F170" s="504">
        <f>E170+9</f>
        <v>45632</v>
      </c>
      <c r="G170" s="2761"/>
      <c r="H170" s="2761"/>
      <c r="I170" s="2761"/>
      <c r="J170" s="2761"/>
      <c r="K170" s="195"/>
      <c r="L170" s="2761"/>
      <c r="M170" s="195"/>
      <c r="N170" s="504"/>
      <c r="O170" s="504"/>
      <c r="P170" s="504"/>
    </row>
    <row r="171" spans="1:16" s="14" customFormat="1" ht="20.25" thickTop="1">
      <c r="A171" s="2842"/>
      <c r="B171" s="2842"/>
      <c r="C171" s="2395" t="s">
        <v>6772</v>
      </c>
      <c r="D171" s="2767" t="s">
        <v>7364</v>
      </c>
      <c r="E171" s="858">
        <v>45629</v>
      </c>
      <c r="F171" s="2777" t="s">
        <v>2190</v>
      </c>
      <c r="G171" s="1876" t="s">
        <v>6203</v>
      </c>
      <c r="H171" s="2784" t="s">
        <v>7444</v>
      </c>
      <c r="I171" s="2784">
        <v>45647</v>
      </c>
      <c r="J171" s="2785">
        <f t="shared" ref="J171" si="120">I171+17</f>
        <v>45664</v>
      </c>
      <c r="K171" s="2769"/>
      <c r="L171" s="498">
        <f>I171+25</f>
        <v>45672</v>
      </c>
      <c r="M171" s="2769"/>
      <c r="N171" s="498">
        <f>I171+29</f>
        <v>45676</v>
      </c>
      <c r="O171" s="498">
        <f>I171+33</f>
        <v>45680</v>
      </c>
      <c r="P171" s="498">
        <f>I171+36</f>
        <v>45683</v>
      </c>
    </row>
    <row r="172" spans="1:16" s="14" customFormat="1" ht="20.25" thickBot="1">
      <c r="A172" s="2842"/>
      <c r="B172" s="2842"/>
      <c r="C172" s="2759" t="s">
        <v>5295</v>
      </c>
      <c r="D172" s="2760" t="s">
        <v>4430</v>
      </c>
      <c r="E172" s="504">
        <v>45630</v>
      </c>
      <c r="F172" s="504">
        <f>E172+9</f>
        <v>45639</v>
      </c>
      <c r="G172" s="2761"/>
      <c r="H172" s="2761"/>
      <c r="I172" s="2761"/>
      <c r="J172" s="2761"/>
      <c r="K172" s="195"/>
      <c r="L172" s="2761"/>
      <c r="M172" s="195"/>
      <c r="N172" s="504"/>
      <c r="O172" s="504"/>
      <c r="P172" s="504"/>
    </row>
    <row r="173" spans="1:16" s="29" customFormat="1" ht="21" customHeight="1" thickTop="1">
      <c r="A173" s="2842"/>
      <c r="B173" s="2842"/>
      <c r="C173" s="2395" t="s">
        <v>6721</v>
      </c>
      <c r="D173" s="2767" t="s">
        <v>7366</v>
      </c>
      <c r="E173" s="858">
        <v>45636</v>
      </c>
      <c r="F173" s="2777" t="s">
        <v>2190</v>
      </c>
      <c r="G173" s="1876" t="s">
        <v>6708</v>
      </c>
      <c r="H173" s="2784" t="s">
        <v>7445</v>
      </c>
      <c r="I173" s="2784">
        <v>45654</v>
      </c>
      <c r="J173" s="2785">
        <f t="shared" ref="J173" si="121">I173+17</f>
        <v>45671</v>
      </c>
      <c r="K173" s="2769"/>
      <c r="L173" s="498">
        <f>I173+25</f>
        <v>45679</v>
      </c>
      <c r="M173" s="2769"/>
      <c r="N173" s="498">
        <f>I173+29</f>
        <v>45683</v>
      </c>
      <c r="O173" s="498">
        <f>I173+33</f>
        <v>45687</v>
      </c>
      <c r="P173" s="498">
        <f>I173+36</f>
        <v>45690</v>
      </c>
    </row>
    <row r="174" spans="1:16" s="29" customFormat="1" ht="21" customHeight="1" thickBot="1">
      <c r="A174" s="2842"/>
      <c r="B174" s="2842"/>
      <c r="C174" s="2759" t="s">
        <v>4414</v>
      </c>
      <c r="D174" s="2760" t="s">
        <v>4430</v>
      </c>
      <c r="E174" s="504">
        <v>45637</v>
      </c>
      <c r="F174" s="504">
        <f>E174+9</f>
        <v>45646</v>
      </c>
      <c r="G174" s="2761"/>
      <c r="H174" s="2761"/>
      <c r="I174" s="2761"/>
      <c r="J174" s="2761"/>
      <c r="K174" s="195"/>
      <c r="L174" s="2761"/>
      <c r="M174" s="195"/>
      <c r="N174" s="504"/>
      <c r="O174" s="504"/>
      <c r="P174" s="504"/>
    </row>
    <row r="175" spans="1:16" s="29" customFormat="1" ht="15" thickTop="1">
      <c r="A175" s="2421"/>
      <c r="B175" s="2421"/>
      <c r="E175" s="161"/>
      <c r="I175" s="59"/>
      <c r="J175" s="95"/>
      <c r="N175" s="95"/>
    </row>
    <row r="176" spans="1:16" s="29" customFormat="1" ht="14.25">
      <c r="A176" s="2421"/>
      <c r="B176" s="2421"/>
      <c r="E176" s="161"/>
      <c r="I176" s="59"/>
      <c r="J176" s="95"/>
      <c r="N176" s="95"/>
    </row>
    <row r="177" spans="1:16" s="29" customFormat="1" ht="18">
      <c r="A177" s="2421"/>
      <c r="B177" s="2421"/>
      <c r="C177" s="52" t="s">
        <v>1920</v>
      </c>
      <c r="D177" s="30"/>
      <c r="E177" s="30"/>
      <c r="F177" s="53"/>
      <c r="G177" s="54" t="s">
        <v>1958</v>
      </c>
      <c r="H177" s="54"/>
      <c r="I177" s="52"/>
      <c r="J177" s="30"/>
      <c r="K177" s="165" t="s">
        <v>1982</v>
      </c>
      <c r="L177" s="52"/>
      <c r="M177" s="54"/>
      <c r="O177" s="162"/>
    </row>
    <row r="178" spans="1:16" s="29" customFormat="1" ht="16.5">
      <c r="A178" s="2421"/>
      <c r="B178" s="2421"/>
      <c r="C178" s="55" t="s">
        <v>1921</v>
      </c>
      <c r="D178" s="30"/>
      <c r="E178" s="56" t="s">
        <v>2305</v>
      </c>
      <c r="F178" s="54"/>
      <c r="G178" s="30" t="s">
        <v>2306</v>
      </c>
      <c r="H178" s="30"/>
      <c r="I178" s="166" t="s">
        <v>1960</v>
      </c>
      <c r="J178" s="27"/>
      <c r="K178" s="185" t="s">
        <v>1984</v>
      </c>
      <c r="L178" s="30"/>
      <c r="M178" s="169" t="s">
        <v>1985</v>
      </c>
      <c r="N178" s="167"/>
      <c r="O178" s="162"/>
      <c r="P178" s="37"/>
    </row>
    <row r="179" spans="1:16" s="29" customFormat="1" ht="16.5">
      <c r="A179" s="2421"/>
      <c r="B179" s="2421"/>
      <c r="C179" s="30"/>
      <c r="D179" s="30"/>
      <c r="E179" s="56"/>
      <c r="F179" s="54"/>
      <c r="G179" s="30"/>
      <c r="H179" s="30"/>
      <c r="I179" s="169"/>
      <c r="K179" s="168"/>
      <c r="L179" s="55"/>
      <c r="M179" s="169"/>
      <c r="O179" s="162"/>
      <c r="P179" s="5"/>
    </row>
    <row r="180" spans="1:16" customFormat="1">
      <c r="A180" s="2421"/>
      <c r="B180" s="2421"/>
      <c r="C180" s="34" t="str">
        <f>HOME!A$600</f>
        <v>ZANT CHONG</v>
      </c>
      <c r="D180" s="34" t="str">
        <f>HOME!B$600</f>
        <v>6011 2429</v>
      </c>
      <c r="E180" s="24" t="str">
        <f>HOME!C$600</f>
        <v>zant.chong@msc.com</v>
      </c>
      <c r="G180" s="1987" t="str">
        <f>HOME!A$617</f>
        <v>ROBERT CHIA</v>
      </c>
      <c r="H180" s="1987" t="str">
        <f>HOME!B$617</f>
        <v>6011 0564</v>
      </c>
      <c r="I180" s="594" t="str">
        <f>HOME!C$617</f>
        <v>robert.chia@msc.com</v>
      </c>
      <c r="K180" s="34" t="str">
        <f>HOME!A$632</f>
        <v>RAYNAR ANG</v>
      </c>
      <c r="L180" s="34" t="str">
        <f>HOME!B$632</f>
        <v>6011 2358</v>
      </c>
      <c r="M180" s="24" t="str">
        <f>HOME!C$632</f>
        <v>raynar.ang@msc.com</v>
      </c>
    </row>
    <row r="181" spans="1:16" customFormat="1">
      <c r="A181" s="2421"/>
      <c r="B181" s="2421"/>
      <c r="C181" s="34" t="str">
        <f>HOME!A$601</f>
        <v>PHOEBE HUANG</v>
      </c>
      <c r="D181" s="34" t="str">
        <f>HOME!B$601</f>
        <v>6011 0562</v>
      </c>
      <c r="E181" s="24" t="str">
        <f>HOME!C$601</f>
        <v>phoebe.huang@msc.com</v>
      </c>
      <c r="G181" s="1987" t="str">
        <f>HOME!A$618</f>
        <v>S. Y. LIEW</v>
      </c>
      <c r="H181" s="1987" t="str">
        <f>HOME!B$618</f>
        <v>6011 2348</v>
      </c>
      <c r="I181" s="594" t="str">
        <f>HOME!C$618</f>
        <v>seoyi.liew@msc.com</v>
      </c>
      <c r="K181" s="34" t="str">
        <f>HOME!A$633</f>
        <v>KAI SIANG</v>
      </c>
      <c r="L181" s="34" t="str">
        <f>HOME!B$633</f>
        <v>6011 2356</v>
      </c>
      <c r="M181" s="24" t="str">
        <f>HOME!C$633</f>
        <v>kaisiang.lim@msc.com</v>
      </c>
    </row>
    <row r="182" spans="1:16" customFormat="1">
      <c r="A182" s="2421"/>
      <c r="B182" s="2421"/>
      <c r="C182" s="34" t="str">
        <f>HOME!A$602</f>
        <v>SHERWIN LIM</v>
      </c>
      <c r="D182" s="34" t="str">
        <f>HOME!B$602</f>
        <v>6011 2395</v>
      </c>
      <c r="E182" s="24" t="str">
        <f>HOME!C$602</f>
        <v>sherwin.lim@msc.com</v>
      </c>
      <c r="G182" s="1987" t="str">
        <f>HOME!A$619</f>
        <v>SHARON KOH</v>
      </c>
      <c r="H182" s="1987" t="str">
        <f>HOME!B$619</f>
        <v>6011 2349</v>
      </c>
      <c r="I182" s="594" t="str">
        <f>HOME!C$619</f>
        <v>sharon.koh@msc.com</v>
      </c>
      <c r="K182" s="34" t="str">
        <f>HOME!A$634</f>
        <v>DEWI</v>
      </c>
      <c r="L182" s="34" t="str">
        <f>HOME!B$634</f>
        <v>6011 2354</v>
      </c>
      <c r="M182" s="24" t="str">
        <f>HOME!C$634</f>
        <v>dewi.ratnah@msc.com</v>
      </c>
    </row>
    <row r="183" spans="1:16" customFormat="1">
      <c r="A183" s="2421"/>
      <c r="B183" s="2421"/>
      <c r="C183" s="34" t="str">
        <f>HOME!A$603</f>
        <v>NATALIE LEW</v>
      </c>
      <c r="D183" s="34" t="str">
        <f>HOME!B$603</f>
        <v>6011 2399</v>
      </c>
      <c r="E183" s="24" t="str">
        <f>HOME!C$603</f>
        <v>natalie.lew@msc.com</v>
      </c>
      <c r="G183" s="1987" t="str">
        <f>HOME!A$620</f>
        <v>ANGELIA LAU</v>
      </c>
      <c r="H183" s="1987" t="str">
        <f>HOME!B$620</f>
        <v>6011 2346</v>
      </c>
      <c r="I183" s="594" t="str">
        <f>HOME!C$620</f>
        <v>angelia.lau@msc.com</v>
      </c>
      <c r="K183" s="34" t="str">
        <f>HOME!A$635</f>
        <v>YU TING</v>
      </c>
      <c r="L183" s="34" t="str">
        <f>HOME!B$635</f>
        <v>6011 2359</v>
      </c>
      <c r="M183" s="24" t="str">
        <f>HOME!C$635</f>
        <v>yuting.luo@msc.com</v>
      </c>
    </row>
    <row r="184" spans="1:16" customFormat="1">
      <c r="A184" s="2421"/>
      <c r="B184" s="2421"/>
      <c r="C184" s="34" t="str">
        <f>HOME!A$604</f>
        <v xml:space="preserve">LIM LEE HLI </v>
      </c>
      <c r="D184" s="34" t="str">
        <f>HOME!B$604</f>
        <v>6011 2352</v>
      </c>
      <c r="E184" s="24" t="str">
        <f>HOME!C$604</f>
        <v>leehli.lim@msc.com</v>
      </c>
      <c r="G184" s="1987" t="str">
        <f>HOME!A$621</f>
        <v>NOOR AFNINDAH</v>
      </c>
      <c r="H184" s="1987" t="str">
        <f>HOME!B$621</f>
        <v>6011 2347</v>
      </c>
      <c r="I184" s="594" t="str">
        <f>HOME!C$621</f>
        <v>noor.afnindah@msc.com</v>
      </c>
      <c r="K184" s="34" t="str">
        <f>HOME!A$636</f>
        <v>-</v>
      </c>
      <c r="L184" s="34" t="str">
        <f>HOME!B$636</f>
        <v>6011 0567</v>
      </c>
      <c r="M184" s="24" t="str">
        <f>HOME!C$636</f>
        <v>-</v>
      </c>
    </row>
    <row r="185" spans="1:16" customFormat="1">
      <c r="A185" s="2421"/>
      <c r="B185" s="2421"/>
      <c r="C185" s="34" t="str">
        <f>HOME!A$605</f>
        <v>LIM AI PHEN</v>
      </c>
      <c r="D185" s="34" t="str">
        <f>HOME!B$605</f>
        <v>6011 9646</v>
      </c>
      <c r="E185" s="24" t="str">
        <f>HOME!C$605</f>
        <v>aiphen.lim@msc.com</v>
      </c>
      <c r="G185" s="1987" t="str">
        <f>HOME!A$622</f>
        <v>NG CHING WEI</v>
      </c>
      <c r="H185" s="1987" t="str">
        <f>HOME!B$622</f>
        <v>6011 2404</v>
      </c>
      <c r="I185" s="594" t="str">
        <f>HOME!C$622</f>
        <v>chingwei.ng@msc.com</v>
      </c>
      <c r="K185" s="34" t="str">
        <f>HOME!A$637</f>
        <v>SHAN SHAN</v>
      </c>
      <c r="L185" s="34" t="str">
        <f>HOME!B$637</f>
        <v>6011 2353</v>
      </c>
      <c r="M185" s="24" t="str">
        <f>HOME!C$637</f>
        <v>shanshan.chin@msc.com</v>
      </c>
    </row>
    <row r="186" spans="1:16" customFormat="1">
      <c r="A186" s="2421"/>
      <c r="B186" s="2421"/>
      <c r="C186" s="34" t="str">
        <f>HOME!A$606</f>
        <v>DARIUS ONG</v>
      </c>
      <c r="D186" s="34" t="str">
        <f>HOME!B$606</f>
        <v>6011 2396</v>
      </c>
      <c r="E186" s="24" t="str">
        <f>HOME!C$606</f>
        <v>darius.ong@msc.com</v>
      </c>
      <c r="G186" s="1987">
        <f>HOME!A$623</f>
        <v>0</v>
      </c>
      <c r="H186" s="1987">
        <f>HOME!B$623</f>
        <v>0</v>
      </c>
      <c r="I186" s="594">
        <f>HOME!C$623</f>
        <v>0</v>
      </c>
      <c r="K186" s="34" t="str">
        <f>HOME!A$638</f>
        <v>EUNICE</v>
      </c>
      <c r="L186" s="34" t="str">
        <f>HOME!B$638</f>
        <v>6011 2355</v>
      </c>
      <c r="M186" s="24" t="str">
        <f>HOME!C$638</f>
        <v>eunice.chan@msc.com</v>
      </c>
    </row>
    <row r="187" spans="1:16" customFormat="1">
      <c r="A187" s="2421"/>
      <c r="B187" s="2421"/>
      <c r="C187" s="34" t="str">
        <f>HOME!A$607</f>
        <v>LAWRENCE ANG (CROSS-TRADE)</v>
      </c>
      <c r="D187" s="34" t="str">
        <f>HOME!B$607</f>
        <v>6011 2400</v>
      </c>
      <c r="E187" s="24" t="str">
        <f>HOME!C$607</f>
        <v>lawrence.ang@msc.com</v>
      </c>
      <c r="G187" s="34" t="s">
        <v>1979</v>
      </c>
      <c r="H187" s="34" t="s">
        <v>1979</v>
      </c>
      <c r="I187" s="594" t="s">
        <v>1979</v>
      </c>
      <c r="K187" s="34" t="str">
        <f>HOME!A$639</f>
        <v>HAZEL</v>
      </c>
      <c r="L187" s="34" t="str">
        <f>HOME!B$639</f>
        <v>6011 2435</v>
      </c>
      <c r="M187" s="24" t="str">
        <f>HOME!C$639</f>
        <v>hazel.toh@msc.com</v>
      </c>
    </row>
    <row r="188" spans="1:16" customFormat="1">
      <c r="A188" s="2421"/>
      <c r="B188" s="2421"/>
      <c r="C188" s="34" t="str">
        <f>HOME!A608</f>
        <v>ASHTON YAN</v>
      </c>
      <c r="D188" s="34" t="str">
        <f>HOME!B608</f>
        <v>6011 2398</v>
      </c>
      <c r="E188" s="24" t="str">
        <f>HOME!C608</f>
        <v>ashton.yan@msc.com</v>
      </c>
      <c r="L188" s="594"/>
    </row>
    <row r="189" spans="1:16" ht="14.25">
      <c r="C189" s="34" t="str">
        <f>HOME!A609</f>
        <v>JUN YUAN (IMP)</v>
      </c>
      <c r="D189" s="34" t="str">
        <f>HOME!B609</f>
        <v>6011 2402</v>
      </c>
      <c r="E189" s="24" t="str">
        <f>HOME!C609</f>
        <v>junyuan.kwa@msc.com</v>
      </c>
      <c r="F189" s="29"/>
      <c r="K189" s="29"/>
      <c r="L189" s="170"/>
      <c r="M189" s="29"/>
    </row>
    <row r="190" spans="1:16" ht="14.25">
      <c r="C190" s="34" t="str">
        <f>HOME!A610</f>
        <v>KARTHI</v>
      </c>
      <c r="D190" s="34" t="str">
        <f>HOME!B610</f>
        <v>6011 2397</v>
      </c>
      <c r="E190" s="24" t="str">
        <f>HOME!C610</f>
        <v>karthigayan.velu@msc.com</v>
      </c>
      <c r="F190" s="29"/>
      <c r="G190" s="29"/>
      <c r="H190" s="29"/>
      <c r="I190" s="38"/>
      <c r="L190" s="29"/>
      <c r="M190" s="38"/>
    </row>
    <row r="191" spans="1:16">
      <c r="C191" s="34">
        <f>HOME!A611</f>
        <v>0</v>
      </c>
      <c r="D191" s="34">
        <f>HOME!B611</f>
        <v>0</v>
      </c>
      <c r="E191" s="24">
        <f>HOME!C611</f>
        <v>0</v>
      </c>
    </row>
    <row r="192" spans="1:16">
      <c r="C192" s="34" t="str">
        <f>HOME!A612</f>
        <v xml:space="preserve">MAIN LINE  </v>
      </c>
      <c r="D192" s="34" t="str">
        <f>HOME!B612</f>
        <v>6011 2424</v>
      </c>
      <c r="E192" s="24">
        <f>HOME!C612</f>
        <v>0</v>
      </c>
    </row>
  </sheetData>
  <customSheetViews>
    <customSheetView guid="{25211047-2AA7-431D-8637-AA6183637E8E}"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3"/>
      <headerFooter>
        <oddFooter>&amp;L&amp;1#&amp;"Calibri"&amp;10 Sensitivity: Internal</oddFooter>
      </headerFooter>
    </customSheetView>
    <customSheetView guid="{999D0099-E3FC-46FC-839A-D58F693EE82E}" scale="60" showPageBreaks="1" fitToPage="1" view="pageBreakPreview">
      <selection activeCell="M12" sqref="M12"/>
      <pageMargins left="0" right="0" top="0" bottom="0" header="0" footer="0"/>
      <pageSetup paperSize="9" scale="38" orientation="landscape" r:id="rId4"/>
      <headerFooter>
        <oddFooter>&amp;L&amp;1#&amp;"Calibri"&amp;10 Sensitivity: Internal</oddFooter>
      </headerFooter>
    </customSheetView>
    <customSheetView guid="{9C701732-F58F-4708-A15C-976D1C40D46C}" scale="70" fitToPage="1">
      <selection activeCell="L29" sqref="L29"/>
      <pageMargins left="0" right="0" top="0" bottom="0" header="0" footer="0"/>
      <pageSetup paperSize="9" scale="42" orientation="landscape" verticalDpi="0" r:id="rId5"/>
    </customSheetView>
    <customSheetView guid="{4207851A-A9C4-4C7F-A983-5888F88768C0}" scale="70" fitToPage="1" topLeftCell="A2">
      <selection activeCell="B25" sqref="B25"/>
      <pageMargins left="0" right="0" top="0" bottom="0" header="0" footer="0"/>
      <pageSetup paperSize="9" scale="45" orientation="landscape" verticalDpi="0" r:id="rId6"/>
    </customSheetView>
    <customSheetView guid="{1A9C4D40-FD7F-415B-AEEF-6F3B6F11E2D9}" scale="70" fitToPage="1">
      <selection activeCell="A7" sqref="A7:XFD7"/>
      <pageMargins left="0" right="0" top="0" bottom="0" header="0" footer="0"/>
      <pageSetup paperSize="9" scale="45" orientation="landscape" verticalDpi="0" r:id="rId7"/>
    </customSheetView>
    <customSheetView guid="{160FD25C-1E8A-49AB-8AA3-887F1FFDB82C}" scale="70" fitToPage="1">
      <pageMargins left="0" right="0" top="0" bottom="0" header="0" footer="0"/>
      <pageSetup paperSize="9" scale="45" orientation="landscape" verticalDpi="0" r:id="rId8"/>
    </customSheetView>
    <customSheetView guid="{03674205-2BF0-451F-960D-B59271ECD65B}" scale="70"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selection activeCell="A17" sqref="A17:E17"/>
      <pageMargins left="0" right="0" top="0" bottom="0" header="0" footer="0"/>
      <pageSetup paperSize="9" scale="39" orientation="landscape" verticalDpi="0" r:id="rId11"/>
    </customSheetView>
    <customSheetView guid="{8F6257B3-44F8-495E-975F-715EC7CBE577}" scale="55" fitToPage="1">
      <pageMargins left="0" right="0" top="0" bottom="0" header="0" footer="0"/>
      <pageSetup paperSize="9" scale="37" orientation="landscape" verticalDpi="0" r:id="rId12"/>
    </customSheetView>
    <customSheetView guid="{4E666960-F75E-4DEC-AA08-CB80C5246F2D}" scale="55" fitToPage="1">
      <selection activeCell="I5" sqref="I5:N5"/>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60" showPageBreaks="1" fitToPage="1" view="pageBreakPreview">
      <selection activeCell="A38" sqref="A38:XFD39"/>
      <pageMargins left="0" right="0" top="0" bottom="0" header="0" footer="0"/>
      <pageSetup paperSize="9" scale="34" orientation="landscape" r:id="rId15"/>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16"/>
      <headerFooter>
        <oddFooter>&amp;L&amp;1#&amp;"Calibri"&amp;10 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17"/>
      <headerFooter>
        <oddFooter>&amp;L&amp;1#&amp;"Calibri"&amp;10 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18"/>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19"/>
      <headerFooter>
        <oddFooter>&amp;L&amp;1#&amp;"Calibri"&amp;10&amp;K000000Sensitivity: Internal</oddFooter>
      </headerFooter>
    </customSheetView>
    <customSheetView guid="{D8AE3607-C68D-4DD7-8BE1-F63EA4A613B4}"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J177" xr:uid="{00000000-0004-0000-2100-000001000000}"/>
    <hyperlink ref="N177" xr:uid="{00000000-0004-0000-2100-000002000000}"/>
    <hyperlink ref="E177" display="mktg-dept@msca.com.sg" xr:uid="{00000000-0004-0000-2100-000000000000}"/>
  </hyperlinks>
  <pageMargins left="0.70866141732283472" right="0.70866141732283472" top="0.74803149606299213" bottom="0.74803149606299213" header="0.31496062992125984" footer="0.31496062992125984"/>
  <pageSetup paperSize="9" scale="35" orientation="landscape" r:id="rId21"/>
  <headerFooter>
    <oddFooter>&amp;L_x000D_&amp;1#&amp;"Calibri"&amp;10&amp;K000000 Sensitivity: Internal</oddFooter>
  </headerFooter>
  <drawing r:id="rId2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F0"/>
    <pageSetUpPr fitToPage="1"/>
  </sheetPr>
  <dimension ref="A1:Q235"/>
  <sheetViews>
    <sheetView zoomScale="70" zoomScaleNormal="70" workbookViewId="0">
      <selection activeCell="G203" sqref="G203"/>
    </sheetView>
  </sheetViews>
  <sheetFormatPr defaultColWidth="9.42578125" defaultRowHeight="12.75"/>
  <cols>
    <col min="1" max="1" width="14.42578125" style="383" customWidth="1"/>
    <col min="2" max="2" width="1.42578125" style="383" customWidth="1"/>
    <col min="3" max="3" width="30.7109375" style="5" customWidth="1"/>
    <col min="4" max="4" width="14" style="5" customWidth="1"/>
    <col min="5" max="5" width="16.42578125" style="5" customWidth="1"/>
    <col min="6" max="6" width="17.42578125" style="5" customWidth="1"/>
    <col min="7" max="7" width="30.85546875" style="5" customWidth="1"/>
    <col min="8" max="8" width="12.5703125" style="5" customWidth="1"/>
    <col min="9" max="16" width="18.85546875" style="5" customWidth="1"/>
    <col min="17" max="17" width="20.5703125" style="5" customWidth="1"/>
    <col min="18" max="16384" width="9.42578125" style="5"/>
  </cols>
  <sheetData>
    <row r="1" spans="1:16">
      <c r="A1" s="2830"/>
      <c r="B1" s="3877"/>
    </row>
    <row r="2" spans="1:16" s="6" customFormat="1" ht="33">
      <c r="A2" s="382"/>
      <c r="B2" s="382"/>
      <c r="C2" s="147" t="s">
        <v>2307</v>
      </c>
      <c r="D2" s="45"/>
      <c r="P2" s="39"/>
    </row>
    <row r="3" spans="1:16" s="6" customFormat="1" ht="33">
      <c r="A3" s="382"/>
      <c r="B3" s="382"/>
      <c r="C3" s="194" t="s">
        <v>7192</v>
      </c>
      <c r="D3" s="45"/>
      <c r="P3" s="39"/>
    </row>
    <row r="4" spans="1:16" ht="15.75">
      <c r="C4" s="945"/>
      <c r="D4" s="46"/>
      <c r="G4" s="46" t="s">
        <v>7446</v>
      </c>
      <c r="H4" s="46"/>
      <c r="I4" s="46"/>
      <c r="J4" s="46"/>
      <c r="K4" s="46"/>
      <c r="L4" s="37"/>
      <c r="M4" s="37"/>
      <c r="N4" s="37"/>
    </row>
    <row r="5" spans="1:16" ht="17.25" customHeight="1">
      <c r="C5" s="945" t="s">
        <v>4811</v>
      </c>
      <c r="D5" s="47"/>
      <c r="E5" s="47"/>
      <c r="F5" s="47"/>
      <c r="G5" s="47"/>
      <c r="H5" s="47"/>
      <c r="I5" s="47"/>
      <c r="J5" s="47"/>
      <c r="K5" s="47"/>
      <c r="L5" s="37"/>
      <c r="M5" s="37"/>
      <c r="N5" s="37"/>
    </row>
    <row r="6" spans="1:16" s="14" customFormat="1" ht="32.25" hidden="1" customHeight="1">
      <c r="A6" s="2829"/>
      <c r="B6" s="2829"/>
      <c r="C6" s="945"/>
      <c r="D6" s="148"/>
      <c r="E6" s="96" t="s">
        <v>2015</v>
      </c>
      <c r="F6" s="96" t="s">
        <v>3770</v>
      </c>
      <c r="G6" s="149" t="s">
        <v>7447</v>
      </c>
      <c r="H6" s="149" t="s">
        <v>4481</v>
      </c>
      <c r="I6" s="86" t="s">
        <v>5214</v>
      </c>
      <c r="J6" s="86" t="s">
        <v>732</v>
      </c>
      <c r="K6" s="86" t="s">
        <v>662</v>
      </c>
      <c r="L6" s="150" t="s">
        <v>235</v>
      </c>
      <c r="M6" s="86" t="s">
        <v>530</v>
      </c>
      <c r="N6" s="86" t="s">
        <v>1440</v>
      </c>
      <c r="O6" s="86" t="s">
        <v>1301</v>
      </c>
      <c r="P6" s="86" t="s">
        <v>305</v>
      </c>
    </row>
    <row r="7" spans="1:16" s="14" customFormat="1" ht="32.25" hidden="1" customHeight="1" thickBot="1">
      <c r="A7" s="384" t="s">
        <v>2020</v>
      </c>
      <c r="B7" s="384"/>
      <c r="C7" s="751" t="s">
        <v>1493</v>
      </c>
      <c r="D7" s="151"/>
      <c r="E7" s="152" t="s">
        <v>2022</v>
      </c>
      <c r="F7" s="90" t="s">
        <v>3934</v>
      </c>
      <c r="G7" s="153"/>
      <c r="H7" s="153"/>
      <c r="I7" s="90"/>
      <c r="J7" s="90" t="s">
        <v>3651</v>
      </c>
      <c r="K7" s="90" t="s">
        <v>3580</v>
      </c>
      <c r="L7" s="90" t="s">
        <v>4527</v>
      </c>
      <c r="M7" s="90" t="s">
        <v>4769</v>
      </c>
      <c r="N7" s="90" t="s">
        <v>4012</v>
      </c>
      <c r="O7" s="90" t="s">
        <v>4013</v>
      </c>
      <c r="P7" s="90" t="s">
        <v>3257</v>
      </c>
    </row>
    <row r="8" spans="1:16" s="14" customFormat="1" ht="16.5" hidden="1" customHeight="1" thickTop="1" thickBot="1">
      <c r="A8" s="2829"/>
      <c r="B8" s="2829"/>
      <c r="C8" s="752" t="s">
        <v>6630</v>
      </c>
      <c r="D8" s="581" t="s">
        <v>7448</v>
      </c>
      <c r="E8" s="517">
        <v>44953</v>
      </c>
      <c r="F8" s="159">
        <v>44968</v>
      </c>
      <c r="G8" s="155" t="s">
        <v>7449</v>
      </c>
      <c r="H8" s="155" t="s">
        <v>7450</v>
      </c>
      <c r="I8" s="155">
        <v>44975</v>
      </c>
      <c r="J8" s="164">
        <f>I8+16</f>
        <v>44991</v>
      </c>
      <c r="K8" s="515">
        <f>I8+18</f>
        <v>44993</v>
      </c>
      <c r="L8" s="515">
        <f>I8+26</f>
        <v>45001</v>
      </c>
      <c r="M8" s="515">
        <f>I8+28</f>
        <v>45003</v>
      </c>
      <c r="N8" s="515">
        <f>I8+31</f>
        <v>45006</v>
      </c>
      <c r="O8" s="515">
        <f>I8+34</f>
        <v>45009</v>
      </c>
      <c r="P8" s="515">
        <f>I8+36</f>
        <v>45011</v>
      </c>
    </row>
    <row r="9" spans="1:16" s="14" customFormat="1" ht="16.5" hidden="1" customHeight="1" thickTop="1" thickBot="1">
      <c r="A9" s="2829"/>
      <c r="B9" s="2829"/>
      <c r="C9" s="752"/>
      <c r="D9" s="581"/>
      <c r="E9" s="517"/>
      <c r="F9" s="159"/>
      <c r="G9" s="747"/>
      <c r="H9" s="159"/>
      <c r="I9" s="159"/>
      <c r="J9" s="517"/>
      <c r="K9" s="517"/>
      <c r="L9" s="517"/>
      <c r="M9" s="517"/>
      <c r="N9" s="517"/>
      <c r="O9" s="517"/>
      <c r="P9" s="517"/>
    </row>
    <row r="10" spans="1:16" s="14" customFormat="1" ht="16.5" hidden="1" customHeight="1" thickTop="1">
      <c r="A10" s="2829"/>
      <c r="B10" s="2829"/>
      <c r="C10" s="1006" t="s">
        <v>6633</v>
      </c>
      <c r="D10" s="657" t="s">
        <v>7451</v>
      </c>
      <c r="E10" s="94">
        <v>44963</v>
      </c>
      <c r="F10" s="658">
        <v>44978</v>
      </c>
      <c r="G10" s="155" t="s">
        <v>7452</v>
      </c>
      <c r="H10" s="155" t="s">
        <v>7453</v>
      </c>
      <c r="I10" s="155">
        <v>44982</v>
      </c>
      <c r="J10" s="164">
        <f>I10+16</f>
        <v>44998</v>
      </c>
      <c r="K10" s="515">
        <f>I10+18</f>
        <v>45000</v>
      </c>
      <c r="L10" s="515">
        <f>I10+26</f>
        <v>45008</v>
      </c>
      <c r="M10" s="515">
        <f>I10+28</f>
        <v>45010</v>
      </c>
      <c r="N10" s="515">
        <f>I10+31</f>
        <v>45013</v>
      </c>
      <c r="O10" s="515">
        <f>I10+34</f>
        <v>45016</v>
      </c>
      <c r="P10" s="515">
        <f>I10+36</f>
        <v>45018</v>
      </c>
    </row>
    <row r="11" spans="1:16" s="14" customFormat="1" ht="16.5" hidden="1" customHeight="1" thickBot="1">
      <c r="A11" s="2829"/>
      <c r="B11" s="2829"/>
      <c r="C11" s="581"/>
      <c r="D11" s="581"/>
      <c r="E11" s="517"/>
      <c r="F11" s="159"/>
      <c r="G11" s="747"/>
      <c r="H11" s="159"/>
      <c r="I11" s="159"/>
      <c r="J11" s="517"/>
      <c r="K11" s="517"/>
      <c r="L11" s="517"/>
      <c r="M11" s="517"/>
      <c r="N11" s="517"/>
      <c r="O11" s="517"/>
      <c r="P11" s="517"/>
    </row>
    <row r="12" spans="1:16" s="14" customFormat="1" ht="16.5" hidden="1" customHeight="1" thickTop="1">
      <c r="A12" s="384" t="s">
        <v>7454</v>
      </c>
      <c r="B12" s="384"/>
      <c r="C12" s="657" t="s">
        <v>2891</v>
      </c>
      <c r="D12" s="657" t="s">
        <v>7455</v>
      </c>
      <c r="E12" s="94">
        <v>44970</v>
      </c>
      <c r="F12" s="1115" t="s">
        <v>6368</v>
      </c>
      <c r="G12" s="155" t="s">
        <v>7456</v>
      </c>
      <c r="H12" s="155" t="s">
        <v>7457</v>
      </c>
      <c r="I12" s="155">
        <v>44989</v>
      </c>
      <c r="J12" s="164">
        <f>I12+16</f>
        <v>45005</v>
      </c>
      <c r="K12" s="515">
        <f>I12+18</f>
        <v>45007</v>
      </c>
      <c r="L12" s="515">
        <f>I12+26</f>
        <v>45015</v>
      </c>
      <c r="M12" s="515">
        <f>I12+28</f>
        <v>45017</v>
      </c>
      <c r="N12" s="515">
        <f>I12+31</f>
        <v>45020</v>
      </c>
      <c r="O12" s="515">
        <f>I12+34</f>
        <v>45023</v>
      </c>
      <c r="P12" s="515">
        <f>I12+36</f>
        <v>45025</v>
      </c>
    </row>
    <row r="13" spans="1:16" s="14" customFormat="1" ht="16.5" hidden="1" customHeight="1" thickBot="1">
      <c r="A13" s="384"/>
      <c r="B13" s="384"/>
      <c r="C13" s="752"/>
      <c r="D13" s="581"/>
      <c r="E13" s="517"/>
      <c r="F13" s="159"/>
      <c r="G13" s="747"/>
      <c r="H13" s="159"/>
      <c r="I13" s="159"/>
      <c r="J13" s="517"/>
      <c r="K13" s="517"/>
      <c r="L13" s="517"/>
      <c r="M13" s="517"/>
      <c r="N13" s="517"/>
      <c r="O13" s="517"/>
      <c r="P13" s="517"/>
    </row>
    <row r="14" spans="1:16" s="14" customFormat="1" ht="16.5" hidden="1" customHeight="1" thickTop="1">
      <c r="A14" s="384"/>
      <c r="B14" s="384"/>
      <c r="C14" s="657" t="s">
        <v>6638</v>
      </c>
      <c r="D14" s="657" t="s">
        <v>7458</v>
      </c>
      <c r="E14" s="94">
        <v>44973</v>
      </c>
      <c r="F14" s="658">
        <v>44989</v>
      </c>
      <c r="G14" s="155" t="s">
        <v>7459</v>
      </c>
      <c r="H14" s="155" t="s">
        <v>7460</v>
      </c>
      <c r="I14" s="155">
        <v>44996</v>
      </c>
      <c r="J14" s="164">
        <f>I14+16</f>
        <v>45012</v>
      </c>
      <c r="K14" s="515">
        <f>I14+18</f>
        <v>45014</v>
      </c>
      <c r="L14" s="515">
        <f>I14+26</f>
        <v>45022</v>
      </c>
      <c r="M14" s="515">
        <f>I14+28</f>
        <v>45024</v>
      </c>
      <c r="N14" s="515">
        <f>I14+31</f>
        <v>45027</v>
      </c>
      <c r="O14" s="515">
        <f>I14+34</f>
        <v>45030</v>
      </c>
      <c r="P14" s="515">
        <f>I14+36</f>
        <v>45032</v>
      </c>
    </row>
    <row r="15" spans="1:16" hidden="1"/>
    <row r="16" spans="1:16" s="14" customFormat="1" ht="16.5" hidden="1" customHeight="1" thickTop="1">
      <c r="A16" s="863"/>
      <c r="B16" s="863"/>
      <c r="C16" s="1684" t="s">
        <v>3753</v>
      </c>
      <c r="D16" s="1685" t="s">
        <v>7461</v>
      </c>
      <c r="E16" s="1685">
        <v>44985</v>
      </c>
      <c r="F16" s="1883" t="s">
        <v>2190</v>
      </c>
      <c r="G16" s="155" t="s">
        <v>7462</v>
      </c>
      <c r="H16" s="155" t="s">
        <v>7463</v>
      </c>
      <c r="I16" s="155">
        <v>45003</v>
      </c>
      <c r="J16" s="164">
        <f>I16+16</f>
        <v>45019</v>
      </c>
      <c r="K16" s="515">
        <f>I16+18</f>
        <v>45021</v>
      </c>
      <c r="L16" s="515">
        <f>I16+26</f>
        <v>45029</v>
      </c>
      <c r="M16" s="515">
        <f>I16+28</f>
        <v>45031</v>
      </c>
      <c r="N16" s="515">
        <f>I16+31</f>
        <v>45034</v>
      </c>
      <c r="O16" s="515">
        <f>I16+34</f>
        <v>45037</v>
      </c>
      <c r="P16" s="515">
        <f>I16+36</f>
        <v>45039</v>
      </c>
    </row>
    <row r="17" spans="1:16" s="14" customFormat="1" ht="16.5" hidden="1" customHeight="1" thickBot="1">
      <c r="A17" s="863"/>
      <c r="B17" s="863"/>
      <c r="C17" s="581" t="s">
        <v>3871</v>
      </c>
      <c r="D17" s="181" t="s">
        <v>7464</v>
      </c>
      <c r="E17" s="181">
        <v>44988</v>
      </c>
      <c r="F17" s="159">
        <v>44996</v>
      </c>
      <c r="G17" s="747"/>
      <c r="H17" s="159"/>
      <c r="I17" s="159"/>
      <c r="J17" s="517"/>
      <c r="K17" s="517"/>
      <c r="L17" s="517"/>
      <c r="M17" s="517"/>
      <c r="N17" s="517"/>
      <c r="O17" s="517"/>
      <c r="P17" s="517"/>
    </row>
    <row r="18" spans="1:16" s="14" customFormat="1" ht="16.5" hidden="1" customHeight="1" thickTop="1" thickBot="1">
      <c r="A18" s="863"/>
      <c r="B18" s="863"/>
      <c r="C18" s="657" t="s">
        <v>5243</v>
      </c>
      <c r="D18" s="657" t="s">
        <v>7465</v>
      </c>
      <c r="E18" s="517">
        <v>44992</v>
      </c>
      <c r="F18" s="179">
        <v>45003</v>
      </c>
      <c r="G18" s="155" t="s">
        <v>6633</v>
      </c>
      <c r="H18" s="155" t="s">
        <v>7205</v>
      </c>
      <c r="I18" s="155">
        <v>45010</v>
      </c>
      <c r="J18" s="164">
        <f>I18+16</f>
        <v>45026</v>
      </c>
      <c r="K18" s="515">
        <f>I18+18</f>
        <v>45028</v>
      </c>
      <c r="L18" s="515">
        <f>I18+26</f>
        <v>45036</v>
      </c>
      <c r="M18" s="515">
        <f>I18+28</f>
        <v>45038</v>
      </c>
      <c r="N18" s="515">
        <f>I18+31</f>
        <v>45041</v>
      </c>
      <c r="O18" s="515">
        <f>I18+34</f>
        <v>45044</v>
      </c>
      <c r="P18" s="515">
        <f>I18+36</f>
        <v>45046</v>
      </c>
    </row>
    <row r="19" spans="1:16" s="14" customFormat="1" ht="16.5" hidden="1" customHeight="1" thickTop="1" thickBot="1">
      <c r="A19" s="863"/>
      <c r="B19" s="863"/>
      <c r="C19" s="750"/>
      <c r="D19" s="581"/>
      <c r="E19" s="517"/>
      <c r="F19" s="517"/>
      <c r="G19" s="747"/>
      <c r="H19" s="159"/>
      <c r="I19" s="159"/>
      <c r="J19" s="517"/>
      <c r="K19" s="517"/>
      <c r="L19" s="517"/>
      <c r="M19" s="517"/>
      <c r="N19" s="517"/>
      <c r="O19" s="517"/>
      <c r="P19" s="517"/>
    </row>
    <row r="20" spans="1:16" s="14" customFormat="1" ht="16.5" hidden="1" customHeight="1" thickTop="1">
      <c r="A20" s="863"/>
      <c r="B20" s="863"/>
      <c r="C20" s="657" t="s">
        <v>6646</v>
      </c>
      <c r="D20" s="657" t="s">
        <v>7466</v>
      </c>
      <c r="E20" s="94">
        <v>45001</v>
      </c>
      <c r="F20" s="658">
        <v>45010</v>
      </c>
      <c r="G20" s="155" t="s">
        <v>7467</v>
      </c>
      <c r="H20" s="155" t="s">
        <v>7207</v>
      </c>
      <c r="I20" s="155">
        <v>45017</v>
      </c>
      <c r="J20" s="164">
        <f>I20+16</f>
        <v>45033</v>
      </c>
      <c r="K20" s="515">
        <f>I20+18</f>
        <v>45035</v>
      </c>
      <c r="L20" s="515">
        <f>I20+26</f>
        <v>45043</v>
      </c>
      <c r="M20" s="515">
        <f>I20+28</f>
        <v>45045</v>
      </c>
      <c r="N20" s="515">
        <f>I20+31</f>
        <v>45048</v>
      </c>
      <c r="O20" s="515">
        <f>I20+34</f>
        <v>45051</v>
      </c>
      <c r="P20" s="515">
        <f>I20+36</f>
        <v>45053</v>
      </c>
    </row>
    <row r="21" spans="1:16" s="14" customFormat="1" ht="16.5" hidden="1" customHeight="1" thickBot="1">
      <c r="A21" s="863"/>
      <c r="B21" s="863"/>
      <c r="C21" s="750"/>
      <c r="D21" s="581"/>
      <c r="E21" s="517"/>
      <c r="F21" s="159"/>
      <c r="G21" s="747"/>
      <c r="H21" s="159"/>
      <c r="I21" s="159"/>
      <c r="J21" s="517"/>
      <c r="K21" s="517"/>
      <c r="L21" s="517"/>
      <c r="M21" s="517"/>
      <c r="N21" s="517"/>
      <c r="O21" s="517"/>
      <c r="P21" s="517"/>
    </row>
    <row r="22" spans="1:16" s="14" customFormat="1" ht="16.5" hidden="1" customHeight="1" thickTop="1">
      <c r="A22" s="863"/>
      <c r="B22" s="863"/>
      <c r="C22" s="657" t="s">
        <v>3873</v>
      </c>
      <c r="D22" s="657" t="s">
        <v>7468</v>
      </c>
      <c r="E22" s="94">
        <v>45007</v>
      </c>
      <c r="F22" s="179">
        <v>45017</v>
      </c>
      <c r="G22" s="155" t="s">
        <v>7469</v>
      </c>
      <c r="H22" s="155" t="s">
        <v>7470</v>
      </c>
      <c r="I22" s="155">
        <v>45024</v>
      </c>
      <c r="J22" s="164">
        <f>I22+16</f>
        <v>45040</v>
      </c>
      <c r="K22" s="515">
        <f>I22+18</f>
        <v>45042</v>
      </c>
      <c r="L22" s="515">
        <f>I22+26</f>
        <v>45050</v>
      </c>
      <c r="M22" s="515">
        <f>I22+28</f>
        <v>45052</v>
      </c>
      <c r="N22" s="515">
        <f>I22+31</f>
        <v>45055</v>
      </c>
      <c r="O22" s="515">
        <f>I22+34</f>
        <v>45058</v>
      </c>
      <c r="P22" s="515">
        <f>I22+36</f>
        <v>45060</v>
      </c>
    </row>
    <row r="23" spans="1:16" s="14" customFormat="1" ht="16.5" hidden="1" customHeight="1" thickBot="1">
      <c r="A23" s="863"/>
      <c r="B23" s="863"/>
      <c r="C23" s="750"/>
      <c r="D23" s="581"/>
      <c r="E23" s="517"/>
      <c r="F23" s="517"/>
      <c r="G23" s="747"/>
      <c r="H23" s="159"/>
      <c r="I23" s="159"/>
      <c r="J23" s="517"/>
      <c r="K23" s="517"/>
      <c r="L23" s="517"/>
      <c r="M23" s="517"/>
      <c r="N23" s="517"/>
      <c r="O23" s="517"/>
      <c r="P23" s="517"/>
    </row>
    <row r="24" spans="1:16" s="14" customFormat="1" ht="16.5" hidden="1" customHeight="1" thickTop="1">
      <c r="A24" s="863"/>
      <c r="B24" s="863"/>
      <c r="C24" s="657" t="s">
        <v>6651</v>
      </c>
      <c r="D24" s="657" t="s">
        <v>7471</v>
      </c>
      <c r="E24" s="94">
        <v>45018</v>
      </c>
      <c r="F24" s="1115" t="s">
        <v>2190</v>
      </c>
      <c r="G24" s="155" t="s">
        <v>6646</v>
      </c>
      <c r="H24" s="155" t="s">
        <v>7472</v>
      </c>
      <c r="I24" s="155">
        <v>45031</v>
      </c>
      <c r="J24" s="164">
        <f>I24+16</f>
        <v>45047</v>
      </c>
      <c r="K24" s="515">
        <f>I24+18</f>
        <v>45049</v>
      </c>
      <c r="L24" s="515">
        <f>I24+26</f>
        <v>45057</v>
      </c>
      <c r="M24" s="515">
        <f>I24+28</f>
        <v>45059</v>
      </c>
      <c r="N24" s="515">
        <f>I24+31</f>
        <v>45062</v>
      </c>
      <c r="O24" s="515">
        <f>I24+34</f>
        <v>45065</v>
      </c>
      <c r="P24" s="515">
        <f>I24+36</f>
        <v>45067</v>
      </c>
    </row>
    <row r="25" spans="1:16" s="14" customFormat="1" ht="16.5" hidden="1" customHeight="1" thickBot="1">
      <c r="A25" s="863"/>
      <c r="B25" s="863"/>
      <c r="C25" s="750" t="s">
        <v>3731</v>
      </c>
      <c r="D25" s="581" t="s">
        <v>7473</v>
      </c>
      <c r="E25" s="517">
        <v>45015</v>
      </c>
      <c r="F25" s="517">
        <v>45028</v>
      </c>
      <c r="G25" s="747"/>
      <c r="H25" s="159"/>
      <c r="I25" s="159"/>
      <c r="J25" s="517"/>
      <c r="K25" s="517"/>
      <c r="L25" s="517"/>
      <c r="M25" s="517"/>
      <c r="N25" s="517"/>
      <c r="O25" s="517"/>
      <c r="P25" s="517"/>
    </row>
    <row r="26" spans="1:16" s="14" customFormat="1" ht="16.5" hidden="1" customHeight="1" thickTop="1">
      <c r="A26" s="863"/>
      <c r="B26" s="863"/>
      <c r="C26" s="657" t="s">
        <v>6681</v>
      </c>
      <c r="D26" s="657" t="s">
        <v>7474</v>
      </c>
      <c r="E26" s="94">
        <v>45022</v>
      </c>
      <c r="F26" s="179">
        <v>45031</v>
      </c>
      <c r="G26" s="155" t="s">
        <v>7422</v>
      </c>
      <c r="H26" s="155" t="s">
        <v>7213</v>
      </c>
      <c r="I26" s="155">
        <v>45038</v>
      </c>
      <c r="J26" s="164">
        <f>I26+16</f>
        <v>45054</v>
      </c>
      <c r="K26" s="515">
        <f>I26+18</f>
        <v>45056</v>
      </c>
      <c r="L26" s="515">
        <f>I26+26</f>
        <v>45064</v>
      </c>
      <c r="M26" s="515">
        <f>I26+28</f>
        <v>45066</v>
      </c>
      <c r="N26" s="515">
        <f>I26+31</f>
        <v>45069</v>
      </c>
      <c r="O26" s="515">
        <f>I26+34</f>
        <v>45072</v>
      </c>
      <c r="P26" s="515">
        <f>I26+36</f>
        <v>45074</v>
      </c>
    </row>
    <row r="27" spans="1:16" s="14" customFormat="1" ht="16.5" hidden="1" customHeight="1" thickBot="1">
      <c r="A27" s="863"/>
      <c r="B27" s="863"/>
      <c r="C27" s="750"/>
      <c r="D27" s="581"/>
      <c r="E27" s="517"/>
      <c r="F27" s="517"/>
      <c r="G27" s="747"/>
      <c r="H27" s="159"/>
      <c r="I27" s="159"/>
      <c r="J27" s="517"/>
      <c r="K27" s="517"/>
      <c r="L27" s="517"/>
      <c r="M27" s="517"/>
      <c r="N27" s="517"/>
      <c r="O27" s="517"/>
      <c r="P27" s="517"/>
    </row>
    <row r="28" spans="1:16" s="14" customFormat="1" ht="16.5" hidden="1" customHeight="1" thickTop="1">
      <c r="A28" s="863"/>
      <c r="B28" s="863"/>
      <c r="C28" s="657" t="s">
        <v>5266</v>
      </c>
      <c r="D28" s="657" t="s">
        <v>7475</v>
      </c>
      <c r="E28" s="94">
        <v>45026</v>
      </c>
      <c r="F28" s="658">
        <v>45037</v>
      </c>
      <c r="G28" s="155" t="s">
        <v>7476</v>
      </c>
      <c r="H28" s="155" t="s">
        <v>7215</v>
      </c>
      <c r="I28" s="155">
        <v>45045</v>
      </c>
      <c r="J28" s="164">
        <f>I28+16</f>
        <v>45061</v>
      </c>
      <c r="K28" s="515">
        <f>I28+18</f>
        <v>45063</v>
      </c>
      <c r="L28" s="515">
        <f>I28+26</f>
        <v>45071</v>
      </c>
      <c r="M28" s="515">
        <f>I28+28</f>
        <v>45073</v>
      </c>
      <c r="N28" s="515">
        <f>I28+31</f>
        <v>45076</v>
      </c>
      <c r="O28" s="515">
        <f>I28+34</f>
        <v>45079</v>
      </c>
      <c r="P28" s="515">
        <f>I28+36</f>
        <v>45081</v>
      </c>
    </row>
    <row r="29" spans="1:16" s="14" customFormat="1" ht="16.5" hidden="1" customHeight="1" thickBot="1">
      <c r="A29" s="863"/>
      <c r="B29" s="863"/>
      <c r="C29" s="750"/>
      <c r="D29" s="581"/>
      <c r="E29" s="517"/>
      <c r="F29" s="159"/>
      <c r="G29" s="747"/>
      <c r="H29" s="159"/>
      <c r="I29" s="159"/>
      <c r="J29" s="517"/>
      <c r="K29" s="517"/>
      <c r="L29" s="517"/>
      <c r="M29" s="517"/>
      <c r="N29" s="517"/>
      <c r="O29" s="517"/>
      <c r="P29" s="517"/>
    </row>
    <row r="30" spans="1:16" s="14" customFormat="1" ht="16.5" hidden="1" customHeight="1" thickTop="1">
      <c r="A30" s="863"/>
      <c r="B30" s="863"/>
      <c r="C30" s="657" t="s">
        <v>3304</v>
      </c>
      <c r="D30" s="657" t="s">
        <v>7477</v>
      </c>
      <c r="E30" s="94">
        <v>45037</v>
      </c>
      <c r="F30" s="179">
        <v>45048</v>
      </c>
      <c r="G30" s="155" t="s">
        <v>7449</v>
      </c>
      <c r="H30" s="155" t="s">
        <v>7217</v>
      </c>
      <c r="I30" s="155">
        <v>45052</v>
      </c>
      <c r="J30" s="164">
        <f>I30+16</f>
        <v>45068</v>
      </c>
      <c r="K30" s="515">
        <f>I30+18</f>
        <v>45070</v>
      </c>
      <c r="L30" s="515">
        <f>I30+26</f>
        <v>45078</v>
      </c>
      <c r="M30" s="515">
        <f>I30+28</f>
        <v>45080</v>
      </c>
      <c r="N30" s="515">
        <f>I30+31</f>
        <v>45083</v>
      </c>
      <c r="O30" s="515">
        <f>I30+34</f>
        <v>45086</v>
      </c>
      <c r="P30" s="515">
        <f>I30+36</f>
        <v>45088</v>
      </c>
    </row>
    <row r="31" spans="1:16" hidden="1"/>
    <row r="32" spans="1:16" s="14" customFormat="1" ht="16.5" hidden="1" customHeight="1" thickTop="1">
      <c r="A32" s="863"/>
      <c r="B32" s="863"/>
      <c r="C32" s="657" t="s">
        <v>6690</v>
      </c>
      <c r="D32" s="657" t="s">
        <v>7478</v>
      </c>
      <c r="E32" s="94">
        <v>45041</v>
      </c>
      <c r="F32" s="1914" t="s">
        <v>2190</v>
      </c>
      <c r="G32" s="155" t="s">
        <v>7452</v>
      </c>
      <c r="H32" s="155" t="s">
        <v>7479</v>
      </c>
      <c r="I32" s="155">
        <v>45059</v>
      </c>
      <c r="J32" s="164">
        <f>I32+16</f>
        <v>45075</v>
      </c>
      <c r="K32" s="515">
        <f>I32+18</f>
        <v>45077</v>
      </c>
      <c r="L32" s="515">
        <f>I32+26</f>
        <v>45085</v>
      </c>
      <c r="M32" s="515">
        <f>I32+28</f>
        <v>45087</v>
      </c>
      <c r="N32" s="515">
        <f>I32+31</f>
        <v>45090</v>
      </c>
      <c r="O32" s="515">
        <f>I32+34</f>
        <v>45093</v>
      </c>
      <c r="P32" s="515">
        <f>I32+36</f>
        <v>45095</v>
      </c>
    </row>
    <row r="33" spans="1:16" s="14" customFormat="1" ht="16.5" hidden="1" customHeight="1" thickBot="1">
      <c r="A33" s="863"/>
      <c r="B33" s="863"/>
      <c r="C33" s="750" t="s">
        <v>4387</v>
      </c>
      <c r="D33" s="581" t="s">
        <v>7480</v>
      </c>
      <c r="E33" s="517">
        <v>45042</v>
      </c>
      <c r="F33" s="517">
        <f>E33+11</f>
        <v>45053</v>
      </c>
      <c r="G33" s="747"/>
      <c r="H33" s="159"/>
      <c r="I33" s="159"/>
      <c r="J33" s="517"/>
      <c r="K33" s="517"/>
      <c r="L33" s="517"/>
      <c r="M33" s="517"/>
      <c r="N33" s="517"/>
      <c r="O33" s="517"/>
      <c r="P33" s="517"/>
    </row>
    <row r="34" spans="1:16" s="14" customFormat="1" ht="16.5" hidden="1" customHeight="1" thickTop="1">
      <c r="A34" s="863"/>
      <c r="B34" s="863"/>
      <c r="C34" s="657" t="s">
        <v>6630</v>
      </c>
      <c r="D34" s="657" t="s">
        <v>7481</v>
      </c>
      <c r="E34" s="94">
        <v>45051</v>
      </c>
      <c r="F34" s="179">
        <v>45058</v>
      </c>
      <c r="G34" s="155" t="s">
        <v>7482</v>
      </c>
      <c r="H34" s="155" t="s">
        <v>7483</v>
      </c>
      <c r="I34" s="155">
        <v>45066</v>
      </c>
      <c r="J34" s="164">
        <f>I34+16</f>
        <v>45082</v>
      </c>
      <c r="K34" s="515">
        <f>I34+18</f>
        <v>45084</v>
      </c>
      <c r="L34" s="515">
        <f>I34+26</f>
        <v>45092</v>
      </c>
      <c r="M34" s="515">
        <f>I34+28</f>
        <v>45094</v>
      </c>
      <c r="N34" s="515">
        <f>I34+31</f>
        <v>45097</v>
      </c>
      <c r="O34" s="515">
        <f>I34+34</f>
        <v>45100</v>
      </c>
      <c r="P34" s="515">
        <f>I34+36</f>
        <v>45102</v>
      </c>
    </row>
    <row r="35" spans="1:16" s="14" customFormat="1" ht="16.5" hidden="1" customHeight="1" thickBot="1">
      <c r="A35" s="863"/>
      <c r="B35" s="863"/>
      <c r="C35" s="750"/>
      <c r="D35" s="581"/>
      <c r="E35" s="517"/>
      <c r="F35" s="517"/>
      <c r="G35" s="747"/>
      <c r="H35" s="159"/>
      <c r="I35" s="159"/>
      <c r="J35" s="517"/>
      <c r="K35" s="517"/>
      <c r="L35" s="517"/>
      <c r="M35" s="517"/>
      <c r="N35" s="517"/>
      <c r="O35" s="517"/>
      <c r="P35" s="517"/>
    </row>
    <row r="36" spans="1:16" s="14" customFormat="1" ht="16.5" hidden="1" customHeight="1" thickTop="1">
      <c r="A36" s="863"/>
      <c r="B36" s="863"/>
      <c r="C36" s="1684" t="s">
        <v>6624</v>
      </c>
      <c r="D36" s="1684" t="s">
        <v>7450</v>
      </c>
      <c r="E36" s="1685">
        <v>45060</v>
      </c>
      <c r="F36" s="1999">
        <v>45070</v>
      </c>
      <c r="G36" s="155" t="s">
        <v>7459</v>
      </c>
      <c r="H36" s="155" t="s">
        <v>7484</v>
      </c>
      <c r="I36" s="155">
        <v>45073</v>
      </c>
      <c r="J36" s="164">
        <f>I36+16</f>
        <v>45089</v>
      </c>
      <c r="K36" s="515">
        <f>I36+18</f>
        <v>45091</v>
      </c>
      <c r="L36" s="515">
        <f>I36+26</f>
        <v>45099</v>
      </c>
      <c r="M36" s="515">
        <f>I36+28</f>
        <v>45101</v>
      </c>
      <c r="N36" s="515">
        <f>I36+31</f>
        <v>45104</v>
      </c>
      <c r="O36" s="515">
        <f>I36+34</f>
        <v>45107</v>
      </c>
      <c r="P36" s="515">
        <f>I36+36</f>
        <v>45109</v>
      </c>
    </row>
    <row r="37" spans="1:16" s="14" customFormat="1" ht="16.5" hidden="1" customHeight="1" thickBot="1">
      <c r="A37" s="863"/>
      <c r="B37" s="863"/>
      <c r="C37" s="750" t="s">
        <v>3753</v>
      </c>
      <c r="D37" s="581" t="s">
        <v>7485</v>
      </c>
      <c r="E37" s="517">
        <v>45062</v>
      </c>
      <c r="F37" s="159">
        <v>45072</v>
      </c>
      <c r="G37" s="747"/>
      <c r="H37" s="159"/>
      <c r="I37" s="159"/>
      <c r="J37" s="517"/>
      <c r="K37" s="517"/>
      <c r="L37" s="517"/>
      <c r="M37" s="517"/>
      <c r="N37" s="517"/>
      <c r="O37" s="517"/>
      <c r="P37" s="517"/>
    </row>
    <row r="38" spans="1:16" s="14" customFormat="1" ht="16.5" hidden="1" customHeight="1" thickTop="1">
      <c r="A38" s="863"/>
      <c r="B38" s="863"/>
      <c r="C38" s="657" t="s">
        <v>4453</v>
      </c>
      <c r="D38" s="657" t="s">
        <v>7486</v>
      </c>
      <c r="E38" s="94">
        <v>45063</v>
      </c>
      <c r="F38" s="179">
        <v>45072</v>
      </c>
      <c r="G38" s="155" t="s">
        <v>7487</v>
      </c>
      <c r="H38" s="155" t="s">
        <v>7488</v>
      </c>
      <c r="I38" s="155">
        <v>45080</v>
      </c>
      <c r="J38" s="164">
        <f>I38+16</f>
        <v>45096</v>
      </c>
      <c r="K38" s="515">
        <f>I38+18</f>
        <v>45098</v>
      </c>
      <c r="L38" s="515">
        <f>I38+26</f>
        <v>45106</v>
      </c>
      <c r="M38" s="515">
        <f>I38+28</f>
        <v>45108</v>
      </c>
      <c r="N38" s="515">
        <f>I38+31</f>
        <v>45111</v>
      </c>
      <c r="O38" s="515">
        <f>I38+34</f>
        <v>45114</v>
      </c>
      <c r="P38" s="515">
        <f>I38+36</f>
        <v>45116</v>
      </c>
    </row>
    <row r="39" spans="1:16" s="14" customFormat="1" ht="16.5" hidden="1" customHeight="1" thickBot="1">
      <c r="A39" s="863"/>
      <c r="B39" s="863"/>
      <c r="C39" s="750"/>
      <c r="D39" s="581"/>
      <c r="E39" s="517"/>
      <c r="F39" s="517"/>
      <c r="G39" s="747"/>
      <c r="H39" s="159"/>
      <c r="I39" s="159"/>
      <c r="J39" s="517"/>
      <c r="K39" s="517"/>
      <c r="L39" s="517"/>
      <c r="M39" s="517"/>
      <c r="N39" s="517"/>
      <c r="O39" s="517"/>
      <c r="P39" s="517"/>
    </row>
    <row r="40" spans="1:16" s="14" customFormat="1" ht="16.5" hidden="1" customHeight="1" thickTop="1">
      <c r="A40" s="863"/>
      <c r="B40" s="863"/>
      <c r="C40" s="657" t="s">
        <v>6638</v>
      </c>
      <c r="D40" s="657" t="s">
        <v>7457</v>
      </c>
      <c r="E40" s="94">
        <v>45069</v>
      </c>
      <c r="F40" s="658">
        <v>45079</v>
      </c>
      <c r="G40" s="155" t="s">
        <v>6633</v>
      </c>
      <c r="H40" s="155" t="s">
        <v>7489</v>
      </c>
      <c r="I40" s="155">
        <v>45087</v>
      </c>
      <c r="J40" s="164">
        <f>I40+16</f>
        <v>45103</v>
      </c>
      <c r="K40" s="515">
        <f>I40+18</f>
        <v>45105</v>
      </c>
      <c r="L40" s="515">
        <f>I40+26</f>
        <v>45113</v>
      </c>
      <c r="M40" s="515">
        <f>I40+28</f>
        <v>45115</v>
      </c>
      <c r="N40" s="515">
        <f>I40+31</f>
        <v>45118</v>
      </c>
      <c r="O40" s="515">
        <f>I40+34</f>
        <v>45121</v>
      </c>
      <c r="P40" s="515">
        <f>I40+36</f>
        <v>45123</v>
      </c>
    </row>
    <row r="41" spans="1:16" s="14" customFormat="1" ht="16.5" hidden="1" customHeight="1" thickBot="1">
      <c r="A41" s="863"/>
      <c r="B41" s="863"/>
      <c r="C41" s="750"/>
      <c r="D41" s="581"/>
      <c r="E41" s="517"/>
      <c r="F41" s="159"/>
      <c r="G41" s="747"/>
      <c r="H41" s="159"/>
      <c r="I41" s="159"/>
      <c r="J41" s="517"/>
      <c r="K41" s="517"/>
      <c r="L41" s="517"/>
      <c r="M41" s="517"/>
      <c r="N41" s="517"/>
      <c r="O41" s="517"/>
      <c r="P41" s="517"/>
    </row>
    <row r="42" spans="1:16" s="14" customFormat="1" ht="16.5" hidden="1" customHeight="1" thickTop="1">
      <c r="A42" s="863"/>
      <c r="B42" s="863"/>
      <c r="C42" s="657" t="s">
        <v>3871</v>
      </c>
      <c r="D42" s="657" t="s">
        <v>7199</v>
      </c>
      <c r="E42" s="94">
        <v>45079</v>
      </c>
      <c r="F42" s="658">
        <v>45088</v>
      </c>
      <c r="G42" s="155" t="s">
        <v>7467</v>
      </c>
      <c r="H42" s="155" t="s">
        <v>7230</v>
      </c>
      <c r="I42" s="155">
        <v>45094</v>
      </c>
      <c r="J42" s="164">
        <f>I42+16</f>
        <v>45110</v>
      </c>
      <c r="K42" s="515">
        <f>I42+18</f>
        <v>45112</v>
      </c>
      <c r="L42" s="515">
        <f>I42+26</f>
        <v>45120</v>
      </c>
      <c r="M42" s="515">
        <f>I42+28</f>
        <v>45122</v>
      </c>
      <c r="N42" s="515">
        <f>I42+31</f>
        <v>45125</v>
      </c>
      <c r="O42" s="515">
        <f>I42+34</f>
        <v>45128</v>
      </c>
      <c r="P42" s="515">
        <f>I42+36</f>
        <v>45130</v>
      </c>
    </row>
    <row r="43" spans="1:16" s="14" customFormat="1" ht="16.5" hidden="1" customHeight="1" thickBot="1">
      <c r="A43" s="863"/>
      <c r="B43" s="863"/>
      <c r="C43" s="750"/>
      <c r="D43" s="581"/>
      <c r="E43" s="517"/>
      <c r="F43" s="517"/>
      <c r="G43" s="747"/>
      <c r="H43" s="159"/>
      <c r="I43" s="159"/>
      <c r="J43" s="517"/>
      <c r="K43" s="517"/>
      <c r="L43" s="517"/>
      <c r="M43" s="517"/>
      <c r="N43" s="517"/>
      <c r="O43" s="517"/>
      <c r="P43" s="517"/>
    </row>
    <row r="44" spans="1:16" s="14" customFormat="1" ht="16.5" hidden="1" customHeight="1" thickTop="1">
      <c r="A44" s="863"/>
      <c r="B44" s="863"/>
      <c r="C44" s="657" t="s">
        <v>5243</v>
      </c>
      <c r="D44" s="657" t="s">
        <v>7202</v>
      </c>
      <c r="E44" s="94">
        <v>45086</v>
      </c>
      <c r="F44" s="658">
        <v>45093</v>
      </c>
      <c r="G44" s="155" t="s">
        <v>7469</v>
      </c>
      <c r="H44" s="155" t="s">
        <v>7232</v>
      </c>
      <c r="I44" s="155">
        <v>45101</v>
      </c>
      <c r="J44" s="164">
        <f t="shared" ref="J44" si="0">I44+16</f>
        <v>45117</v>
      </c>
      <c r="K44" s="515">
        <f t="shared" ref="K44" si="1">I44+18</f>
        <v>45119</v>
      </c>
      <c r="L44" s="515">
        <f t="shared" ref="L44" si="2">I44+26</f>
        <v>45127</v>
      </c>
      <c r="M44" s="515">
        <f t="shared" ref="M44" si="3">I44+28</f>
        <v>45129</v>
      </c>
      <c r="N44" s="515">
        <f t="shared" ref="N44" si="4">I44+31</f>
        <v>45132</v>
      </c>
      <c r="O44" s="515">
        <f t="shared" ref="O44" si="5">I44+34</f>
        <v>45135</v>
      </c>
      <c r="P44" s="515">
        <f t="shared" ref="P44" si="6">I44+36</f>
        <v>45137</v>
      </c>
    </row>
    <row r="45" spans="1:16" s="14" customFormat="1" ht="16.5" hidden="1" customHeight="1" thickBot="1">
      <c r="A45" s="863"/>
      <c r="B45" s="863"/>
      <c r="C45" s="750"/>
      <c r="D45" s="581"/>
      <c r="E45" s="517"/>
      <c r="F45" s="159"/>
      <c r="G45" s="747"/>
      <c r="H45" s="159"/>
      <c r="I45" s="159"/>
      <c r="J45" s="517"/>
      <c r="K45" s="517"/>
      <c r="L45" s="517"/>
      <c r="M45" s="517"/>
      <c r="N45" s="517"/>
      <c r="O45" s="517"/>
      <c r="P45" s="517"/>
    </row>
    <row r="46" spans="1:16" s="14" customFormat="1" ht="16.5" hidden="1" customHeight="1" thickTop="1">
      <c r="A46" s="863"/>
      <c r="B46" s="863"/>
      <c r="C46" s="657" t="s">
        <v>6705</v>
      </c>
      <c r="D46" s="1969" t="s">
        <v>7205</v>
      </c>
      <c r="E46" s="94">
        <v>45094</v>
      </c>
      <c r="F46" s="658">
        <v>45102</v>
      </c>
      <c r="G46" s="155" t="s">
        <v>6646</v>
      </c>
      <c r="H46" s="155" t="s">
        <v>7234</v>
      </c>
      <c r="I46" s="155">
        <v>45108</v>
      </c>
      <c r="J46" s="164">
        <f t="shared" ref="J46" si="7">I46+16</f>
        <v>45124</v>
      </c>
      <c r="K46" s="515">
        <f t="shared" ref="K46" si="8">I46+18</f>
        <v>45126</v>
      </c>
      <c r="L46" s="515">
        <f t="shared" ref="L46" si="9">I46+26</f>
        <v>45134</v>
      </c>
      <c r="M46" s="515">
        <f t="shared" ref="M46" si="10">I46+28</f>
        <v>45136</v>
      </c>
      <c r="N46" s="515">
        <f t="shared" ref="N46" si="11">I46+31</f>
        <v>45139</v>
      </c>
      <c r="O46" s="515">
        <f t="shared" ref="O46" si="12">I46+34</f>
        <v>45142</v>
      </c>
      <c r="P46" s="515">
        <f t="shared" ref="P46" si="13">I46+36</f>
        <v>45144</v>
      </c>
    </row>
    <row r="47" spans="1:16" hidden="1"/>
    <row r="48" spans="1:16" s="14" customFormat="1" ht="16.5" hidden="1" customHeight="1" thickTop="1">
      <c r="A48" s="863"/>
      <c r="B48" s="863"/>
      <c r="C48" s="657" t="s">
        <v>6708</v>
      </c>
      <c r="D48" s="657" t="s">
        <v>7207</v>
      </c>
      <c r="E48" s="94">
        <v>45100</v>
      </c>
      <c r="F48" s="658">
        <v>45107</v>
      </c>
      <c r="G48" s="155" t="s">
        <v>7490</v>
      </c>
      <c r="H48" s="155" t="s">
        <v>7377</v>
      </c>
      <c r="I48" s="155">
        <v>45115</v>
      </c>
      <c r="J48" s="164">
        <f t="shared" ref="J48" si="14">I48+16</f>
        <v>45131</v>
      </c>
      <c r="K48" s="515">
        <f t="shared" ref="K48" si="15">I48+18</f>
        <v>45133</v>
      </c>
      <c r="L48" s="515">
        <f t="shared" ref="L48" si="16">I48+26</f>
        <v>45141</v>
      </c>
      <c r="M48" s="515">
        <f t="shared" ref="M48" si="17">I48+28</f>
        <v>45143</v>
      </c>
      <c r="N48" s="515">
        <f t="shared" ref="N48" si="18">I48+31</f>
        <v>45146</v>
      </c>
      <c r="O48" s="515">
        <f t="shared" ref="O48" si="19">I48+34</f>
        <v>45149</v>
      </c>
      <c r="P48" s="515">
        <f t="shared" ref="P48" si="20">I48+36</f>
        <v>45151</v>
      </c>
    </row>
    <row r="49" spans="1:16" s="14" customFormat="1" ht="16.5" hidden="1" customHeight="1" thickBot="1">
      <c r="A49" s="863"/>
      <c r="B49" s="863"/>
      <c r="C49" s="750"/>
      <c r="D49" s="581"/>
      <c r="E49" s="517"/>
      <c r="F49" s="159"/>
      <c r="G49" s="747"/>
      <c r="H49" s="159"/>
      <c r="I49" s="159"/>
      <c r="J49" s="517"/>
      <c r="K49" s="517"/>
      <c r="L49" s="517"/>
      <c r="M49" s="517"/>
      <c r="N49" s="517"/>
      <c r="O49" s="517"/>
      <c r="P49" s="517"/>
    </row>
    <row r="50" spans="1:16" s="14" customFormat="1" ht="16.5" hidden="1" customHeight="1" thickTop="1">
      <c r="A50" s="863"/>
      <c r="B50" s="863"/>
      <c r="C50" s="657" t="s">
        <v>6738</v>
      </c>
      <c r="D50" s="657" t="s">
        <v>7378</v>
      </c>
      <c r="E50" s="94">
        <v>45106</v>
      </c>
      <c r="F50" s="179">
        <v>45114</v>
      </c>
      <c r="G50" s="155" t="s">
        <v>7476</v>
      </c>
      <c r="H50" s="155" t="s">
        <v>7380</v>
      </c>
      <c r="I50" s="155">
        <v>45122</v>
      </c>
      <c r="J50" s="164">
        <f t="shared" ref="J50" si="21">I50+16</f>
        <v>45138</v>
      </c>
      <c r="K50" s="515">
        <f t="shared" ref="K50" si="22">I50+18</f>
        <v>45140</v>
      </c>
      <c r="L50" s="515">
        <f t="shared" ref="L50" si="23">I50+26</f>
        <v>45148</v>
      </c>
      <c r="M50" s="515">
        <f t="shared" ref="M50" si="24">I50+28</f>
        <v>45150</v>
      </c>
      <c r="N50" s="515">
        <f t="shared" ref="N50" si="25">I50+31</f>
        <v>45153</v>
      </c>
      <c r="O50" s="515">
        <f t="shared" ref="O50" si="26">I50+34</f>
        <v>45156</v>
      </c>
      <c r="P50" s="515">
        <f t="shared" ref="P50" si="27">I50+36</f>
        <v>45158</v>
      </c>
    </row>
    <row r="51" spans="1:16" s="14" customFormat="1" ht="16.5" hidden="1" customHeight="1" thickBot="1">
      <c r="A51" s="863"/>
      <c r="B51" s="863"/>
      <c r="C51" s="750"/>
      <c r="D51" s="581"/>
      <c r="E51" s="517"/>
      <c r="F51" s="517"/>
      <c r="G51" s="747"/>
      <c r="H51" s="159"/>
      <c r="I51" s="159"/>
      <c r="J51" s="517"/>
      <c r="K51" s="517"/>
      <c r="L51" s="517"/>
      <c r="M51" s="517"/>
      <c r="N51" s="517"/>
      <c r="O51" s="517"/>
      <c r="P51" s="517"/>
    </row>
    <row r="52" spans="1:16" s="14" customFormat="1" ht="16.5" hidden="1" customHeight="1" thickTop="1">
      <c r="A52" s="863"/>
      <c r="B52" s="863"/>
      <c r="C52" s="657" t="s">
        <v>6681</v>
      </c>
      <c r="D52" s="657" t="s">
        <v>7211</v>
      </c>
      <c r="E52" s="94">
        <v>45115</v>
      </c>
      <c r="F52" s="658">
        <v>45121</v>
      </c>
      <c r="G52" s="155" t="s">
        <v>7449</v>
      </c>
      <c r="H52" s="155" t="s">
        <v>7239</v>
      </c>
      <c r="I52" s="155">
        <v>45129</v>
      </c>
      <c r="J52" s="164">
        <f>I52+16</f>
        <v>45145</v>
      </c>
      <c r="K52" s="515">
        <f>I52+18</f>
        <v>45147</v>
      </c>
      <c r="L52" s="515">
        <f>I52+26</f>
        <v>45155</v>
      </c>
      <c r="M52" s="515">
        <f>I52+28</f>
        <v>45157</v>
      </c>
      <c r="N52" s="515">
        <f>I52+31</f>
        <v>45160</v>
      </c>
      <c r="O52" s="515">
        <f>I52+34</f>
        <v>45163</v>
      </c>
      <c r="P52" s="515">
        <f>I52+36</f>
        <v>45165</v>
      </c>
    </row>
    <row r="53" spans="1:16" s="14" customFormat="1" ht="16.5" hidden="1" customHeight="1" thickBot="1">
      <c r="A53" s="863"/>
      <c r="B53" s="863"/>
      <c r="C53" s="750"/>
      <c r="D53" s="581"/>
      <c r="E53" s="517"/>
      <c r="F53" s="159"/>
      <c r="G53" s="747"/>
      <c r="H53" s="159"/>
      <c r="I53" s="159"/>
      <c r="J53" s="517"/>
      <c r="K53" s="517"/>
      <c r="L53" s="517"/>
      <c r="M53" s="517"/>
      <c r="N53" s="517"/>
      <c r="O53" s="517"/>
      <c r="P53" s="517"/>
    </row>
    <row r="54" spans="1:16" s="14" customFormat="1" ht="16.5" hidden="1" customHeight="1" thickTop="1">
      <c r="A54" s="863"/>
      <c r="B54" s="863"/>
      <c r="C54" s="657" t="s">
        <v>5266</v>
      </c>
      <c r="D54" s="657" t="s">
        <v>7213</v>
      </c>
      <c r="E54" s="94">
        <v>45119</v>
      </c>
      <c r="F54" s="179">
        <v>45128</v>
      </c>
      <c r="G54" s="155" t="s">
        <v>7452</v>
      </c>
      <c r="H54" s="155" t="s">
        <v>7383</v>
      </c>
      <c r="I54" s="155">
        <v>45136</v>
      </c>
      <c r="J54" s="164">
        <f>I54+16</f>
        <v>45152</v>
      </c>
      <c r="K54" s="515">
        <f>I54+18</f>
        <v>45154</v>
      </c>
      <c r="L54" s="515">
        <f>I54+26</f>
        <v>45162</v>
      </c>
      <c r="M54" s="515">
        <f>I54+28</f>
        <v>45164</v>
      </c>
      <c r="N54" s="515">
        <f>I54+31</f>
        <v>45167</v>
      </c>
      <c r="O54" s="515">
        <f>I54+34</f>
        <v>45170</v>
      </c>
      <c r="P54" s="515">
        <f>I54+36</f>
        <v>45172</v>
      </c>
    </row>
    <row r="55" spans="1:16" s="14" customFormat="1" ht="16.5" hidden="1" customHeight="1" thickBot="1">
      <c r="A55" s="863"/>
      <c r="B55" s="863"/>
      <c r="C55" s="750"/>
      <c r="D55" s="581"/>
      <c r="E55" s="517"/>
      <c r="F55" s="517"/>
      <c r="G55" s="747"/>
      <c r="H55" s="159"/>
      <c r="I55" s="159"/>
      <c r="J55" s="517"/>
      <c r="K55" s="517"/>
      <c r="L55" s="517"/>
      <c r="M55" s="517"/>
      <c r="N55" s="517"/>
      <c r="O55" s="517"/>
      <c r="P55" s="517"/>
    </row>
    <row r="56" spans="1:16" s="14" customFormat="1" ht="16.5" hidden="1" customHeight="1" thickTop="1">
      <c r="A56" s="863"/>
      <c r="B56" s="863"/>
      <c r="C56" s="657" t="s">
        <v>3873</v>
      </c>
      <c r="D56" s="657" t="s">
        <v>7215</v>
      </c>
      <c r="E56" s="94">
        <v>45125</v>
      </c>
      <c r="F56" s="658">
        <v>45135</v>
      </c>
      <c r="G56" s="155" t="s">
        <v>7482</v>
      </c>
      <c r="H56" s="155" t="s">
        <v>7385</v>
      </c>
      <c r="I56" s="155">
        <v>45143</v>
      </c>
      <c r="J56" s="164">
        <f>I56+16</f>
        <v>45159</v>
      </c>
      <c r="K56" s="515">
        <f>I56+18</f>
        <v>45161</v>
      </c>
      <c r="L56" s="515">
        <f>I56+26</f>
        <v>45169</v>
      </c>
      <c r="M56" s="515">
        <f>I56+28</f>
        <v>45171</v>
      </c>
      <c r="N56" s="515">
        <f>I56+31</f>
        <v>45174</v>
      </c>
      <c r="O56" s="515">
        <f>I56+34</f>
        <v>45177</v>
      </c>
      <c r="P56" s="515">
        <f>I56+36</f>
        <v>45179</v>
      </c>
    </row>
    <row r="57" spans="1:16" s="14" customFormat="1" ht="16.5" hidden="1" customHeight="1" thickBot="1">
      <c r="A57" s="863"/>
      <c r="B57" s="863"/>
      <c r="C57" s="750" t="s">
        <v>3746</v>
      </c>
      <c r="D57" s="581" t="s">
        <v>3747</v>
      </c>
      <c r="E57" s="517">
        <v>45128</v>
      </c>
      <c r="F57" s="159">
        <v>45138</v>
      </c>
      <c r="G57" s="747"/>
      <c r="H57" s="159"/>
      <c r="I57" s="159"/>
      <c r="J57" s="517"/>
      <c r="K57" s="517"/>
      <c r="L57" s="517"/>
      <c r="M57" s="517"/>
      <c r="N57" s="517"/>
      <c r="O57" s="517"/>
      <c r="P57" s="517"/>
    </row>
    <row r="58" spans="1:16" s="14" customFormat="1" ht="16.5" hidden="1" customHeight="1" thickTop="1">
      <c r="A58" s="863"/>
      <c r="B58" s="863"/>
      <c r="C58" s="657" t="s">
        <v>4387</v>
      </c>
      <c r="D58" s="657" t="s">
        <v>7217</v>
      </c>
      <c r="E58" s="94">
        <v>45137</v>
      </c>
      <c r="F58" s="658">
        <v>45144</v>
      </c>
      <c r="G58" s="155" t="s">
        <v>7459</v>
      </c>
      <c r="H58" s="155" t="s">
        <v>7223</v>
      </c>
      <c r="I58" s="155">
        <v>45150</v>
      </c>
      <c r="J58" s="164">
        <f>I58+16</f>
        <v>45166</v>
      </c>
      <c r="K58" s="515">
        <f>I58+18</f>
        <v>45168</v>
      </c>
      <c r="L58" s="515">
        <f>I58+26</f>
        <v>45176</v>
      </c>
      <c r="M58" s="515">
        <f>I58+28</f>
        <v>45178</v>
      </c>
      <c r="N58" s="515">
        <f>I58+31</f>
        <v>45181</v>
      </c>
      <c r="O58" s="515">
        <f>I58+34</f>
        <v>45184</v>
      </c>
      <c r="P58" s="515">
        <f>I58+36</f>
        <v>45186</v>
      </c>
    </row>
    <row r="59" spans="1:16" s="14" customFormat="1" ht="16.5" hidden="1" customHeight="1" thickBot="1">
      <c r="A59" s="863"/>
      <c r="B59" s="863"/>
      <c r="C59" s="750"/>
      <c r="D59" s="581"/>
      <c r="E59" s="517"/>
      <c r="F59" s="159"/>
      <c r="G59" s="747"/>
      <c r="H59" s="159"/>
      <c r="I59" s="159"/>
      <c r="J59" s="517"/>
      <c r="K59" s="517"/>
      <c r="L59" s="517"/>
      <c r="M59" s="517"/>
      <c r="N59" s="517"/>
      <c r="O59" s="517"/>
      <c r="P59" s="517"/>
    </row>
    <row r="60" spans="1:16" s="14" customFormat="1" ht="16.5" hidden="1" customHeight="1" thickTop="1">
      <c r="A60" s="863"/>
      <c r="B60" s="863"/>
      <c r="C60" s="657" t="s">
        <v>6721</v>
      </c>
      <c r="D60" s="657" t="s">
        <v>7220</v>
      </c>
      <c r="E60" s="94">
        <v>45139</v>
      </c>
      <c r="F60" s="658">
        <v>45149</v>
      </c>
      <c r="G60" s="155" t="s">
        <v>7491</v>
      </c>
      <c r="H60" s="155" t="s">
        <v>7492</v>
      </c>
      <c r="I60" s="155">
        <v>45157</v>
      </c>
      <c r="J60" s="164">
        <f>I60+16</f>
        <v>45173</v>
      </c>
      <c r="K60" s="515">
        <f>I60+18</f>
        <v>45175</v>
      </c>
      <c r="L60" s="515">
        <f>I60+26</f>
        <v>45183</v>
      </c>
      <c r="M60" s="515">
        <f>I60+28</f>
        <v>45185</v>
      </c>
      <c r="N60" s="515">
        <f>I60+31</f>
        <v>45188</v>
      </c>
      <c r="O60" s="515">
        <f>I60+34</f>
        <v>45191</v>
      </c>
      <c r="P60" s="515">
        <f>I60+36</f>
        <v>45193</v>
      </c>
    </row>
    <row r="61" spans="1:16" s="14" customFormat="1" ht="16.5" hidden="1" customHeight="1" thickBot="1">
      <c r="A61" s="863"/>
      <c r="B61" s="863"/>
      <c r="C61" s="750"/>
      <c r="D61" s="581"/>
      <c r="E61" s="517"/>
      <c r="F61" s="159"/>
      <c r="G61" s="747"/>
      <c r="H61" s="159"/>
      <c r="I61" s="159"/>
      <c r="J61" s="517"/>
      <c r="K61" s="517"/>
      <c r="L61" s="517"/>
      <c r="M61" s="517"/>
      <c r="N61" s="517"/>
      <c r="O61" s="517"/>
      <c r="P61" s="517"/>
    </row>
    <row r="62" spans="1:16" s="14" customFormat="1" ht="16.5" hidden="1" customHeight="1" thickTop="1">
      <c r="A62" s="863"/>
      <c r="B62" s="863"/>
      <c r="C62" s="831" t="s">
        <v>3753</v>
      </c>
      <c r="D62" s="657" t="s">
        <v>3754</v>
      </c>
      <c r="E62" s="94">
        <v>45148</v>
      </c>
      <c r="F62" s="658">
        <v>45158</v>
      </c>
      <c r="G62" s="155" t="s">
        <v>6633</v>
      </c>
      <c r="H62" s="155" t="s">
        <v>7226</v>
      </c>
      <c r="I62" s="155">
        <v>45164</v>
      </c>
      <c r="J62" s="164">
        <f>I62+16</f>
        <v>45180</v>
      </c>
      <c r="K62" s="515">
        <f>I62+18</f>
        <v>45182</v>
      </c>
      <c r="L62" s="515">
        <f>I62+26</f>
        <v>45190</v>
      </c>
      <c r="M62" s="515">
        <f>I62+28</f>
        <v>45192</v>
      </c>
      <c r="N62" s="515">
        <f>I62+31</f>
        <v>45195</v>
      </c>
      <c r="O62" s="515">
        <f>I62+34</f>
        <v>45198</v>
      </c>
      <c r="P62" s="515">
        <f>I62+36</f>
        <v>45200</v>
      </c>
    </row>
    <row r="63" spans="1:16" hidden="1"/>
    <row r="64" spans="1:16" s="14" customFormat="1" ht="16.5" hidden="1" customHeight="1" thickTop="1">
      <c r="A64" s="2829"/>
      <c r="B64" s="2829"/>
      <c r="C64" s="657"/>
      <c r="D64" s="657"/>
      <c r="E64" s="94"/>
      <c r="F64" s="658"/>
      <c r="G64" s="155" t="s">
        <v>7467</v>
      </c>
      <c r="H64" s="155" t="s">
        <v>7391</v>
      </c>
      <c r="I64" s="155">
        <v>45171</v>
      </c>
      <c r="J64" s="164">
        <f>I64+16</f>
        <v>45187</v>
      </c>
      <c r="K64" s="515">
        <f>I64+18</f>
        <v>45189</v>
      </c>
      <c r="L64" s="515">
        <f>I64+26</f>
        <v>45197</v>
      </c>
      <c r="M64" s="515">
        <f>I64+28</f>
        <v>45199</v>
      </c>
      <c r="N64" s="515">
        <f>I64+31</f>
        <v>45202</v>
      </c>
      <c r="O64" s="515">
        <f>I64+34</f>
        <v>45205</v>
      </c>
      <c r="P64" s="515">
        <f>I64+36</f>
        <v>45207</v>
      </c>
    </row>
    <row r="65" spans="1:17" s="14" customFormat="1" ht="16.5" hidden="1" customHeight="1" thickBot="1">
      <c r="A65" s="2829"/>
      <c r="B65" s="2829"/>
      <c r="C65" s="1028" t="s">
        <v>4453</v>
      </c>
      <c r="D65" s="581" t="s">
        <v>7225</v>
      </c>
      <c r="E65" s="517">
        <v>45157</v>
      </c>
      <c r="F65" s="159">
        <v>45167</v>
      </c>
      <c r="G65" s="747"/>
      <c r="H65" s="159"/>
      <c r="I65" s="159"/>
      <c r="J65" s="517"/>
      <c r="K65" s="517"/>
      <c r="L65" s="517"/>
      <c r="M65" s="517"/>
      <c r="N65" s="517"/>
      <c r="O65" s="517"/>
      <c r="P65" s="517"/>
    </row>
    <row r="66" spans="1:17" s="14" customFormat="1" ht="16.5" hidden="1" customHeight="1" thickTop="1">
      <c r="A66" s="2829"/>
      <c r="B66" s="2829"/>
      <c r="C66" s="657" t="s">
        <v>6638</v>
      </c>
      <c r="D66" s="657" t="s">
        <v>7201</v>
      </c>
      <c r="E66" s="94">
        <v>45161</v>
      </c>
      <c r="F66" s="179">
        <v>45170</v>
      </c>
      <c r="G66" s="155" t="s">
        <v>7469</v>
      </c>
      <c r="H66" s="155" t="s">
        <v>7231</v>
      </c>
      <c r="I66" s="155">
        <v>45178</v>
      </c>
      <c r="J66" s="164">
        <f>I66+16</f>
        <v>45194</v>
      </c>
      <c r="K66" s="515">
        <f>I66+18</f>
        <v>45196</v>
      </c>
      <c r="L66" s="515">
        <f>I66+26</f>
        <v>45204</v>
      </c>
      <c r="M66" s="515">
        <f>I66+28</f>
        <v>45206</v>
      </c>
      <c r="N66" s="515">
        <f>I66+31</f>
        <v>45209</v>
      </c>
      <c r="O66" s="515">
        <f>I66+34</f>
        <v>45212</v>
      </c>
      <c r="P66" s="515">
        <f>I66+36</f>
        <v>45214</v>
      </c>
    </row>
    <row r="67" spans="1:17" s="14" customFormat="1" ht="16.5" hidden="1" customHeight="1" thickBot="1">
      <c r="A67" s="2829"/>
      <c r="B67" s="2829"/>
      <c r="C67" s="750"/>
      <c r="D67" s="581"/>
      <c r="E67" s="517"/>
      <c r="F67" s="517"/>
      <c r="G67" s="747"/>
      <c r="H67" s="159"/>
      <c r="I67" s="159"/>
      <c r="J67" s="517"/>
      <c r="K67" s="517"/>
      <c r="L67" s="517"/>
      <c r="M67" s="517"/>
      <c r="N67" s="517"/>
      <c r="O67" s="517"/>
      <c r="P67" s="517"/>
    </row>
    <row r="68" spans="1:17" s="14" customFormat="1" ht="16.5" hidden="1" customHeight="1" thickTop="1">
      <c r="A68" s="2829"/>
      <c r="B68" s="2829"/>
      <c r="C68" s="657" t="s">
        <v>6759</v>
      </c>
      <c r="D68" s="657" t="s">
        <v>7227</v>
      </c>
      <c r="E68" s="94">
        <v>45171</v>
      </c>
      <c r="F68" s="658">
        <v>45179</v>
      </c>
      <c r="G68" s="155" t="s">
        <v>6646</v>
      </c>
      <c r="H68" s="155" t="s">
        <v>5244</v>
      </c>
      <c r="I68" s="155">
        <v>45185</v>
      </c>
      <c r="J68" s="164">
        <f>I68+16</f>
        <v>45201</v>
      </c>
      <c r="K68" s="515">
        <f>I68+18</f>
        <v>45203</v>
      </c>
      <c r="L68" s="515">
        <f>I68+26</f>
        <v>45211</v>
      </c>
      <c r="M68" s="515">
        <f>I68+28</f>
        <v>45213</v>
      </c>
      <c r="N68" s="515">
        <f>I68+31</f>
        <v>45216</v>
      </c>
      <c r="O68" s="515">
        <f>I68+34</f>
        <v>45219</v>
      </c>
      <c r="P68" s="515">
        <f>I68+36</f>
        <v>45221</v>
      </c>
    </row>
    <row r="69" spans="1:17" s="14" customFormat="1" ht="16.5" hidden="1" customHeight="1" thickBot="1">
      <c r="A69" s="2829"/>
      <c r="B69" s="2829"/>
      <c r="C69" s="750"/>
      <c r="D69" s="581"/>
      <c r="E69" s="517"/>
      <c r="F69" s="159"/>
      <c r="G69" s="747"/>
      <c r="H69" s="159"/>
      <c r="I69" s="159"/>
      <c r="J69" s="517"/>
      <c r="K69" s="517"/>
      <c r="L69" s="517"/>
      <c r="M69" s="517"/>
      <c r="N69" s="517"/>
      <c r="O69" s="517"/>
      <c r="P69" s="517"/>
    </row>
    <row r="70" spans="1:17" s="14" customFormat="1" ht="16.5" hidden="1" customHeight="1" thickTop="1">
      <c r="A70" s="2829"/>
      <c r="B70" s="2829"/>
      <c r="C70" s="657" t="s">
        <v>5243</v>
      </c>
      <c r="D70" s="657" t="s">
        <v>7230</v>
      </c>
      <c r="E70" s="94">
        <v>45177</v>
      </c>
      <c r="F70" s="179">
        <v>45186</v>
      </c>
      <c r="G70" s="155" t="s">
        <v>7490</v>
      </c>
      <c r="H70" s="155" t="s">
        <v>7493</v>
      </c>
      <c r="I70" s="155">
        <v>45192</v>
      </c>
      <c r="J70" s="164">
        <f>I70+16</f>
        <v>45208</v>
      </c>
      <c r="K70" s="515">
        <f>I70+18</f>
        <v>45210</v>
      </c>
      <c r="L70" s="515">
        <f>I70+26</f>
        <v>45218</v>
      </c>
      <c r="M70" s="515">
        <f>I70+28</f>
        <v>45220</v>
      </c>
      <c r="N70" s="515">
        <f>I70+31</f>
        <v>45223</v>
      </c>
      <c r="O70" s="515">
        <f>I70+34</f>
        <v>45226</v>
      </c>
      <c r="P70" s="515">
        <f>I70+36</f>
        <v>45228</v>
      </c>
    </row>
    <row r="71" spans="1:17" s="14" customFormat="1" ht="16.5" hidden="1" customHeight="1" thickBot="1">
      <c r="A71" s="2829"/>
      <c r="B71" s="2829"/>
      <c r="C71" s="750"/>
      <c r="D71" s="581"/>
      <c r="E71" s="517"/>
      <c r="F71" s="517"/>
      <c r="G71" s="747"/>
      <c r="H71" s="159"/>
      <c r="I71" s="159"/>
      <c r="J71" s="517"/>
      <c r="K71" s="517"/>
      <c r="L71" s="517"/>
      <c r="M71" s="517"/>
      <c r="N71" s="517"/>
      <c r="O71" s="517"/>
      <c r="P71" s="517"/>
    </row>
    <row r="72" spans="1:17" s="14" customFormat="1" ht="16.5" hidden="1" customHeight="1" thickTop="1">
      <c r="A72" s="2829"/>
      <c r="B72" s="2829"/>
      <c r="C72" s="657" t="s">
        <v>6705</v>
      </c>
      <c r="D72" s="657" t="s">
        <v>7232</v>
      </c>
      <c r="E72" s="94">
        <v>45184</v>
      </c>
      <c r="F72" s="658">
        <v>45193</v>
      </c>
      <c r="G72" s="155" t="s">
        <v>7476</v>
      </c>
      <c r="H72" s="155" t="s">
        <v>7396</v>
      </c>
      <c r="I72" s="155">
        <v>45199</v>
      </c>
      <c r="J72" s="164">
        <f>I72+16</f>
        <v>45215</v>
      </c>
      <c r="K72" s="515">
        <f>I72+18</f>
        <v>45217</v>
      </c>
      <c r="L72" s="515">
        <f>I72+26</f>
        <v>45225</v>
      </c>
      <c r="M72" s="515">
        <f>I72+28</f>
        <v>45227</v>
      </c>
      <c r="N72" s="515">
        <f>I72+31</f>
        <v>45230</v>
      </c>
      <c r="O72" s="515">
        <f>I72+34</f>
        <v>45233</v>
      </c>
      <c r="P72" s="515">
        <f>I72+36</f>
        <v>45235</v>
      </c>
    </row>
    <row r="73" spans="1:17" s="14" customFormat="1" ht="16.5" hidden="1" customHeight="1" thickBot="1">
      <c r="A73" s="2829"/>
      <c r="B73" s="2829"/>
      <c r="C73" s="750"/>
      <c r="D73" s="581"/>
      <c r="E73" s="517"/>
      <c r="F73" s="159"/>
      <c r="G73" s="747"/>
      <c r="H73" s="159"/>
      <c r="I73" s="159"/>
      <c r="J73" s="517"/>
      <c r="K73" s="517"/>
      <c r="L73" s="517"/>
      <c r="M73" s="517"/>
      <c r="N73" s="517"/>
      <c r="O73" s="517"/>
      <c r="P73" s="517"/>
    </row>
    <row r="74" spans="1:17" s="14" customFormat="1" ht="16.5" hidden="1" customHeight="1" thickTop="1">
      <c r="A74" s="2829"/>
      <c r="B74" s="2829"/>
      <c r="C74" s="657" t="s">
        <v>6708</v>
      </c>
      <c r="D74" s="657" t="s">
        <v>7234</v>
      </c>
      <c r="E74" s="94">
        <v>45188</v>
      </c>
      <c r="F74" s="179">
        <v>45198</v>
      </c>
      <c r="G74" s="155" t="s">
        <v>7449</v>
      </c>
      <c r="H74" s="155" t="s">
        <v>7397</v>
      </c>
      <c r="I74" s="155">
        <v>45206</v>
      </c>
      <c r="J74" s="164">
        <f>I74+16</f>
        <v>45222</v>
      </c>
      <c r="K74" s="515">
        <f>I74+18</f>
        <v>45224</v>
      </c>
      <c r="L74" s="515">
        <f>I74+26</f>
        <v>45232</v>
      </c>
      <c r="M74" s="515">
        <f>I74+28</f>
        <v>45234</v>
      </c>
      <c r="N74" s="515">
        <f>I74+31</f>
        <v>45237</v>
      </c>
      <c r="O74" s="515">
        <f>I74+34</f>
        <v>45240</v>
      </c>
      <c r="P74" s="515">
        <f>I74+36</f>
        <v>45242</v>
      </c>
    </row>
    <row r="75" spans="1:17" s="14" customFormat="1" ht="16.5" hidden="1" customHeight="1" thickBot="1">
      <c r="A75" s="2829"/>
      <c r="B75" s="2829"/>
      <c r="C75" s="750"/>
      <c r="D75" s="581"/>
      <c r="E75" s="517"/>
      <c r="F75" s="517"/>
      <c r="G75" s="747"/>
      <c r="H75" s="159"/>
      <c r="I75" s="159"/>
      <c r="J75" s="517"/>
      <c r="K75" s="517"/>
      <c r="L75" s="517"/>
      <c r="M75" s="517"/>
      <c r="N75" s="517"/>
      <c r="O75" s="517"/>
      <c r="P75" s="517"/>
    </row>
    <row r="76" spans="1:17" s="14" customFormat="1" ht="16.5" hidden="1" customHeight="1" thickTop="1">
      <c r="A76" s="384" t="s">
        <v>7236</v>
      </c>
      <c r="B76" s="384"/>
      <c r="C76" s="657" t="s">
        <v>3304</v>
      </c>
      <c r="D76" s="657" t="s">
        <v>3895</v>
      </c>
      <c r="E76" s="94">
        <v>45199</v>
      </c>
      <c r="F76" s="658">
        <v>45210</v>
      </c>
      <c r="G76" s="155" t="s">
        <v>7494</v>
      </c>
      <c r="H76" s="155" t="s">
        <v>7495</v>
      </c>
      <c r="I76" s="155">
        <v>45213</v>
      </c>
      <c r="J76" s="164">
        <f>I76+16</f>
        <v>45229</v>
      </c>
      <c r="K76" s="515">
        <f>I76+18</f>
        <v>45231</v>
      </c>
      <c r="L76" s="515">
        <f>I76+26</f>
        <v>45239</v>
      </c>
      <c r="M76" s="515">
        <f>I76+28</f>
        <v>45241</v>
      </c>
      <c r="N76" s="515">
        <f>I76+31</f>
        <v>45244</v>
      </c>
      <c r="O76" s="515">
        <f>I76+34</f>
        <v>45247</v>
      </c>
      <c r="P76" s="515">
        <f>I76+36</f>
        <v>45249</v>
      </c>
    </row>
    <row r="77" spans="1:17" s="14" customFormat="1" ht="16.5" hidden="1" customHeight="1" thickBot="1">
      <c r="A77" s="2829"/>
      <c r="B77" s="2829"/>
      <c r="C77" s="750"/>
      <c r="D77" s="581"/>
      <c r="E77" s="517"/>
      <c r="F77" s="159"/>
      <c r="G77" s="747"/>
      <c r="H77" s="159"/>
      <c r="I77" s="159"/>
      <c r="J77" s="517"/>
      <c r="K77" s="517"/>
      <c r="L77" s="517"/>
      <c r="M77" s="517"/>
      <c r="N77" s="517"/>
      <c r="O77" s="517"/>
      <c r="P77" s="517"/>
    </row>
    <row r="78" spans="1:17" s="14" customFormat="1" ht="16.5" hidden="1" customHeight="1" thickTop="1">
      <c r="A78" s="384" t="s">
        <v>6681</v>
      </c>
      <c r="B78" s="384"/>
      <c r="C78" s="657" t="s">
        <v>3742</v>
      </c>
      <c r="D78" s="657" t="s">
        <v>3897</v>
      </c>
      <c r="E78" s="94">
        <v>45204</v>
      </c>
      <c r="F78" s="179">
        <v>45215</v>
      </c>
      <c r="G78" s="155" t="s">
        <v>7482</v>
      </c>
      <c r="H78" s="155" t="s">
        <v>7260</v>
      </c>
      <c r="I78" s="155">
        <v>45220</v>
      </c>
      <c r="J78" s="164">
        <f>I78+16</f>
        <v>45236</v>
      </c>
      <c r="K78" s="515">
        <f>I78+18</f>
        <v>45238</v>
      </c>
      <c r="L78" s="515">
        <f>I78+26</f>
        <v>45246</v>
      </c>
      <c r="M78" s="515">
        <f>I78+28</f>
        <v>45248</v>
      </c>
      <c r="N78" s="515">
        <f>I78+31</f>
        <v>45251</v>
      </c>
      <c r="O78" s="515">
        <f>I78+34</f>
        <v>45254</v>
      </c>
      <c r="P78" s="515">
        <f>I78+36</f>
        <v>45256</v>
      </c>
    </row>
    <row r="79" spans="1:17" hidden="1"/>
    <row r="80" spans="1:17" s="14" customFormat="1" ht="16.5" hidden="1" customHeight="1" thickTop="1">
      <c r="A80" s="2829"/>
      <c r="B80" s="2829"/>
      <c r="C80" s="657" t="s">
        <v>5266</v>
      </c>
      <c r="D80" s="657" t="s">
        <v>7239</v>
      </c>
      <c r="E80" s="94">
        <v>45211</v>
      </c>
      <c r="F80" s="658">
        <v>45221</v>
      </c>
      <c r="G80" s="155" t="s">
        <v>7459</v>
      </c>
      <c r="H80" s="155" t="s">
        <v>7399</v>
      </c>
      <c r="I80" s="155">
        <v>45227</v>
      </c>
      <c r="J80" s="164">
        <f>I80+16</f>
        <v>45243</v>
      </c>
      <c r="K80" s="515">
        <f>I80+18</f>
        <v>45245</v>
      </c>
      <c r="L80" s="515">
        <f>I80+26</f>
        <v>45253</v>
      </c>
      <c r="M80" s="515">
        <f>I80+28</f>
        <v>45255</v>
      </c>
      <c r="N80" s="515">
        <f>I80+31</f>
        <v>45258</v>
      </c>
      <c r="O80" s="515">
        <f>I80+34</f>
        <v>45261</v>
      </c>
      <c r="P80" s="515">
        <f>I80+36</f>
        <v>45263</v>
      </c>
      <c r="Q80" s="29"/>
    </row>
    <row r="81" spans="1:17" s="14" customFormat="1" ht="16.5" hidden="1" customHeight="1" thickBot="1">
      <c r="A81" s="2829"/>
      <c r="B81" s="2829"/>
      <c r="C81" s="750"/>
      <c r="D81" s="581"/>
      <c r="E81" s="517"/>
      <c r="F81" s="159"/>
      <c r="G81" s="747"/>
      <c r="H81" s="159"/>
      <c r="I81" s="159"/>
      <c r="J81" s="517"/>
      <c r="K81" s="517"/>
      <c r="L81" s="517"/>
      <c r="M81" s="517"/>
      <c r="N81" s="517"/>
      <c r="O81" s="517"/>
      <c r="P81" s="517"/>
      <c r="Q81" s="29"/>
    </row>
    <row r="82" spans="1:17" s="14" customFormat="1" ht="16.5" hidden="1" customHeight="1" thickTop="1">
      <c r="A82" s="2829"/>
      <c r="B82" s="2829"/>
      <c r="C82" s="657" t="s">
        <v>2361</v>
      </c>
      <c r="D82" s="657" t="s">
        <v>3901</v>
      </c>
      <c r="E82" s="94">
        <v>45221</v>
      </c>
      <c r="F82" s="179">
        <v>45229</v>
      </c>
      <c r="G82" s="155" t="s">
        <v>7462</v>
      </c>
      <c r="H82" s="155" t="s">
        <v>5267</v>
      </c>
      <c r="I82" s="155">
        <v>45234</v>
      </c>
      <c r="J82" s="164">
        <f>I82+16</f>
        <v>45250</v>
      </c>
      <c r="K82" s="515">
        <f>I82+18</f>
        <v>45252</v>
      </c>
      <c r="L82" s="515">
        <f>I82+26</f>
        <v>45260</v>
      </c>
      <c r="M82" s="515">
        <f>I82+28</f>
        <v>45262</v>
      </c>
      <c r="N82" s="515">
        <f>I82+31</f>
        <v>45265</v>
      </c>
      <c r="O82" s="515">
        <f>I82+34</f>
        <v>45268</v>
      </c>
      <c r="P82" s="515">
        <f>I82+36</f>
        <v>45270</v>
      </c>
      <c r="Q82" s="29"/>
    </row>
    <row r="83" spans="1:17" s="14" customFormat="1" ht="16.5" hidden="1" customHeight="1" thickBot="1">
      <c r="A83" s="2829"/>
      <c r="B83" s="2829"/>
      <c r="C83" s="750"/>
      <c r="D83" s="581"/>
      <c r="E83" s="517"/>
      <c r="F83" s="517"/>
      <c r="G83" s="747"/>
      <c r="H83" s="159"/>
      <c r="I83" s="159"/>
      <c r="J83" s="517"/>
      <c r="K83" s="517"/>
      <c r="L83" s="517"/>
      <c r="M83" s="517"/>
      <c r="N83" s="517"/>
      <c r="O83" s="517"/>
      <c r="P83" s="517"/>
      <c r="Q83" s="29"/>
    </row>
    <row r="84" spans="1:17" s="14" customFormat="1" ht="16.5" hidden="1" customHeight="1" thickTop="1">
      <c r="A84" s="2829"/>
      <c r="B84" s="2829"/>
      <c r="C84" s="657" t="s">
        <v>3306</v>
      </c>
      <c r="D84" s="657" t="s">
        <v>3904</v>
      </c>
      <c r="E84" s="94">
        <v>45225</v>
      </c>
      <c r="F84" s="179">
        <v>45236</v>
      </c>
      <c r="G84" s="1876" t="s">
        <v>6633</v>
      </c>
      <c r="H84" s="155" t="s">
        <v>4450</v>
      </c>
      <c r="I84" s="155">
        <v>45241</v>
      </c>
      <c r="J84" s="164">
        <f>I84+16</f>
        <v>45257</v>
      </c>
      <c r="K84" s="515">
        <f>I84+18</f>
        <v>45259</v>
      </c>
      <c r="L84" s="515">
        <f>I84+26</f>
        <v>45267</v>
      </c>
      <c r="M84" s="515">
        <f>I84+28</f>
        <v>45269</v>
      </c>
      <c r="N84" s="515">
        <f>I84+31</f>
        <v>45272</v>
      </c>
      <c r="O84" s="515">
        <f>I84+34</f>
        <v>45275</v>
      </c>
      <c r="P84" s="515">
        <f>I84+36</f>
        <v>45277</v>
      </c>
      <c r="Q84" s="29"/>
    </row>
    <row r="85" spans="1:17" s="14" customFormat="1" ht="16.5" hidden="1" customHeight="1" thickBot="1">
      <c r="A85" s="2829"/>
      <c r="B85" s="2829"/>
      <c r="C85" s="750"/>
      <c r="D85" s="581"/>
      <c r="E85" s="517"/>
      <c r="F85" s="159"/>
      <c r="G85" s="747"/>
      <c r="H85" s="159"/>
      <c r="I85" s="159"/>
      <c r="J85" s="517"/>
      <c r="K85" s="517"/>
      <c r="L85" s="517"/>
      <c r="M85" s="517"/>
      <c r="N85" s="517"/>
      <c r="O85" s="517"/>
      <c r="P85" s="517"/>
      <c r="Q85" s="29"/>
    </row>
    <row r="86" spans="1:17" s="14" customFormat="1" ht="16.5" hidden="1" customHeight="1" thickTop="1">
      <c r="A86" s="384"/>
      <c r="B86" s="384"/>
      <c r="C86" s="657" t="s">
        <v>3753</v>
      </c>
      <c r="D86" s="657" t="s">
        <v>5227</v>
      </c>
      <c r="E86" s="94">
        <v>45232</v>
      </c>
      <c r="F86" s="2169">
        <v>45243</v>
      </c>
      <c r="G86" s="1876" t="s">
        <v>7467</v>
      </c>
      <c r="H86" s="155" t="s">
        <v>4388</v>
      </c>
      <c r="I86" s="2170">
        <v>45248</v>
      </c>
      <c r="J86" s="164">
        <f>I86+16</f>
        <v>45264</v>
      </c>
      <c r="K86" s="515">
        <f>I86+18</f>
        <v>45266</v>
      </c>
      <c r="L86" s="515">
        <f>I86+26</f>
        <v>45274</v>
      </c>
      <c r="M86" s="515">
        <f>I86+28</f>
        <v>45276</v>
      </c>
      <c r="N86" s="515">
        <f>I86+31</f>
        <v>45279</v>
      </c>
      <c r="O86" s="515">
        <f>I86+34</f>
        <v>45282</v>
      </c>
      <c r="P86" s="515">
        <f>I86+36</f>
        <v>45284</v>
      </c>
      <c r="Q86" s="29"/>
    </row>
    <row r="87" spans="1:17" s="14" customFormat="1" ht="16.5" hidden="1" customHeight="1" thickBot="1">
      <c r="A87" s="384"/>
      <c r="B87" s="384"/>
      <c r="C87" s="750"/>
      <c r="D87" s="581"/>
      <c r="E87" s="517"/>
      <c r="F87" s="159"/>
      <c r="G87" s="747"/>
      <c r="H87" s="159"/>
      <c r="I87" s="159"/>
      <c r="J87" s="517"/>
      <c r="K87" s="517"/>
      <c r="L87" s="517"/>
      <c r="M87" s="517"/>
      <c r="N87" s="517"/>
      <c r="O87" s="517"/>
      <c r="P87" s="517"/>
      <c r="Q87" s="29"/>
    </row>
    <row r="88" spans="1:17" s="14" customFormat="1" ht="16.5" hidden="1" customHeight="1" thickTop="1">
      <c r="A88" s="384" t="s">
        <v>6721</v>
      </c>
      <c r="B88" s="384"/>
      <c r="C88" s="657" t="s">
        <v>7246</v>
      </c>
      <c r="D88" s="657" t="s">
        <v>5230</v>
      </c>
      <c r="E88" s="94">
        <v>45239</v>
      </c>
      <c r="F88" s="2169">
        <v>45250</v>
      </c>
      <c r="G88" s="155" t="s">
        <v>7469</v>
      </c>
      <c r="H88" s="155" t="s">
        <v>7400</v>
      </c>
      <c r="I88" s="155">
        <v>45255</v>
      </c>
      <c r="J88" s="164">
        <f>I88+16</f>
        <v>45271</v>
      </c>
      <c r="K88" s="515">
        <f>I88+18</f>
        <v>45273</v>
      </c>
      <c r="L88" s="515">
        <f>I88+26</f>
        <v>45281</v>
      </c>
      <c r="M88" s="515">
        <f>I88+28</f>
        <v>45283</v>
      </c>
      <c r="N88" s="515">
        <f>I88+31</f>
        <v>45286</v>
      </c>
      <c r="O88" s="515">
        <f>I88+34</f>
        <v>45289</v>
      </c>
      <c r="P88" s="515">
        <f>I88+36</f>
        <v>45291</v>
      </c>
      <c r="Q88" s="29"/>
    </row>
    <row r="89" spans="1:17" s="14" customFormat="1" ht="16.5" hidden="1" customHeight="1" thickBot="1">
      <c r="A89" s="384"/>
      <c r="B89" s="384"/>
      <c r="C89" s="750"/>
      <c r="D89" s="581"/>
      <c r="E89" s="517"/>
      <c r="F89" s="159"/>
      <c r="G89" s="747"/>
      <c r="H89" s="159"/>
      <c r="I89" s="159"/>
      <c r="J89" s="517"/>
      <c r="K89" s="517"/>
      <c r="L89" s="517"/>
      <c r="M89" s="517"/>
      <c r="N89" s="517"/>
      <c r="O89" s="517"/>
      <c r="P89" s="517"/>
      <c r="Q89" s="29"/>
    </row>
    <row r="90" spans="1:17" s="14" customFormat="1" ht="30">
      <c r="A90" s="2787"/>
      <c r="B90" s="2787"/>
      <c r="C90" s="945"/>
      <c r="D90" s="228"/>
      <c r="E90" s="96" t="s">
        <v>2015</v>
      </c>
      <c r="F90" s="96" t="s">
        <v>3770</v>
      </c>
      <c r="G90" s="149" t="s">
        <v>7447</v>
      </c>
      <c r="H90" s="149" t="s">
        <v>4481</v>
      </c>
      <c r="I90" s="96" t="s">
        <v>4767</v>
      </c>
      <c r="J90" s="96" t="s">
        <v>732</v>
      </c>
      <c r="K90" s="96" t="s">
        <v>662</v>
      </c>
      <c r="L90" s="2792" t="s">
        <v>235</v>
      </c>
      <c r="M90" s="96" t="s">
        <v>530</v>
      </c>
      <c r="N90" s="2749" t="s">
        <v>1020</v>
      </c>
      <c r="O90" s="96" t="s">
        <v>1301</v>
      </c>
      <c r="P90" s="96" t="s">
        <v>1113</v>
      </c>
      <c r="Q90" s="2816" t="s">
        <v>7371</v>
      </c>
    </row>
    <row r="91" spans="1:17" s="14" customFormat="1" ht="21" thickBot="1">
      <c r="A91" s="2787"/>
      <c r="B91" s="2787"/>
      <c r="C91" s="3023" t="s">
        <v>7197</v>
      </c>
      <c r="D91" s="97"/>
      <c r="E91" s="152"/>
      <c r="F91" s="98" t="s">
        <v>7198</v>
      </c>
      <c r="G91" s="153"/>
      <c r="H91" s="153"/>
      <c r="I91" s="98"/>
      <c r="J91" s="98" t="s">
        <v>3651</v>
      </c>
      <c r="K91" s="98" t="s">
        <v>7496</v>
      </c>
      <c r="L91" s="98" t="s">
        <v>7497</v>
      </c>
      <c r="M91" s="98" t="s">
        <v>7498</v>
      </c>
      <c r="N91" s="98" t="s">
        <v>7499</v>
      </c>
      <c r="O91" s="98" t="s">
        <v>7500</v>
      </c>
      <c r="P91" s="98" t="s">
        <v>7501</v>
      </c>
      <c r="Q91" s="30"/>
    </row>
    <row r="92" spans="1:17" s="14" customFormat="1" ht="16.5" hidden="1" customHeight="1" thickTop="1">
      <c r="A92" s="384" t="s">
        <v>6630</v>
      </c>
      <c r="B92" s="384"/>
      <c r="C92" s="657" t="s">
        <v>3758</v>
      </c>
      <c r="D92" s="657" t="s">
        <v>5233</v>
      </c>
      <c r="E92" s="94">
        <v>45246</v>
      </c>
      <c r="F92" s="658">
        <v>45257</v>
      </c>
      <c r="G92" s="155" t="s">
        <v>6646</v>
      </c>
      <c r="H92" s="155" t="s">
        <v>7270</v>
      </c>
      <c r="I92" s="155">
        <v>45262</v>
      </c>
      <c r="J92" s="164">
        <f>I92+16</f>
        <v>45278</v>
      </c>
      <c r="K92" s="515">
        <f>I92+18</f>
        <v>45280</v>
      </c>
      <c r="L92" s="515">
        <f>I92+26</f>
        <v>45288</v>
      </c>
      <c r="M92" s="515">
        <f>I92+28</f>
        <v>45290</v>
      </c>
      <c r="N92" s="515">
        <f>I92+31</f>
        <v>45293</v>
      </c>
      <c r="O92" s="515">
        <f>I92+34</f>
        <v>45296</v>
      </c>
      <c r="P92" s="515">
        <f>I92+36</f>
        <v>45298</v>
      </c>
      <c r="Q92" s="29"/>
    </row>
    <row r="93" spans="1:17" s="14" customFormat="1" ht="16.5" hidden="1" customHeight="1" thickBot="1">
      <c r="A93" s="384"/>
      <c r="B93" s="384"/>
      <c r="C93" s="750"/>
      <c r="D93" s="581"/>
      <c r="E93" s="517"/>
      <c r="F93" s="159"/>
      <c r="G93" s="747"/>
      <c r="H93" s="159"/>
      <c r="I93" s="159"/>
      <c r="J93" s="517"/>
      <c r="K93" s="517"/>
      <c r="L93" s="517"/>
      <c r="M93" s="517"/>
      <c r="N93" s="517"/>
      <c r="O93" s="517"/>
      <c r="P93" s="517"/>
      <c r="Q93" s="29"/>
    </row>
    <row r="94" spans="1:17" s="14" customFormat="1" ht="16.5" hidden="1" customHeight="1" thickTop="1">
      <c r="A94" s="384" t="s">
        <v>4453</v>
      </c>
      <c r="B94" s="384"/>
      <c r="C94" s="657" t="s">
        <v>3761</v>
      </c>
      <c r="D94" s="657" t="s">
        <v>5236</v>
      </c>
      <c r="E94" s="94">
        <v>45254</v>
      </c>
      <c r="F94" s="179">
        <v>45264</v>
      </c>
      <c r="G94" s="155" t="s">
        <v>7490</v>
      </c>
      <c r="H94" s="155" t="s">
        <v>7502</v>
      </c>
      <c r="I94" s="155">
        <v>45269</v>
      </c>
      <c r="J94" s="614"/>
      <c r="K94" s="515">
        <f>I94+18</f>
        <v>45287</v>
      </c>
      <c r="L94" s="515">
        <f>I94+26</f>
        <v>45295</v>
      </c>
      <c r="M94" s="515">
        <f>I94+28</f>
        <v>45297</v>
      </c>
      <c r="N94" s="515">
        <f>I94+31</f>
        <v>45300</v>
      </c>
      <c r="O94" s="515">
        <f>I94+34</f>
        <v>45303</v>
      </c>
      <c r="P94" s="515">
        <f>I94+36</f>
        <v>45305</v>
      </c>
      <c r="Q94" s="29"/>
    </row>
    <row r="95" spans="1:17" customFormat="1" ht="13.5" hidden="1" thickBot="1">
      <c r="A95" s="383"/>
      <c r="B95" s="383"/>
      <c r="C95" s="5"/>
      <c r="D95" s="5"/>
      <c r="E95" s="5"/>
      <c r="F95" s="5"/>
      <c r="G95" s="5"/>
      <c r="H95" s="5"/>
      <c r="I95" s="5"/>
      <c r="J95" s="5"/>
      <c r="K95" s="5"/>
      <c r="L95" s="5"/>
      <c r="M95" s="5"/>
      <c r="N95" s="5"/>
      <c r="O95" s="5"/>
      <c r="P95" s="5"/>
      <c r="Q95" s="5"/>
    </row>
    <row r="96" spans="1:17" s="14" customFormat="1" ht="16.5" hidden="1" customHeight="1" thickTop="1">
      <c r="A96" s="384" t="s">
        <v>6756</v>
      </c>
      <c r="B96" s="384"/>
      <c r="C96" s="657" t="s">
        <v>3728</v>
      </c>
      <c r="D96" s="657" t="s">
        <v>5238</v>
      </c>
      <c r="E96" s="94">
        <v>45261</v>
      </c>
      <c r="F96" s="658">
        <v>45271</v>
      </c>
      <c r="G96" s="155" t="s">
        <v>6756</v>
      </c>
      <c r="H96" s="155" t="s">
        <v>7254</v>
      </c>
      <c r="I96" s="155">
        <v>45276</v>
      </c>
      <c r="J96" s="614"/>
      <c r="K96" s="515">
        <f>I96+18</f>
        <v>45294</v>
      </c>
      <c r="L96" s="515">
        <f>I96+26</f>
        <v>45302</v>
      </c>
      <c r="M96" s="515">
        <f>I96+28</f>
        <v>45304</v>
      </c>
      <c r="N96" s="515">
        <f>I96+31</f>
        <v>45307</v>
      </c>
      <c r="O96" s="515">
        <f>I96+34</f>
        <v>45310</v>
      </c>
      <c r="P96" s="515">
        <f>I96+36</f>
        <v>45312</v>
      </c>
    </row>
    <row r="97" spans="1:16" s="14" customFormat="1" ht="16.5" hidden="1" customHeight="1" thickBot="1">
      <c r="A97" s="384"/>
      <c r="B97" s="384"/>
      <c r="C97" s="750"/>
      <c r="D97" s="581"/>
      <c r="E97" s="517"/>
      <c r="F97" s="159"/>
      <c r="G97" s="747"/>
      <c r="H97" s="159"/>
      <c r="I97" s="159"/>
      <c r="J97" s="606"/>
      <c r="K97" s="517"/>
      <c r="L97" s="517"/>
      <c r="M97" s="517"/>
      <c r="N97" s="517"/>
      <c r="O97" s="517"/>
      <c r="P97" s="517"/>
    </row>
    <row r="98" spans="1:16" s="14" customFormat="1" ht="16.5" hidden="1" customHeight="1" thickTop="1">
      <c r="A98" s="384" t="s">
        <v>7251</v>
      </c>
      <c r="B98" s="384"/>
      <c r="C98" s="1876" t="s">
        <v>3731</v>
      </c>
      <c r="D98" s="657" t="s">
        <v>5241</v>
      </c>
      <c r="E98" s="94">
        <v>45267</v>
      </c>
      <c r="F98" s="179">
        <v>45278</v>
      </c>
      <c r="G98" s="155" t="s">
        <v>7449</v>
      </c>
      <c r="H98" s="155" t="s">
        <v>7273</v>
      </c>
      <c r="I98" s="155">
        <v>45283</v>
      </c>
      <c r="J98" s="614"/>
      <c r="K98" s="515">
        <f>I98+18</f>
        <v>45301</v>
      </c>
      <c r="L98" s="515">
        <f>I98+26</f>
        <v>45309</v>
      </c>
      <c r="M98" s="515">
        <f>I98+28</f>
        <v>45311</v>
      </c>
      <c r="N98" s="515">
        <f>I98+31</f>
        <v>45314</v>
      </c>
      <c r="O98" s="515">
        <f>I98+34</f>
        <v>45317</v>
      </c>
      <c r="P98" s="515">
        <f>I98+36</f>
        <v>45319</v>
      </c>
    </row>
    <row r="99" spans="1:16" s="14" customFormat="1" ht="16.5" hidden="1" customHeight="1" thickBot="1">
      <c r="A99" s="384"/>
      <c r="B99" s="384"/>
      <c r="C99" s="750"/>
      <c r="D99" s="581"/>
      <c r="E99" s="517"/>
      <c r="F99" s="517"/>
      <c r="G99" s="747"/>
      <c r="H99" s="159"/>
      <c r="I99" s="159"/>
      <c r="J99" s="606"/>
      <c r="K99" s="517"/>
      <c r="L99" s="517"/>
      <c r="M99" s="517"/>
      <c r="N99" s="517"/>
      <c r="O99" s="517"/>
      <c r="P99" s="517"/>
    </row>
    <row r="100" spans="1:16" s="14" customFormat="1" ht="16.5" hidden="1" customHeight="1" thickTop="1">
      <c r="A100" s="384"/>
      <c r="B100" s="384"/>
      <c r="C100" s="1876" t="s">
        <v>5243</v>
      </c>
      <c r="D100" s="657" t="s">
        <v>5244</v>
      </c>
      <c r="E100" s="94">
        <v>45275</v>
      </c>
      <c r="F100" s="658">
        <v>45284</v>
      </c>
      <c r="G100" s="155" t="s">
        <v>7494</v>
      </c>
      <c r="H100" s="155" t="s">
        <v>7277</v>
      </c>
      <c r="I100" s="155">
        <v>45290</v>
      </c>
      <c r="J100" s="614"/>
      <c r="K100" s="515">
        <f>I100+18</f>
        <v>45308</v>
      </c>
      <c r="L100" s="515">
        <f>I100+26</f>
        <v>45316</v>
      </c>
      <c r="M100" s="515">
        <f>I100+28</f>
        <v>45318</v>
      </c>
      <c r="N100" s="515">
        <f>I100+31</f>
        <v>45321</v>
      </c>
      <c r="O100" s="515">
        <f>I100+34</f>
        <v>45324</v>
      </c>
      <c r="P100" s="515">
        <f>I100+36</f>
        <v>45326</v>
      </c>
    </row>
    <row r="101" spans="1:16" s="14" customFormat="1" ht="16.5" hidden="1" customHeight="1" thickBot="1">
      <c r="A101" s="384"/>
      <c r="B101" s="384"/>
      <c r="C101" s="2235"/>
      <c r="D101" s="752"/>
      <c r="E101" s="517"/>
      <c r="F101" s="2163"/>
      <c r="G101" s="747"/>
      <c r="H101" s="159"/>
      <c r="I101" s="159"/>
      <c r="J101" s="606"/>
      <c r="K101" s="517"/>
      <c r="L101" s="517"/>
      <c r="M101" s="517"/>
      <c r="N101" s="517"/>
      <c r="O101" s="517"/>
      <c r="P101" s="517"/>
    </row>
    <row r="102" spans="1:16" s="14" customFormat="1" ht="16.5" hidden="1" customHeight="1" thickTop="1">
      <c r="A102" s="384" t="s">
        <v>6705</v>
      </c>
      <c r="B102" s="384"/>
      <c r="C102" s="1876" t="s">
        <v>7251</v>
      </c>
      <c r="D102" s="657" t="s">
        <v>7255</v>
      </c>
      <c r="E102" s="94">
        <v>45278</v>
      </c>
      <c r="F102" s="1883" t="s">
        <v>2190</v>
      </c>
      <c r="G102" s="155" t="s">
        <v>7482</v>
      </c>
      <c r="H102" s="155" t="s">
        <v>7278</v>
      </c>
      <c r="I102" s="155">
        <v>45297</v>
      </c>
      <c r="J102" s="614"/>
      <c r="K102" s="515">
        <f>I102+18</f>
        <v>45315</v>
      </c>
      <c r="L102" s="515">
        <f>I102+26</f>
        <v>45323</v>
      </c>
      <c r="M102" s="515">
        <f>I102+28</f>
        <v>45325</v>
      </c>
      <c r="N102" s="515">
        <f>I102+31</f>
        <v>45328</v>
      </c>
      <c r="O102" s="515">
        <f>I102+34</f>
        <v>45331</v>
      </c>
      <c r="P102" s="515">
        <f>I102+36</f>
        <v>45333</v>
      </c>
    </row>
    <row r="103" spans="1:16" s="14" customFormat="1" ht="16.5" hidden="1" customHeight="1" thickBot="1">
      <c r="A103" s="384"/>
      <c r="B103" s="384"/>
      <c r="C103" s="750" t="s">
        <v>3304</v>
      </c>
      <c r="D103" s="581" t="s">
        <v>5247</v>
      </c>
      <c r="E103" s="517">
        <v>45281</v>
      </c>
      <c r="F103" s="517">
        <v>45293</v>
      </c>
      <c r="G103" s="747"/>
      <c r="H103" s="159"/>
      <c r="I103" s="159"/>
      <c r="J103" s="606"/>
      <c r="K103" s="517"/>
      <c r="L103" s="517"/>
      <c r="M103" s="517"/>
      <c r="N103" s="517"/>
      <c r="O103" s="517"/>
      <c r="P103" s="517"/>
    </row>
    <row r="104" spans="1:16" s="14" customFormat="1" ht="16.5" hidden="1" customHeight="1" thickTop="1">
      <c r="A104" s="384"/>
      <c r="B104" s="384"/>
      <c r="C104" s="2236" t="s">
        <v>6690</v>
      </c>
      <c r="D104" s="580" t="s">
        <v>7258</v>
      </c>
      <c r="E104" s="179">
        <v>45292</v>
      </c>
      <c r="F104" s="2237">
        <v>44938</v>
      </c>
      <c r="G104" s="155" t="s">
        <v>7459</v>
      </c>
      <c r="H104" s="155" t="s">
        <v>7405</v>
      </c>
      <c r="I104" s="155">
        <v>45304</v>
      </c>
      <c r="J104" s="614"/>
      <c r="K104" s="515">
        <f>I104+18</f>
        <v>45322</v>
      </c>
      <c r="L104" s="515">
        <f>I104+26</f>
        <v>45330</v>
      </c>
      <c r="M104" s="515">
        <f>I104+28</f>
        <v>45332</v>
      </c>
      <c r="N104" s="515">
        <f>I104+31</f>
        <v>45335</v>
      </c>
      <c r="O104" s="515">
        <f>I104+34</f>
        <v>45338</v>
      </c>
      <c r="P104" s="515">
        <f>I104+36</f>
        <v>45340</v>
      </c>
    </row>
    <row r="105" spans="1:16" s="14" customFormat="1" ht="16.5" hidden="1" customHeight="1" thickBot="1">
      <c r="A105" s="384"/>
      <c r="B105" s="384"/>
      <c r="C105" s="750"/>
      <c r="D105" s="752"/>
      <c r="E105" s="517"/>
      <c r="F105" s="159"/>
      <c r="G105" s="747"/>
      <c r="H105" s="159"/>
      <c r="I105" s="159"/>
      <c r="J105" s="606"/>
      <c r="K105" s="517"/>
      <c r="L105" s="517"/>
      <c r="M105" s="517"/>
      <c r="N105" s="517"/>
      <c r="O105" s="517"/>
      <c r="P105" s="517"/>
    </row>
    <row r="106" spans="1:16" s="14" customFormat="1" ht="16.5" hidden="1" customHeight="1" thickTop="1">
      <c r="A106" s="384"/>
      <c r="B106" s="384"/>
      <c r="C106" s="2236" t="s">
        <v>3746</v>
      </c>
      <c r="D106" s="580" t="s">
        <v>5253</v>
      </c>
      <c r="E106" s="179">
        <v>44930</v>
      </c>
      <c r="F106" s="2237">
        <v>44941</v>
      </c>
      <c r="G106" s="155" t="s">
        <v>3869</v>
      </c>
      <c r="H106" s="155" t="s">
        <v>7283</v>
      </c>
      <c r="I106" s="155">
        <v>45311</v>
      </c>
      <c r="J106" s="614"/>
      <c r="K106" s="515">
        <f t="shared" ref="K106" si="28">I106+18</f>
        <v>45329</v>
      </c>
      <c r="L106" s="515">
        <f t="shared" ref="L106" si="29">I106+26</f>
        <v>45337</v>
      </c>
      <c r="M106" s="515">
        <f t="shared" ref="M106" si="30">I106+28</f>
        <v>45339</v>
      </c>
      <c r="N106" s="515">
        <f t="shared" ref="N106" si="31">I106+31</f>
        <v>45342</v>
      </c>
      <c r="O106" s="515">
        <f t="shared" ref="O106" si="32">I106+34</f>
        <v>45345</v>
      </c>
      <c r="P106" s="515">
        <f t="shared" ref="P106" si="33">I106+36</f>
        <v>45347</v>
      </c>
    </row>
    <row r="107" spans="1:16" s="14" customFormat="1" ht="16.5" hidden="1" customHeight="1" thickBot="1">
      <c r="A107" s="384"/>
      <c r="B107" s="384"/>
      <c r="C107" s="750"/>
      <c r="D107" s="752"/>
      <c r="E107" s="517"/>
      <c r="F107" s="159"/>
      <c r="G107" s="747"/>
      <c r="H107" s="159"/>
      <c r="I107" s="159"/>
      <c r="J107" s="606"/>
      <c r="K107" s="517"/>
      <c r="L107" s="517"/>
      <c r="M107" s="517"/>
      <c r="N107" s="517"/>
      <c r="O107" s="517"/>
      <c r="P107" s="517"/>
    </row>
    <row r="108" spans="1:16" s="14" customFormat="1" ht="16.5" hidden="1" customHeight="1" thickTop="1">
      <c r="A108" s="384"/>
      <c r="B108" s="384"/>
      <c r="C108" s="2234" t="s">
        <v>6638</v>
      </c>
      <c r="D108" s="657" t="s">
        <v>7260</v>
      </c>
      <c r="E108" s="94">
        <v>45300</v>
      </c>
      <c r="F108" s="179">
        <v>44945</v>
      </c>
      <c r="G108" s="155" t="s">
        <v>6633</v>
      </c>
      <c r="H108" s="155" t="s">
        <v>7406</v>
      </c>
      <c r="I108" s="155">
        <v>45318</v>
      </c>
      <c r="J108" s="614"/>
      <c r="K108" s="515">
        <f t="shared" ref="K108" si="34">I108+18</f>
        <v>45336</v>
      </c>
      <c r="L108" s="515">
        <f t="shared" ref="L108" si="35">I108+26</f>
        <v>45344</v>
      </c>
      <c r="M108" s="515">
        <f t="shared" ref="M108" si="36">I108+28</f>
        <v>45346</v>
      </c>
      <c r="N108" s="515">
        <f t="shared" ref="N108" si="37">I108+31</f>
        <v>45349</v>
      </c>
      <c r="O108" s="515">
        <f t="shared" ref="O108" si="38">I108+34</f>
        <v>45352</v>
      </c>
      <c r="P108" s="515">
        <f t="shared" ref="P108" si="39">I108+36</f>
        <v>45354</v>
      </c>
    </row>
    <row r="109" spans="1:16" s="14" customFormat="1" ht="16.5" hidden="1" customHeight="1" thickBot="1">
      <c r="A109" s="384"/>
      <c r="B109" s="384"/>
      <c r="C109" s="750"/>
      <c r="D109" s="581"/>
      <c r="E109" s="517"/>
      <c r="F109" s="159"/>
      <c r="G109" s="747"/>
      <c r="H109" s="159"/>
      <c r="I109" s="159"/>
      <c r="J109" s="606"/>
      <c r="K109" s="517"/>
      <c r="L109" s="517"/>
      <c r="M109" s="517"/>
      <c r="N109" s="517"/>
      <c r="O109" s="517"/>
      <c r="P109" s="517"/>
    </row>
    <row r="110" spans="1:16" s="14" customFormat="1" ht="16.5" hidden="1" customHeight="1" thickTop="1">
      <c r="A110" s="384" t="s">
        <v>6681</v>
      </c>
      <c r="B110" s="384"/>
      <c r="C110" s="1876" t="s">
        <v>2109</v>
      </c>
      <c r="D110" s="657" t="s">
        <v>5261</v>
      </c>
      <c r="E110" s="94">
        <v>45309</v>
      </c>
      <c r="F110" s="658">
        <v>45318</v>
      </c>
      <c r="G110" s="155" t="s">
        <v>7462</v>
      </c>
      <c r="H110" s="155" t="s">
        <v>7503</v>
      </c>
      <c r="I110" s="155">
        <v>45325</v>
      </c>
      <c r="J110" s="614"/>
      <c r="K110" s="515">
        <f t="shared" ref="K110" si="40">I110+18</f>
        <v>45343</v>
      </c>
      <c r="L110" s="515">
        <f t="shared" ref="L110" si="41">I110+26</f>
        <v>45351</v>
      </c>
      <c r="M110" s="515">
        <f t="shared" ref="M110" si="42">I110+28</f>
        <v>45353</v>
      </c>
      <c r="N110" s="515">
        <f t="shared" ref="N110" si="43">I110+31</f>
        <v>45356</v>
      </c>
      <c r="O110" s="515">
        <f t="shared" ref="O110" si="44">I110+34</f>
        <v>45359</v>
      </c>
      <c r="P110" s="515">
        <f t="shared" ref="P110" si="45">I110+36</f>
        <v>45361</v>
      </c>
    </row>
    <row r="111" spans="1:16" ht="13.5" hidden="1" thickBot="1"/>
    <row r="112" spans="1:16" s="14" customFormat="1" ht="16.5" hidden="1" customHeight="1" thickTop="1">
      <c r="A112" s="863"/>
      <c r="B112" s="863"/>
      <c r="C112" s="1876" t="s">
        <v>2150</v>
      </c>
      <c r="D112" s="657" t="s">
        <v>5269</v>
      </c>
      <c r="E112" s="94">
        <v>45319</v>
      </c>
      <c r="F112" s="658">
        <v>45329</v>
      </c>
      <c r="G112" s="155" t="s">
        <v>7467</v>
      </c>
      <c r="H112" s="155" t="s">
        <v>7292</v>
      </c>
      <c r="I112" s="155">
        <v>45332</v>
      </c>
      <c r="J112" s="614"/>
      <c r="K112" s="515">
        <f t="shared" ref="K112" si="46">I112+18</f>
        <v>45350</v>
      </c>
      <c r="L112" s="515">
        <f t="shared" ref="L112" si="47">I112+26</f>
        <v>45358</v>
      </c>
      <c r="M112" s="515">
        <f t="shared" ref="M112" si="48">I112+28</f>
        <v>45360</v>
      </c>
      <c r="N112" s="515">
        <f t="shared" ref="N112" si="49">I112+31</f>
        <v>45363</v>
      </c>
      <c r="O112" s="515">
        <f t="shared" ref="O112" si="50">I112+34</f>
        <v>45366</v>
      </c>
      <c r="P112" s="515">
        <f t="shared" ref="P112" si="51">I112+36</f>
        <v>45368</v>
      </c>
    </row>
    <row r="113" spans="1:17" s="14" customFormat="1" ht="16.5" hidden="1" customHeight="1" thickBot="1">
      <c r="A113" s="863"/>
      <c r="B113" s="863"/>
      <c r="C113" s="750"/>
      <c r="D113" s="581"/>
      <c r="E113" s="517"/>
      <c r="F113" s="517"/>
      <c r="G113" s="747"/>
      <c r="H113" s="159"/>
      <c r="I113" s="159"/>
      <c r="J113" s="606"/>
      <c r="K113" s="517"/>
      <c r="L113" s="517"/>
      <c r="M113" s="517"/>
      <c r="N113" s="517"/>
      <c r="O113" s="517"/>
      <c r="P113" s="517"/>
    </row>
    <row r="114" spans="1:17" s="14" customFormat="1" ht="16.5" hidden="1" customHeight="1" thickTop="1">
      <c r="A114" s="863"/>
      <c r="B114" s="863"/>
      <c r="C114" s="1876" t="s">
        <v>3873</v>
      </c>
      <c r="D114" s="657" t="s">
        <v>4450</v>
      </c>
      <c r="E114" s="94">
        <v>45322</v>
      </c>
      <c r="F114" s="658">
        <v>44968</v>
      </c>
      <c r="G114" s="155" t="s">
        <v>7469</v>
      </c>
      <c r="H114" s="155" t="s">
        <v>7290</v>
      </c>
      <c r="I114" s="155">
        <v>45339</v>
      </c>
      <c r="J114" s="614"/>
      <c r="K114" s="515">
        <f t="shared" ref="K114" si="52">I114+18</f>
        <v>45357</v>
      </c>
      <c r="L114" s="515">
        <f t="shared" ref="L114" si="53">I114+26</f>
        <v>45365</v>
      </c>
      <c r="M114" s="515">
        <f t="shared" ref="M114" si="54">I114+28</f>
        <v>45367</v>
      </c>
      <c r="N114" s="515">
        <f t="shared" ref="N114" si="55">I114+31</f>
        <v>45370</v>
      </c>
      <c r="O114" s="515">
        <f t="shared" ref="O114" si="56">I114+34</f>
        <v>45373</v>
      </c>
      <c r="P114" s="515">
        <f t="shared" ref="P114" si="57">I114+36</f>
        <v>45375</v>
      </c>
    </row>
    <row r="115" spans="1:17" s="14" customFormat="1" ht="16.5" hidden="1" customHeight="1" thickBot="1">
      <c r="A115" s="863"/>
      <c r="B115" s="863"/>
      <c r="C115" s="750"/>
      <c r="D115" s="581"/>
      <c r="E115" s="517"/>
      <c r="F115" s="159"/>
      <c r="G115" s="747"/>
      <c r="H115" s="159"/>
      <c r="I115" s="159"/>
      <c r="J115" s="606"/>
      <c r="K115" s="517"/>
      <c r="L115" s="517"/>
      <c r="M115" s="517"/>
      <c r="N115" s="517"/>
      <c r="O115" s="517"/>
      <c r="P115" s="517"/>
    </row>
    <row r="116" spans="1:17" s="14" customFormat="1" ht="16.5" hidden="1" customHeight="1" thickTop="1">
      <c r="A116" s="863"/>
      <c r="B116" s="863"/>
      <c r="C116" s="1876" t="s">
        <v>4387</v>
      </c>
      <c r="D116" s="657" t="s">
        <v>4388</v>
      </c>
      <c r="E116" s="94">
        <v>45334</v>
      </c>
      <c r="F116" s="179">
        <v>45345</v>
      </c>
      <c r="G116" s="155" t="s">
        <v>6646</v>
      </c>
      <c r="H116" s="155" t="s">
        <v>7267</v>
      </c>
      <c r="I116" s="155">
        <v>45346</v>
      </c>
      <c r="J116" s="614"/>
      <c r="K116" s="515">
        <f>I116+18</f>
        <v>45364</v>
      </c>
      <c r="L116" s="515">
        <f>I116+26</f>
        <v>45372</v>
      </c>
      <c r="M116" s="515">
        <f>I116+28</f>
        <v>45374</v>
      </c>
      <c r="N116" s="515">
        <f>I116+31</f>
        <v>45377</v>
      </c>
      <c r="O116" s="515">
        <f>I116+34</f>
        <v>45380</v>
      </c>
      <c r="P116" s="515">
        <f>I116+36</f>
        <v>45382</v>
      </c>
    </row>
    <row r="117" spans="1:17" s="14" customFormat="1" ht="16.5" hidden="1" customHeight="1" thickBot="1">
      <c r="A117" s="863"/>
      <c r="B117" s="863"/>
      <c r="C117" s="750" t="s">
        <v>2214</v>
      </c>
      <c r="D117" s="581" t="s">
        <v>4385</v>
      </c>
      <c r="E117" s="517">
        <v>45329</v>
      </c>
      <c r="F117" s="159">
        <v>45339</v>
      </c>
      <c r="G117" s="747"/>
      <c r="H117" s="159"/>
      <c r="I117" s="159"/>
      <c r="J117" s="606"/>
      <c r="K117" s="517"/>
      <c r="L117" s="517"/>
      <c r="M117" s="517"/>
      <c r="N117" s="517"/>
      <c r="O117" s="517"/>
      <c r="P117" s="517"/>
    </row>
    <row r="118" spans="1:17" s="14" customFormat="1" ht="16.5" hidden="1" customHeight="1" thickTop="1">
      <c r="A118" s="863"/>
      <c r="B118" s="863"/>
      <c r="C118" s="1876"/>
      <c r="D118" s="657"/>
      <c r="E118" s="94"/>
      <c r="F118" s="658"/>
      <c r="G118" s="1215" t="s">
        <v>2182</v>
      </c>
      <c r="H118" s="182" t="s">
        <v>7408</v>
      </c>
      <c r="I118" s="155">
        <v>45353</v>
      </c>
      <c r="J118" s="614"/>
      <c r="K118" s="613"/>
      <c r="L118" s="613"/>
      <c r="M118" s="613"/>
      <c r="N118" s="613"/>
      <c r="O118" s="613"/>
      <c r="P118" s="613"/>
    </row>
    <row r="119" spans="1:17" s="14" customFormat="1" ht="16.5" hidden="1" customHeight="1" thickBot="1">
      <c r="A119" s="863"/>
      <c r="B119" s="863"/>
      <c r="C119" s="750"/>
      <c r="D119" s="581"/>
      <c r="E119" s="517"/>
      <c r="F119" s="159"/>
      <c r="G119" s="747"/>
      <c r="H119" s="159"/>
      <c r="I119" s="159"/>
      <c r="J119" s="606"/>
      <c r="K119" s="606"/>
      <c r="L119" s="606"/>
      <c r="M119" s="606"/>
      <c r="N119" s="606"/>
      <c r="O119" s="606"/>
      <c r="P119" s="606"/>
    </row>
    <row r="120" spans="1:17" s="14" customFormat="1" ht="16.5" hidden="1" customHeight="1" thickTop="1" thickBot="1">
      <c r="A120" s="863"/>
      <c r="B120" s="863"/>
      <c r="C120" s="1876" t="s">
        <v>4390</v>
      </c>
      <c r="D120" s="657" t="s">
        <v>4391</v>
      </c>
      <c r="E120" s="94">
        <v>45342</v>
      </c>
      <c r="F120" s="1404" t="s">
        <v>2190</v>
      </c>
      <c r="G120" s="1876" t="s">
        <v>7490</v>
      </c>
      <c r="H120" s="155" t="s">
        <v>7271</v>
      </c>
      <c r="I120" s="155">
        <v>45360</v>
      </c>
      <c r="J120" s="614"/>
      <c r="K120" s="515">
        <f>I120+18</f>
        <v>45378</v>
      </c>
      <c r="L120" s="515">
        <f>I120+26</f>
        <v>45386</v>
      </c>
      <c r="M120" s="515">
        <f>I120+28</f>
        <v>45388</v>
      </c>
      <c r="N120" s="515">
        <f>I120+31</f>
        <v>45391</v>
      </c>
      <c r="O120" s="515">
        <f>I120+34</f>
        <v>45394</v>
      </c>
      <c r="P120" s="515">
        <f>I120+36</f>
        <v>45396</v>
      </c>
    </row>
    <row r="121" spans="1:17" s="14" customFormat="1" ht="16.5" hidden="1" customHeight="1" thickTop="1" thickBot="1">
      <c r="A121" s="863"/>
      <c r="B121" s="863"/>
      <c r="C121" s="750" t="s">
        <v>2122</v>
      </c>
      <c r="D121" s="581" t="s">
        <v>5273</v>
      </c>
      <c r="E121" s="517">
        <v>45343</v>
      </c>
      <c r="F121" s="159">
        <v>45352</v>
      </c>
      <c r="G121" s="747"/>
      <c r="H121" s="159"/>
      <c r="I121" s="159"/>
      <c r="J121" s="606"/>
      <c r="K121" s="517"/>
      <c r="L121" s="517"/>
      <c r="M121" s="517"/>
      <c r="N121" s="517"/>
      <c r="O121" s="517"/>
      <c r="P121" s="517"/>
    </row>
    <row r="122" spans="1:17" s="14" customFormat="1" ht="16.5" hidden="1" customHeight="1" thickTop="1">
      <c r="A122" s="863"/>
      <c r="B122" s="863"/>
      <c r="C122" s="1876" t="s">
        <v>6721</v>
      </c>
      <c r="D122" s="657" t="s">
        <v>7269</v>
      </c>
      <c r="E122" s="94">
        <v>45348</v>
      </c>
      <c r="F122" s="658">
        <v>45359</v>
      </c>
      <c r="G122" s="1876" t="s">
        <v>6756</v>
      </c>
      <c r="H122" s="155" t="s">
        <v>7300</v>
      </c>
      <c r="I122" s="155">
        <v>45367</v>
      </c>
      <c r="J122" s="614"/>
      <c r="K122" s="515">
        <f>I122+18</f>
        <v>45385</v>
      </c>
      <c r="L122" s="515">
        <f>I122+26</f>
        <v>45393</v>
      </c>
      <c r="M122" s="515">
        <f>I122+28</f>
        <v>45395</v>
      </c>
      <c r="N122" s="515">
        <f>I122+31</f>
        <v>45398</v>
      </c>
      <c r="O122" s="515">
        <f>I122+34</f>
        <v>45401</v>
      </c>
      <c r="P122" s="515">
        <f>I122+36</f>
        <v>45403</v>
      </c>
    </row>
    <row r="123" spans="1:17" s="14" customFormat="1" ht="16.5" hidden="1" customHeight="1" thickBot="1">
      <c r="A123" s="863"/>
      <c r="B123" s="863"/>
      <c r="C123" s="750"/>
      <c r="D123" s="581"/>
      <c r="E123" s="517"/>
      <c r="F123" s="159"/>
      <c r="G123" s="747"/>
      <c r="H123" s="159"/>
      <c r="I123" s="159"/>
      <c r="J123" s="606"/>
      <c r="K123" s="517"/>
      <c r="L123" s="517"/>
      <c r="M123" s="517"/>
      <c r="N123" s="517"/>
      <c r="O123" s="517"/>
      <c r="P123" s="517"/>
    </row>
    <row r="124" spans="1:17" s="14" customFormat="1" ht="16.5" hidden="1" customHeight="1" thickTop="1">
      <c r="A124" s="863"/>
      <c r="B124" s="863"/>
      <c r="C124" s="1876" t="s">
        <v>6630</v>
      </c>
      <c r="D124" s="657" t="s">
        <v>7270</v>
      </c>
      <c r="E124" s="94">
        <v>45355</v>
      </c>
      <c r="F124" s="658">
        <v>45366</v>
      </c>
      <c r="G124" s="1876" t="s">
        <v>7504</v>
      </c>
      <c r="H124" s="155" t="s">
        <v>7274</v>
      </c>
      <c r="I124" s="155">
        <v>45374</v>
      </c>
      <c r="J124" s="614"/>
      <c r="K124" s="515">
        <f>I124+18</f>
        <v>45392</v>
      </c>
      <c r="L124" s="515">
        <f>I124+26</f>
        <v>45400</v>
      </c>
      <c r="M124" s="515">
        <f>I124+28</f>
        <v>45402</v>
      </c>
      <c r="N124" s="515">
        <f>I124+31</f>
        <v>45405</v>
      </c>
      <c r="O124" s="515">
        <f>I124+34</f>
        <v>45408</v>
      </c>
      <c r="P124" s="515">
        <f>I124+36</f>
        <v>45410</v>
      </c>
    </row>
    <row r="125" spans="1:17" s="14" customFormat="1" ht="16.5" hidden="1" customHeight="1" thickBot="1">
      <c r="A125" s="863"/>
      <c r="B125" s="863"/>
      <c r="C125" s="750"/>
      <c r="D125" s="581"/>
      <c r="E125" s="517"/>
      <c r="F125" s="517"/>
      <c r="G125" s="747"/>
      <c r="H125" s="159"/>
      <c r="I125" s="159"/>
      <c r="J125" s="606"/>
      <c r="K125" s="517"/>
      <c r="L125" s="517"/>
      <c r="M125" s="517"/>
      <c r="N125" s="517"/>
      <c r="O125" s="517"/>
      <c r="P125" s="517"/>
    </row>
    <row r="126" spans="1:17" s="14" customFormat="1" ht="16.5" hidden="1" customHeight="1" thickTop="1">
      <c r="A126" s="863"/>
      <c r="B126" s="863"/>
      <c r="C126" s="1876" t="s">
        <v>4453</v>
      </c>
      <c r="D126" s="657" t="s">
        <v>4454</v>
      </c>
      <c r="E126" s="94">
        <v>45368</v>
      </c>
      <c r="F126" s="93">
        <v>45375</v>
      </c>
      <c r="G126" s="1876" t="s">
        <v>7494</v>
      </c>
      <c r="H126" s="155" t="s">
        <v>7305</v>
      </c>
      <c r="I126" s="155">
        <v>45381</v>
      </c>
      <c r="J126" s="614"/>
      <c r="K126" s="515">
        <f>I126+18</f>
        <v>45399</v>
      </c>
      <c r="L126" s="515">
        <f>I126+26</f>
        <v>45407</v>
      </c>
      <c r="M126" s="515">
        <f>I126+28</f>
        <v>45409</v>
      </c>
      <c r="N126" s="515">
        <f>I126+31</f>
        <v>45412</v>
      </c>
      <c r="O126" s="515">
        <f>I126+34</f>
        <v>45415</v>
      </c>
      <c r="P126" s="515">
        <f>I126+36</f>
        <v>45417</v>
      </c>
    </row>
    <row r="127" spans="1:17" customFormat="1" ht="13.5" hidden="1" thickBot="1">
      <c r="A127" s="383"/>
      <c r="B127" s="383"/>
      <c r="C127" s="5"/>
      <c r="D127" s="5"/>
      <c r="E127" s="5"/>
      <c r="F127" s="5"/>
      <c r="G127" s="5"/>
      <c r="H127" s="5"/>
      <c r="I127" s="5"/>
      <c r="J127" s="5"/>
      <c r="K127" s="5"/>
      <c r="L127" s="5"/>
      <c r="M127" s="5"/>
      <c r="N127" s="5"/>
      <c r="O127" s="5"/>
      <c r="P127" s="5"/>
      <c r="Q127" s="5"/>
    </row>
    <row r="128" spans="1:17" s="14" customFormat="1" ht="16.5" hidden="1" customHeight="1" thickTop="1" thickBot="1">
      <c r="A128" s="863"/>
      <c r="B128" s="863"/>
      <c r="C128" s="1876" t="s">
        <v>6777</v>
      </c>
      <c r="D128" s="657" t="s">
        <v>7273</v>
      </c>
      <c r="E128" s="94">
        <v>45371</v>
      </c>
      <c r="F128" s="1404" t="s">
        <v>2190</v>
      </c>
      <c r="G128" s="1876" t="s">
        <v>7482</v>
      </c>
      <c r="H128" s="155" t="s">
        <v>7307</v>
      </c>
      <c r="I128" s="155">
        <v>45388</v>
      </c>
      <c r="J128" s="614"/>
      <c r="K128" s="515">
        <f>I128+18</f>
        <v>45406</v>
      </c>
      <c r="L128" s="515">
        <f>I128+26</f>
        <v>45414</v>
      </c>
      <c r="M128" s="515">
        <f>I128+28</f>
        <v>45416</v>
      </c>
      <c r="N128" s="515">
        <f>I128+31</f>
        <v>45419</v>
      </c>
      <c r="O128" s="515">
        <f>I128+34</f>
        <v>45422</v>
      </c>
      <c r="P128" s="515">
        <f>I128+36</f>
        <v>45424</v>
      </c>
    </row>
    <row r="129" spans="1:16" s="14" customFormat="1" ht="16.5" hidden="1" customHeight="1" thickTop="1" thickBot="1">
      <c r="A129" s="863"/>
      <c r="B129" s="863"/>
      <c r="C129" s="750" t="s">
        <v>5268</v>
      </c>
      <c r="D129" s="581" t="s">
        <v>4451</v>
      </c>
      <c r="E129" s="517">
        <v>45369</v>
      </c>
      <c r="F129" s="1404" t="s">
        <v>2190</v>
      </c>
      <c r="G129" s="747"/>
      <c r="H129" s="159"/>
      <c r="I129" s="159"/>
      <c r="J129" s="606"/>
      <c r="K129" s="517"/>
      <c r="L129" s="517"/>
      <c r="M129" s="517"/>
      <c r="N129" s="517"/>
      <c r="O129" s="517"/>
      <c r="P129" s="517"/>
    </row>
    <row r="130" spans="1:16" s="14" customFormat="1" ht="16.5" hidden="1" customHeight="1" thickTop="1">
      <c r="A130" s="863"/>
      <c r="B130" s="863"/>
      <c r="C130" s="2398" t="s">
        <v>2214</v>
      </c>
      <c r="D130" s="657" t="s">
        <v>5285</v>
      </c>
      <c r="E130" s="94">
        <v>45375</v>
      </c>
      <c r="F130" s="93">
        <v>45384</v>
      </c>
      <c r="G130" s="1876" t="s">
        <v>7459</v>
      </c>
      <c r="H130" s="155" t="s">
        <v>7310</v>
      </c>
      <c r="I130" s="155">
        <v>45395</v>
      </c>
      <c r="J130" s="614"/>
      <c r="K130" s="515">
        <f>I130+18</f>
        <v>45413</v>
      </c>
      <c r="L130" s="515">
        <f>I130+26</f>
        <v>45421</v>
      </c>
      <c r="M130" s="515">
        <f>I130+28</f>
        <v>45423</v>
      </c>
      <c r="N130" s="515">
        <f>I130+31</f>
        <v>45426</v>
      </c>
      <c r="O130" s="515">
        <f>I130+34</f>
        <v>45429</v>
      </c>
      <c r="P130" s="515">
        <f>I130+36</f>
        <v>45431</v>
      </c>
    </row>
    <row r="131" spans="1:16" s="14" customFormat="1" ht="16.5" hidden="1" customHeight="1" thickBot="1">
      <c r="A131" s="863"/>
      <c r="B131" s="863"/>
      <c r="C131" s="750" t="s">
        <v>5243</v>
      </c>
      <c r="D131" s="581" t="s">
        <v>7277</v>
      </c>
      <c r="E131" s="517">
        <v>45384</v>
      </c>
      <c r="F131" s="517">
        <v>45390</v>
      </c>
      <c r="G131" s="747"/>
      <c r="H131" s="159"/>
      <c r="I131" s="159"/>
      <c r="J131" s="606"/>
      <c r="K131" s="517"/>
      <c r="L131" s="517"/>
      <c r="M131" s="517"/>
      <c r="N131" s="517"/>
      <c r="O131" s="517"/>
      <c r="P131" s="517"/>
    </row>
    <row r="132" spans="1:16" s="14" customFormat="1" ht="16.5" hidden="1" customHeight="1" thickTop="1">
      <c r="A132" s="863"/>
      <c r="B132" s="863"/>
      <c r="C132" s="1876" t="s">
        <v>6705</v>
      </c>
      <c r="D132" s="657" t="s">
        <v>7278</v>
      </c>
      <c r="E132" s="94">
        <v>45389</v>
      </c>
      <c r="F132" s="1914" t="s">
        <v>2190</v>
      </c>
      <c r="G132" s="1876" t="s">
        <v>3869</v>
      </c>
      <c r="H132" s="155" t="s">
        <v>7411</v>
      </c>
      <c r="I132" s="155">
        <v>45402</v>
      </c>
      <c r="J132" s="614"/>
      <c r="K132" s="515">
        <f>I132+18</f>
        <v>45420</v>
      </c>
      <c r="L132" s="515">
        <f>I132+26</f>
        <v>45428</v>
      </c>
      <c r="M132" s="515">
        <f>I132+28</f>
        <v>45430</v>
      </c>
      <c r="N132" s="515">
        <f>I132+31</f>
        <v>45433</v>
      </c>
      <c r="O132" s="515">
        <f>I132+34</f>
        <v>45436</v>
      </c>
      <c r="P132" s="515">
        <f>I132+36</f>
        <v>45438</v>
      </c>
    </row>
    <row r="133" spans="1:16" s="14" customFormat="1" ht="16.5" hidden="1" customHeight="1" thickBot="1">
      <c r="A133" s="863"/>
      <c r="B133" s="863"/>
      <c r="C133" s="750" t="s">
        <v>2122</v>
      </c>
      <c r="D133" s="581" t="s">
        <v>4393</v>
      </c>
      <c r="E133" s="517">
        <v>45388</v>
      </c>
      <c r="F133" s="517">
        <v>45397</v>
      </c>
      <c r="G133" s="2476"/>
      <c r="H133" s="157"/>
      <c r="I133" s="157"/>
      <c r="J133" s="647"/>
      <c r="K133" s="516"/>
      <c r="L133" s="516"/>
      <c r="M133" s="516"/>
      <c r="N133" s="516"/>
      <c r="O133" s="516"/>
      <c r="P133" s="516"/>
    </row>
    <row r="134" spans="1:16" s="14" customFormat="1" ht="16.5" hidden="1" customHeight="1" thickTop="1" thickBot="1">
      <c r="A134" s="863"/>
      <c r="B134" s="863"/>
      <c r="C134" s="750"/>
      <c r="D134" s="581"/>
      <c r="E134" s="517"/>
      <c r="F134" s="517"/>
      <c r="G134" s="747"/>
      <c r="H134" s="159"/>
      <c r="I134" s="159"/>
      <c r="J134" s="606"/>
      <c r="K134" s="517"/>
      <c r="L134" s="517"/>
      <c r="M134" s="517"/>
      <c r="N134" s="517"/>
      <c r="O134" s="517"/>
      <c r="P134" s="517"/>
    </row>
    <row r="135" spans="1:16" s="14" customFormat="1" ht="16.5" hidden="1" customHeight="1" thickTop="1">
      <c r="A135" s="863"/>
      <c r="B135" s="863"/>
      <c r="C135" s="2398" t="s">
        <v>2262</v>
      </c>
      <c r="D135" s="657" t="s">
        <v>5291</v>
      </c>
      <c r="E135" s="94">
        <v>45394</v>
      </c>
      <c r="F135" s="93">
        <v>45403</v>
      </c>
      <c r="G135" s="1876" t="s">
        <v>6633</v>
      </c>
      <c r="H135" s="155" t="s">
        <v>7314</v>
      </c>
      <c r="I135" s="155">
        <v>45409</v>
      </c>
      <c r="J135" s="614"/>
      <c r="K135" s="515">
        <f t="shared" ref="K135" si="58">I135+18</f>
        <v>45427</v>
      </c>
      <c r="L135" s="515">
        <f t="shared" ref="L135" si="59">I135+26</f>
        <v>45435</v>
      </c>
      <c r="M135" s="515">
        <f t="shared" ref="M135" si="60">I135+28</f>
        <v>45437</v>
      </c>
      <c r="N135" s="515">
        <f t="shared" ref="N135" si="61">I135+31</f>
        <v>45440</v>
      </c>
      <c r="O135" s="515">
        <f t="shared" ref="O135" si="62">I135+34</f>
        <v>45443</v>
      </c>
      <c r="P135" s="515">
        <f t="shared" ref="P135" si="63">I135+36</f>
        <v>45445</v>
      </c>
    </row>
    <row r="136" spans="1:16" s="14" customFormat="1" ht="16.5" hidden="1" customHeight="1" thickBot="1">
      <c r="A136" s="863"/>
      <c r="B136" s="863"/>
      <c r="C136" s="752"/>
      <c r="D136" s="581"/>
      <c r="E136" s="517"/>
      <c r="F136" s="517"/>
      <c r="G136" s="747"/>
      <c r="H136" s="159"/>
      <c r="I136" s="159"/>
      <c r="J136" s="606"/>
      <c r="K136" s="517"/>
      <c r="L136" s="517"/>
      <c r="M136" s="517"/>
      <c r="N136" s="517"/>
      <c r="O136" s="517"/>
      <c r="P136" s="517"/>
    </row>
    <row r="137" spans="1:16" s="14" customFormat="1" ht="16.5" hidden="1" customHeight="1" thickTop="1">
      <c r="A137" s="863"/>
      <c r="B137" s="863"/>
      <c r="C137" s="2398" t="s">
        <v>6690</v>
      </c>
      <c r="D137" s="657" t="s">
        <v>7281</v>
      </c>
      <c r="E137" s="94">
        <v>45399</v>
      </c>
      <c r="F137" s="1914" t="s">
        <v>2190</v>
      </c>
      <c r="G137" s="1876" t="s">
        <v>7462</v>
      </c>
      <c r="H137" s="155" t="s">
        <v>7488</v>
      </c>
      <c r="I137" s="155">
        <v>45416</v>
      </c>
      <c r="J137" s="614"/>
      <c r="K137" s="515">
        <f t="shared" ref="K137" si="64">I137+18</f>
        <v>45434</v>
      </c>
      <c r="L137" s="515">
        <f t="shared" ref="L137" si="65">I137+26</f>
        <v>45442</v>
      </c>
      <c r="M137" s="515">
        <f t="shared" ref="M137" si="66">I137+28</f>
        <v>45444</v>
      </c>
      <c r="N137" s="515">
        <f t="shared" ref="N137" si="67">I137+31</f>
        <v>45447</v>
      </c>
      <c r="O137" s="515">
        <f t="shared" ref="O137" si="68">I137+34</f>
        <v>45450</v>
      </c>
      <c r="P137" s="515">
        <f t="shared" ref="P137" si="69">I137+36</f>
        <v>45452</v>
      </c>
    </row>
    <row r="138" spans="1:16" s="14" customFormat="1" ht="16.5" hidden="1" customHeight="1" thickBot="1">
      <c r="A138" s="863"/>
      <c r="B138" s="863"/>
      <c r="C138" s="752" t="s">
        <v>6638</v>
      </c>
      <c r="D138" s="581" t="s">
        <v>7283</v>
      </c>
      <c r="E138" s="94">
        <v>45405</v>
      </c>
      <c r="F138" s="2527" t="s">
        <v>2190</v>
      </c>
      <c r="G138" s="2476"/>
      <c r="H138" s="157"/>
      <c r="I138" s="157"/>
      <c r="J138" s="647"/>
      <c r="K138" s="516"/>
      <c r="L138" s="516"/>
      <c r="M138" s="516"/>
      <c r="N138" s="516"/>
      <c r="O138" s="516"/>
      <c r="P138" s="516"/>
    </row>
    <row r="139" spans="1:16" s="14" customFormat="1" ht="16.5" hidden="1" customHeight="1" thickTop="1" thickBot="1">
      <c r="A139" s="863"/>
      <c r="B139" s="863"/>
      <c r="C139" s="1006"/>
      <c r="D139" s="581"/>
      <c r="E139" s="517"/>
      <c r="F139" s="517"/>
      <c r="G139" s="747"/>
      <c r="H139" s="159"/>
      <c r="I139" s="159"/>
      <c r="J139" s="606"/>
      <c r="K139" s="517"/>
      <c r="L139" s="517"/>
      <c r="M139" s="517"/>
      <c r="N139" s="517"/>
      <c r="O139" s="517"/>
      <c r="P139" s="517"/>
    </row>
    <row r="140" spans="1:16" s="14" customFormat="1" ht="16.5" hidden="1" customHeight="1" thickTop="1">
      <c r="A140" s="863"/>
      <c r="B140" s="863"/>
      <c r="C140" s="580" t="s">
        <v>2186</v>
      </c>
      <c r="D140" s="2535" t="s">
        <v>5296</v>
      </c>
      <c r="E140" s="94">
        <v>45411</v>
      </c>
      <c r="F140" s="93">
        <v>45420</v>
      </c>
      <c r="G140" s="1876" t="s">
        <v>7467</v>
      </c>
      <c r="H140" s="155" t="s">
        <v>7318</v>
      </c>
      <c r="I140" s="155">
        <v>45423</v>
      </c>
      <c r="J140" s="614"/>
      <c r="K140" s="515">
        <f t="shared" ref="K140" si="70">I140+18</f>
        <v>45441</v>
      </c>
      <c r="L140" s="515">
        <f t="shared" ref="L140" si="71">I140+26</f>
        <v>45449</v>
      </c>
      <c r="M140" s="515">
        <f t="shared" ref="M140" si="72">I140+28</f>
        <v>45451</v>
      </c>
      <c r="N140" s="515">
        <f t="shared" ref="N140" si="73">I140+31</f>
        <v>45454</v>
      </c>
      <c r="O140" s="515">
        <f t="shared" ref="O140" si="74">I140+34</f>
        <v>45457</v>
      </c>
      <c r="P140" s="515">
        <f t="shared" ref="P140" si="75">I140+36</f>
        <v>45459</v>
      </c>
    </row>
    <row r="141" spans="1:16" s="14" customFormat="1" ht="16.5" hidden="1" customHeight="1" thickBot="1">
      <c r="A141" s="863"/>
      <c r="B141" s="863"/>
      <c r="C141" s="752" t="s">
        <v>6681</v>
      </c>
      <c r="D141" s="581" t="s">
        <v>7285</v>
      </c>
      <c r="E141" s="517">
        <v>45410</v>
      </c>
      <c r="F141" s="1404" t="s">
        <v>2190</v>
      </c>
      <c r="G141" s="747"/>
      <c r="H141" s="159"/>
      <c r="I141" s="159"/>
      <c r="J141" s="606"/>
      <c r="K141" s="517"/>
      <c r="L141" s="517"/>
      <c r="M141" s="517"/>
      <c r="N141" s="517"/>
      <c r="O141" s="517"/>
      <c r="P141" s="517"/>
    </row>
    <row r="142" spans="1:16" s="14" customFormat="1" ht="16.5" hidden="1" customHeight="1" thickTop="1">
      <c r="A142" s="863"/>
      <c r="B142" s="863"/>
      <c r="C142" s="1876" t="s">
        <v>5266</v>
      </c>
      <c r="D142" s="657" t="s">
        <v>7287</v>
      </c>
      <c r="E142" s="1874">
        <v>45416</v>
      </c>
      <c r="F142" s="2536" t="s">
        <v>2190</v>
      </c>
      <c r="G142" s="2514" t="s">
        <v>7469</v>
      </c>
      <c r="H142" s="155" t="s">
        <v>7320</v>
      </c>
      <c r="I142" s="155">
        <v>45430</v>
      </c>
      <c r="J142" s="614"/>
      <c r="K142" s="515">
        <f t="shared" ref="K142" si="76">I142+18</f>
        <v>45448</v>
      </c>
      <c r="L142" s="515">
        <f t="shared" ref="L142" si="77">I142+26</f>
        <v>45456</v>
      </c>
      <c r="M142" s="515">
        <f t="shared" ref="M142" si="78">I142+28</f>
        <v>45458</v>
      </c>
      <c r="N142" s="515">
        <f t="shared" ref="N142" si="79">I142+31</f>
        <v>45461</v>
      </c>
      <c r="O142" s="515">
        <f t="shared" ref="O142" si="80">I142+34</f>
        <v>45464</v>
      </c>
      <c r="P142" s="515">
        <f t="shared" ref="P142" si="81">I142+36</f>
        <v>45466</v>
      </c>
    </row>
    <row r="143" spans="1:16" s="14" customFormat="1" ht="16.5" hidden="1" customHeight="1" thickBot="1">
      <c r="A143" s="863"/>
      <c r="B143" s="863"/>
      <c r="C143" s="1876" t="s">
        <v>3746</v>
      </c>
      <c r="D143" s="657" t="s">
        <v>7289</v>
      </c>
      <c r="E143" s="517">
        <v>45424</v>
      </c>
      <c r="F143" s="94">
        <v>45431</v>
      </c>
      <c r="G143" s="747"/>
      <c r="H143" s="159"/>
      <c r="I143" s="159"/>
      <c r="J143" s="606"/>
      <c r="K143" s="517"/>
      <c r="L143" s="517"/>
      <c r="M143" s="517"/>
      <c r="N143" s="517"/>
      <c r="O143" s="517"/>
      <c r="P143" s="517"/>
    </row>
    <row r="144" spans="1:16" s="14" customFormat="1" ht="16.5" hidden="1" customHeight="1" thickTop="1" thickBot="1">
      <c r="A144" s="863"/>
      <c r="B144" s="863"/>
      <c r="C144" s="2516" t="s">
        <v>2182</v>
      </c>
      <c r="D144" s="580" t="s">
        <v>7290</v>
      </c>
      <c r="E144" s="179">
        <v>45419</v>
      </c>
      <c r="F144" s="941" t="s">
        <v>2000</v>
      </c>
      <c r="G144" s="2514" t="s">
        <v>6646</v>
      </c>
      <c r="H144" s="155" t="s">
        <v>7323</v>
      </c>
      <c r="I144" s="155">
        <v>45437</v>
      </c>
      <c r="J144" s="614"/>
      <c r="K144" s="515">
        <f t="shared" ref="K144" si="82">I144+18</f>
        <v>45455</v>
      </c>
      <c r="L144" s="515">
        <f t="shared" ref="L144" si="83">I144+26</f>
        <v>45463</v>
      </c>
      <c r="M144" s="515">
        <f t="shared" ref="M144" si="84">I144+28</f>
        <v>45465</v>
      </c>
      <c r="N144" s="515">
        <f t="shared" ref="N144" si="85">I144+31</f>
        <v>45468</v>
      </c>
      <c r="O144" s="515">
        <f t="shared" ref="O144" si="86">I144+34</f>
        <v>45471</v>
      </c>
      <c r="P144" s="515">
        <f t="shared" ref="P144" si="87">I144+36</f>
        <v>45473</v>
      </c>
    </row>
    <row r="145" spans="1:16" s="14" customFormat="1" ht="16.5" hidden="1" customHeight="1" thickTop="1">
      <c r="A145" s="863"/>
      <c r="B145" s="863"/>
      <c r="C145" s="1876" t="s">
        <v>3873</v>
      </c>
      <c r="D145" s="1006" t="s">
        <v>7292</v>
      </c>
      <c r="E145" s="516">
        <v>45421</v>
      </c>
      <c r="F145" s="1215" t="s">
        <v>2190</v>
      </c>
      <c r="G145" s="2476"/>
      <c r="H145" s="157"/>
      <c r="I145" s="157"/>
      <c r="J145" s="647"/>
      <c r="K145" s="516"/>
      <c r="L145" s="516"/>
      <c r="M145" s="516"/>
      <c r="N145" s="516"/>
      <c r="O145" s="516"/>
      <c r="P145" s="516"/>
    </row>
    <row r="146" spans="1:16" s="14" customFormat="1" ht="16.5" hidden="1" customHeight="1">
      <c r="A146" s="863"/>
      <c r="B146" s="863"/>
      <c r="C146" s="2618" t="s">
        <v>3746</v>
      </c>
      <c r="D146" s="2619" t="s">
        <v>7289</v>
      </c>
      <c r="E146" s="2620">
        <v>45424</v>
      </c>
      <c r="F146" s="2620">
        <f>E146+11</f>
        <v>45435</v>
      </c>
      <c r="G146" s="2476"/>
      <c r="H146" s="157"/>
      <c r="I146" s="157"/>
      <c r="J146" s="647"/>
      <c r="K146" s="516"/>
      <c r="L146" s="516"/>
      <c r="M146" s="516"/>
      <c r="N146" s="516"/>
      <c r="O146" s="516"/>
      <c r="P146" s="516"/>
    </row>
    <row r="147" spans="1:16" s="14" customFormat="1" ht="16.5" hidden="1" customHeight="1" thickBot="1">
      <c r="A147" s="863"/>
      <c r="B147" s="863"/>
      <c r="C147" s="2621"/>
      <c r="D147" s="2622"/>
      <c r="E147" s="2623"/>
      <c r="F147" s="2623"/>
      <c r="G147" s="2515"/>
      <c r="H147" s="159"/>
      <c r="I147" s="159"/>
      <c r="J147" s="606"/>
      <c r="K147" s="517"/>
      <c r="L147" s="517"/>
      <c r="M147" s="517"/>
      <c r="N147" s="517"/>
      <c r="O147" s="517"/>
      <c r="P147" s="517"/>
    </row>
    <row r="148" spans="1:16" s="14" customFormat="1" ht="16.5" hidden="1" customHeight="1" thickTop="1">
      <c r="A148" s="863"/>
      <c r="B148" s="863"/>
      <c r="C148" s="2395" t="s">
        <v>4387</v>
      </c>
      <c r="D148" s="2397" t="s">
        <v>7292</v>
      </c>
      <c r="E148" s="515">
        <v>45426</v>
      </c>
      <c r="F148" s="1914" t="s">
        <v>2190</v>
      </c>
      <c r="G148" s="1876" t="s">
        <v>7490</v>
      </c>
      <c r="H148" s="155" t="s">
        <v>7299</v>
      </c>
      <c r="I148" s="155">
        <v>45444</v>
      </c>
      <c r="J148" s="614"/>
      <c r="K148" s="515">
        <f t="shared" ref="K148" si="88">I148+18</f>
        <v>45462</v>
      </c>
      <c r="L148" s="515">
        <f t="shared" ref="L148" si="89">I148+26</f>
        <v>45470</v>
      </c>
      <c r="M148" s="515">
        <f t="shared" ref="M148" si="90">I148+28</f>
        <v>45472</v>
      </c>
      <c r="N148" s="515">
        <f t="shared" ref="N148" si="91">I148+31</f>
        <v>45475</v>
      </c>
      <c r="O148" s="515">
        <f t="shared" ref="O148" si="92">I148+34</f>
        <v>45478</v>
      </c>
      <c r="P148" s="515">
        <f t="shared" ref="P148" si="93">I148+36</f>
        <v>45480</v>
      </c>
    </row>
    <row r="149" spans="1:16" s="14" customFormat="1" ht="16.5" hidden="1" customHeight="1" thickBot="1">
      <c r="A149" s="863"/>
      <c r="B149" s="863"/>
      <c r="C149" s="2396" t="s">
        <v>2122</v>
      </c>
      <c r="D149" s="752" t="s">
        <v>7505</v>
      </c>
      <c r="E149" s="517">
        <v>45427</v>
      </c>
      <c r="F149" s="1404" t="s">
        <v>2190</v>
      </c>
      <c r="G149" s="2476"/>
      <c r="H149" s="157"/>
      <c r="I149" s="157"/>
      <c r="J149" s="647"/>
      <c r="K149" s="516"/>
      <c r="L149" s="516"/>
      <c r="M149" s="516"/>
      <c r="N149" s="516"/>
      <c r="O149" s="516"/>
      <c r="P149" s="516"/>
    </row>
    <row r="150" spans="1:16" s="14" customFormat="1" ht="20.25" hidden="1" thickTop="1">
      <c r="A150" s="863"/>
      <c r="B150" s="863"/>
      <c r="C150" s="2234" t="s">
        <v>6772</v>
      </c>
      <c r="D150" s="657" t="s">
        <v>7293</v>
      </c>
      <c r="E150" s="94">
        <v>45433</v>
      </c>
      <c r="F150" s="1027" t="s">
        <v>2190</v>
      </c>
      <c r="G150" s="1876" t="s">
        <v>6756</v>
      </c>
      <c r="H150" s="155" t="s">
        <v>7415</v>
      </c>
      <c r="I150" s="155">
        <v>45453</v>
      </c>
      <c r="J150" s="614"/>
      <c r="K150" s="515">
        <f t="shared" ref="K150" si="94">I150+18</f>
        <v>45471</v>
      </c>
      <c r="L150" s="515">
        <f t="shared" ref="L150" si="95">I150+26</f>
        <v>45479</v>
      </c>
      <c r="M150" s="515">
        <f t="shared" ref="M150" si="96">I150+28</f>
        <v>45481</v>
      </c>
      <c r="N150" s="515">
        <f t="shared" ref="N150" si="97">I150+31</f>
        <v>45484</v>
      </c>
      <c r="O150" s="515">
        <f t="shared" ref="O150" si="98">I150+34</f>
        <v>45487</v>
      </c>
      <c r="P150" s="515">
        <f t="shared" ref="P150" si="99">I150+36</f>
        <v>45489</v>
      </c>
    </row>
    <row r="151" spans="1:16" s="14" customFormat="1" ht="20.25" hidden="1" thickBot="1">
      <c r="A151" s="863"/>
      <c r="B151" s="863"/>
      <c r="C151" s="2396" t="s">
        <v>7295</v>
      </c>
      <c r="D151" s="752" t="s">
        <v>7296</v>
      </c>
      <c r="E151" s="517">
        <v>45434</v>
      </c>
      <c r="F151" s="1404">
        <f>E151+11</f>
        <v>45445</v>
      </c>
      <c r="G151" s="2476"/>
      <c r="H151" s="157"/>
      <c r="I151" s="157"/>
      <c r="J151" s="647"/>
      <c r="K151" s="516"/>
      <c r="L151" s="516"/>
      <c r="M151" s="516"/>
      <c r="N151" s="516"/>
      <c r="O151" s="516"/>
      <c r="P151" s="516"/>
    </row>
    <row r="152" spans="1:16" s="14" customFormat="1" ht="21" hidden="1" thickTop="1" thickBot="1">
      <c r="A152" s="863"/>
      <c r="B152" s="863"/>
      <c r="C152" s="2235" t="s">
        <v>2262</v>
      </c>
      <c r="D152" s="752" t="s">
        <v>4337</v>
      </c>
      <c r="E152" s="2737">
        <v>45442</v>
      </c>
      <c r="F152" s="658">
        <v>45455</v>
      </c>
      <c r="G152" s="747"/>
      <c r="H152" s="159"/>
      <c r="I152" s="159"/>
      <c r="J152" s="606"/>
      <c r="K152" s="517"/>
      <c r="L152" s="517"/>
      <c r="M152" s="517"/>
      <c r="N152" s="517"/>
      <c r="O152" s="517"/>
      <c r="P152" s="517"/>
    </row>
    <row r="153" spans="1:16" s="14" customFormat="1" ht="20.25" hidden="1" thickTop="1">
      <c r="A153" s="863"/>
      <c r="B153" s="863"/>
      <c r="C153" s="1876" t="s">
        <v>6721</v>
      </c>
      <c r="D153" s="1076" t="s">
        <v>7297</v>
      </c>
      <c r="E153" s="302">
        <v>45440</v>
      </c>
      <c r="F153" s="2777" t="s">
        <v>2190</v>
      </c>
      <c r="G153" s="1876" t="s">
        <v>7506</v>
      </c>
      <c r="H153" s="2784" t="s">
        <v>7302</v>
      </c>
      <c r="I153" s="2784">
        <v>45460</v>
      </c>
      <c r="J153" s="2798"/>
      <c r="K153" s="498">
        <f>I153+20</f>
        <v>45480</v>
      </c>
      <c r="L153" s="498">
        <f>I153+27</f>
        <v>45487</v>
      </c>
      <c r="M153" s="498">
        <f>I153+33</f>
        <v>45493</v>
      </c>
      <c r="N153" s="498">
        <f>I153+36</f>
        <v>45496</v>
      </c>
      <c r="O153" s="498">
        <f>I153+40</f>
        <v>45500</v>
      </c>
      <c r="P153" s="498">
        <f>I153+43</f>
        <v>45503</v>
      </c>
    </row>
    <row r="154" spans="1:16" s="14" customFormat="1" ht="20.25" hidden="1" thickBot="1">
      <c r="A154" s="863"/>
      <c r="B154" s="863"/>
      <c r="C154" s="2759"/>
      <c r="D154" s="2760"/>
      <c r="E154" s="504"/>
      <c r="F154" s="2761"/>
      <c r="G154" s="2799"/>
      <c r="H154" s="2761"/>
      <c r="I154" s="2761"/>
      <c r="J154" s="195"/>
      <c r="K154" s="504"/>
      <c r="L154" s="504"/>
      <c r="M154" s="504"/>
      <c r="N154" s="504"/>
      <c r="O154" s="504"/>
      <c r="P154" s="504"/>
    </row>
    <row r="155" spans="1:16" s="14" customFormat="1" ht="20.25" hidden="1" thickTop="1">
      <c r="A155" s="863"/>
      <c r="B155" s="863"/>
      <c r="C155" s="1876" t="s">
        <v>6630</v>
      </c>
      <c r="D155" s="1076" t="s">
        <v>7300</v>
      </c>
      <c r="E155" s="302">
        <v>45447</v>
      </c>
      <c r="F155" s="2777" t="s">
        <v>2190</v>
      </c>
      <c r="G155" s="1876" t="s">
        <v>7494</v>
      </c>
      <c r="H155" s="2784" t="s">
        <v>7416</v>
      </c>
      <c r="I155" s="2784">
        <v>45467</v>
      </c>
      <c r="J155" s="2798"/>
      <c r="K155" s="498">
        <f>I155+20</f>
        <v>45487</v>
      </c>
      <c r="L155" s="498">
        <f>I155+27</f>
        <v>45494</v>
      </c>
      <c r="M155" s="498">
        <f>I155+33</f>
        <v>45500</v>
      </c>
      <c r="N155" s="498">
        <f>I155+36</f>
        <v>45503</v>
      </c>
      <c r="O155" s="498">
        <f>I155+40</f>
        <v>45507</v>
      </c>
      <c r="P155" s="498">
        <f>I155+43</f>
        <v>45510</v>
      </c>
    </row>
    <row r="156" spans="1:16" s="14" customFormat="1" ht="20.25" hidden="1" thickBot="1">
      <c r="A156" s="863"/>
      <c r="B156" s="863"/>
      <c r="C156" s="2759" t="s">
        <v>2109</v>
      </c>
      <c r="D156" s="2760" t="s">
        <v>4489</v>
      </c>
      <c r="E156" s="504">
        <v>45455</v>
      </c>
      <c r="F156" s="2761">
        <v>45464</v>
      </c>
      <c r="G156" s="2799"/>
      <c r="H156" s="2761"/>
      <c r="I156" s="2761"/>
      <c r="J156" s="195"/>
      <c r="K156" s="504"/>
      <c r="L156" s="504"/>
      <c r="M156" s="504"/>
      <c r="N156" s="504"/>
      <c r="O156" s="504"/>
      <c r="P156" s="504"/>
    </row>
    <row r="157" spans="1:16" s="14" customFormat="1" ht="21" hidden="1" thickTop="1" thickBot="1">
      <c r="A157" s="863"/>
      <c r="B157" s="863"/>
      <c r="C157" s="1876" t="s">
        <v>2186</v>
      </c>
      <c r="D157" s="1076" t="s">
        <v>5308</v>
      </c>
      <c r="E157" s="504">
        <v>45462</v>
      </c>
      <c r="F157" s="504">
        <v>45475</v>
      </c>
      <c r="G157" s="1876" t="s">
        <v>7482</v>
      </c>
      <c r="H157" s="2784" t="s">
        <v>7507</v>
      </c>
      <c r="I157" s="2784">
        <v>45475</v>
      </c>
      <c r="J157" s="2798"/>
      <c r="K157" s="498">
        <f>I157+20</f>
        <v>45495</v>
      </c>
      <c r="L157" s="498">
        <f>I157+27</f>
        <v>45502</v>
      </c>
      <c r="M157" s="498">
        <f>I157+33</f>
        <v>45508</v>
      </c>
      <c r="N157" s="498">
        <f>I157+36</f>
        <v>45511</v>
      </c>
      <c r="O157" s="498">
        <f>I157+40</f>
        <v>45515</v>
      </c>
      <c r="P157" s="498">
        <f>I157+43</f>
        <v>45518</v>
      </c>
    </row>
    <row r="158" spans="1:16" s="14" customFormat="1" ht="21" hidden="1" thickTop="1" thickBot="1">
      <c r="A158" s="863"/>
      <c r="B158" s="863"/>
      <c r="C158" s="2759"/>
      <c r="D158" s="2760"/>
      <c r="E158" s="504"/>
      <c r="F158" s="2761"/>
      <c r="G158" s="2799"/>
      <c r="H158" s="2761"/>
      <c r="I158" s="2761"/>
      <c r="J158" s="195"/>
      <c r="K158" s="504"/>
      <c r="L158" s="504"/>
      <c r="M158" s="504"/>
      <c r="N158" s="504"/>
      <c r="O158" s="504"/>
      <c r="P158" s="504"/>
    </row>
    <row r="159" spans="1:16" s="14" customFormat="1" ht="20.25" hidden="1" thickTop="1">
      <c r="A159" s="863"/>
      <c r="B159" s="863"/>
      <c r="C159" s="2782" t="s">
        <v>4453</v>
      </c>
      <c r="D159" s="1076" t="s">
        <v>7303</v>
      </c>
      <c r="E159" s="302">
        <v>45461</v>
      </c>
      <c r="F159" s="2757" t="s">
        <v>2190</v>
      </c>
      <c r="G159" s="1876" t="s">
        <v>7459</v>
      </c>
      <c r="H159" s="2784" t="s">
        <v>7309</v>
      </c>
      <c r="I159" s="2784">
        <v>45484</v>
      </c>
      <c r="J159" s="2798"/>
      <c r="K159" s="498">
        <f>I159+20</f>
        <v>45504</v>
      </c>
      <c r="L159" s="498">
        <f>I159+27</f>
        <v>45511</v>
      </c>
      <c r="M159" s="498">
        <f>I159+33</f>
        <v>45517</v>
      </c>
      <c r="N159" s="498">
        <f>I159+36</f>
        <v>45520</v>
      </c>
      <c r="O159" s="498">
        <f>I159+40</f>
        <v>45524</v>
      </c>
      <c r="P159" s="498">
        <f>I159+43</f>
        <v>45527</v>
      </c>
    </row>
    <row r="160" spans="1:16" s="14" customFormat="1" ht="19.5" hidden="1">
      <c r="A160" s="863"/>
      <c r="B160" s="863"/>
      <c r="C160" s="2783" t="s">
        <v>6777</v>
      </c>
      <c r="D160" s="1079" t="s">
        <v>7305</v>
      </c>
      <c r="E160" s="302">
        <v>45464</v>
      </c>
      <c r="F160" s="2766" t="s">
        <v>2190</v>
      </c>
      <c r="G160" s="27"/>
      <c r="H160" s="2786"/>
      <c r="I160" s="2786"/>
      <c r="J160" s="549"/>
      <c r="K160" s="502"/>
      <c r="L160" s="502"/>
      <c r="M160" s="502"/>
      <c r="N160" s="502"/>
      <c r="O160" s="502"/>
      <c r="P160" s="502"/>
    </row>
    <row r="161" spans="1:16" s="14" customFormat="1" ht="20.25" hidden="1" thickBot="1">
      <c r="A161" s="863"/>
      <c r="B161" s="863"/>
      <c r="C161" s="2759" t="s">
        <v>2214</v>
      </c>
      <c r="D161" s="2772" t="s">
        <v>4494</v>
      </c>
      <c r="E161" s="504">
        <v>45467</v>
      </c>
      <c r="F161" s="2761">
        <v>45478</v>
      </c>
      <c r="G161" s="2799"/>
      <c r="H161" s="2761"/>
      <c r="I161" s="2761"/>
      <c r="J161" s="195"/>
      <c r="K161" s="504"/>
      <c r="L161" s="504"/>
      <c r="M161" s="504"/>
      <c r="N161" s="504"/>
      <c r="O161" s="504"/>
      <c r="P161" s="504"/>
    </row>
    <row r="162" spans="1:16" s="14" customFormat="1" ht="20.25" hidden="1" thickTop="1">
      <c r="A162" s="863"/>
      <c r="B162" s="863"/>
      <c r="C162" s="2782" t="s">
        <v>5243</v>
      </c>
      <c r="D162" s="1076" t="s">
        <v>7307</v>
      </c>
      <c r="E162" s="2427">
        <v>45474</v>
      </c>
      <c r="F162" s="2776" t="s">
        <v>2190</v>
      </c>
      <c r="G162" s="1876" t="s">
        <v>3869</v>
      </c>
      <c r="H162" s="2784" t="s">
        <v>7339</v>
      </c>
      <c r="I162" s="2784">
        <v>45488</v>
      </c>
      <c r="J162" s="2798"/>
      <c r="K162" s="498">
        <f>I162+20</f>
        <v>45508</v>
      </c>
      <c r="L162" s="498">
        <f>I162+27</f>
        <v>45515</v>
      </c>
      <c r="M162" s="498">
        <f>I162+33</f>
        <v>45521</v>
      </c>
      <c r="N162" s="498">
        <f>I162+36</f>
        <v>45524</v>
      </c>
      <c r="O162" s="498">
        <f>I162+40</f>
        <v>45528</v>
      </c>
      <c r="P162" s="498">
        <f>I162+43</f>
        <v>45531</v>
      </c>
    </row>
    <row r="163" spans="1:16" s="14" customFormat="1" ht="20.25" hidden="1" thickBot="1">
      <c r="A163" s="863"/>
      <c r="B163" s="863"/>
      <c r="C163" s="2864"/>
      <c r="D163" s="2778"/>
      <c r="E163" s="502"/>
      <c r="F163" s="2779"/>
      <c r="G163" s="27"/>
      <c r="H163" s="2786"/>
      <c r="I163" s="2786"/>
      <c r="J163" s="549"/>
      <c r="K163" s="502"/>
      <c r="L163" s="502"/>
      <c r="M163" s="502"/>
      <c r="N163" s="502"/>
      <c r="O163" s="502"/>
      <c r="P163" s="502"/>
    </row>
    <row r="164" spans="1:16" s="14" customFormat="1" ht="21" hidden="1" customHeight="1" thickTop="1">
      <c r="A164" s="863"/>
      <c r="B164" s="863"/>
      <c r="C164" s="2866" t="s">
        <v>2150</v>
      </c>
      <c r="D164" s="2862" t="s">
        <v>5312</v>
      </c>
      <c r="E164" s="2780">
        <v>45478</v>
      </c>
      <c r="F164" s="2781">
        <f>E164+11</f>
        <v>45489</v>
      </c>
      <c r="G164" s="2800" t="s">
        <v>6633</v>
      </c>
      <c r="H164" s="2801" t="s">
        <v>7342</v>
      </c>
      <c r="I164" s="2801">
        <v>45495</v>
      </c>
      <c r="J164" s="2798"/>
      <c r="K164" s="498">
        <f>I164+20</f>
        <v>45515</v>
      </c>
      <c r="L164" s="498">
        <f>I164+27</f>
        <v>45522</v>
      </c>
      <c r="M164" s="498">
        <f>I164+33</f>
        <v>45528</v>
      </c>
      <c r="N164" s="498">
        <f>I164+36</f>
        <v>45531</v>
      </c>
      <c r="O164" s="498">
        <f>I164+40</f>
        <v>45535</v>
      </c>
      <c r="P164" s="498">
        <f>I164+43</f>
        <v>45538</v>
      </c>
    </row>
    <row r="165" spans="1:16" s="14" customFormat="1" ht="21" hidden="1" customHeight="1" thickBot="1">
      <c r="A165" s="863"/>
      <c r="B165" s="863"/>
      <c r="C165" s="2865"/>
      <c r="D165" s="2863"/>
      <c r="E165" s="40"/>
      <c r="F165" s="2773"/>
      <c r="G165" s="2799"/>
      <c r="H165" s="2761"/>
      <c r="I165" s="2761"/>
      <c r="J165" s="195"/>
      <c r="K165" s="504"/>
      <c r="L165" s="504"/>
      <c r="M165" s="504"/>
      <c r="N165" s="504"/>
      <c r="O165" s="504"/>
      <c r="P165" s="504"/>
    </row>
    <row r="166" spans="1:16" s="14" customFormat="1" ht="21" hidden="1" customHeight="1" thickTop="1">
      <c r="A166" s="863"/>
      <c r="B166" s="863"/>
      <c r="C166" s="2684" t="s">
        <v>6705</v>
      </c>
      <c r="D166" s="2767" t="s">
        <v>7310</v>
      </c>
      <c r="E166" s="858">
        <v>45482</v>
      </c>
      <c r="F166" s="2757" t="s">
        <v>2190</v>
      </c>
      <c r="G166" s="2395" t="s">
        <v>7462</v>
      </c>
      <c r="H166" s="2784" t="s">
        <v>7508</v>
      </c>
      <c r="I166" s="2784">
        <v>45503</v>
      </c>
      <c r="J166" s="2769"/>
      <c r="K166" s="498">
        <f>I166+20</f>
        <v>45523</v>
      </c>
      <c r="L166" s="498">
        <f>I166+27</f>
        <v>45530</v>
      </c>
      <c r="M166" s="498">
        <f>I166+33</f>
        <v>45536</v>
      </c>
      <c r="N166" s="498">
        <f>I166+36</f>
        <v>45539</v>
      </c>
      <c r="O166" s="498">
        <f>I166+40</f>
        <v>45543</v>
      </c>
      <c r="P166" s="498">
        <f>I166+43</f>
        <v>45546</v>
      </c>
    </row>
    <row r="167" spans="1:16" s="14" customFormat="1" ht="21" hidden="1" customHeight="1">
      <c r="A167" s="58" t="s">
        <v>2262</v>
      </c>
      <c r="B167" s="58"/>
      <c r="C167" s="2771" t="s">
        <v>4410</v>
      </c>
      <c r="D167" s="1079" t="s">
        <v>5313</v>
      </c>
      <c r="E167" s="2851" t="s">
        <v>2190</v>
      </c>
      <c r="F167" s="2851" t="s">
        <v>2190</v>
      </c>
      <c r="G167" s="2852"/>
      <c r="H167" s="2786"/>
      <c r="I167" s="2786"/>
      <c r="J167" s="549"/>
      <c r="K167" s="502"/>
      <c r="L167" s="502"/>
      <c r="M167" s="502"/>
      <c r="N167" s="502"/>
      <c r="O167" s="502"/>
      <c r="P167" s="502"/>
    </row>
    <row r="168" spans="1:16" s="14" customFormat="1" ht="21" hidden="1" customHeight="1" thickBot="1">
      <c r="A168" s="58"/>
      <c r="B168" s="58"/>
      <c r="C168" s="2759" t="s">
        <v>3758</v>
      </c>
      <c r="D168" s="2835" t="s">
        <v>5315</v>
      </c>
      <c r="E168" s="2785">
        <v>45486</v>
      </c>
      <c r="F168" s="2785">
        <f>E168+10</f>
        <v>45496</v>
      </c>
      <c r="G168" s="2853"/>
      <c r="H168" s="2761"/>
      <c r="I168" s="2761"/>
      <c r="J168" s="195"/>
      <c r="K168" s="504"/>
      <c r="L168" s="504"/>
      <c r="M168" s="504"/>
      <c r="N168" s="504"/>
      <c r="O168" s="504"/>
      <c r="P168" s="504"/>
    </row>
    <row r="169" spans="1:16" s="14" customFormat="1" ht="21" hidden="1" customHeight="1" thickTop="1">
      <c r="A169" s="58"/>
      <c r="B169" s="58"/>
      <c r="C169" s="2802" t="s">
        <v>3758</v>
      </c>
      <c r="D169" s="2767" t="s">
        <v>5315</v>
      </c>
      <c r="E169" s="858">
        <v>45486</v>
      </c>
      <c r="F169" s="858">
        <f>E169+10</f>
        <v>45496</v>
      </c>
      <c r="G169" s="2234" t="s">
        <v>7467</v>
      </c>
      <c r="H169" s="2786" t="s">
        <v>7419</v>
      </c>
      <c r="I169" s="2786">
        <v>45509</v>
      </c>
      <c r="J169" s="549">
        <v>45525</v>
      </c>
      <c r="K169" s="502">
        <f>I169+20</f>
        <v>45529</v>
      </c>
      <c r="L169" s="502">
        <f>I169+27</f>
        <v>45536</v>
      </c>
      <c r="M169" s="502">
        <f>I169+33</f>
        <v>45542</v>
      </c>
      <c r="N169" s="502">
        <f>I169+36</f>
        <v>45545</v>
      </c>
      <c r="O169" s="502">
        <f>I169+40</f>
        <v>45549</v>
      </c>
      <c r="P169" s="502">
        <f>I169+43</f>
        <v>45552</v>
      </c>
    </row>
    <row r="170" spans="1:16" s="14" customFormat="1" ht="21" hidden="1" customHeight="1" thickBot="1">
      <c r="A170" s="863"/>
      <c r="B170" s="863"/>
      <c r="C170" s="2396" t="s">
        <v>6690</v>
      </c>
      <c r="D170" s="2760" t="s">
        <v>7313</v>
      </c>
      <c r="E170" s="40">
        <v>45499</v>
      </c>
      <c r="F170" s="2841" t="s">
        <v>2190</v>
      </c>
      <c r="G170" s="2799"/>
      <c r="H170" s="2761"/>
      <c r="I170" s="2761"/>
      <c r="J170" s="195"/>
      <c r="K170" s="504"/>
      <c r="L170" s="504"/>
      <c r="M170" s="504"/>
      <c r="N170" s="504"/>
      <c r="O170" s="504"/>
      <c r="P170" s="504"/>
    </row>
    <row r="171" spans="1:16" s="14" customFormat="1" ht="21" hidden="1" customHeight="1" thickTop="1">
      <c r="A171" s="863"/>
      <c r="B171" s="863"/>
      <c r="C171" s="2234" t="s">
        <v>6638</v>
      </c>
      <c r="D171" s="1076" t="s">
        <v>7314</v>
      </c>
      <c r="E171" s="302">
        <v>45501</v>
      </c>
      <c r="F171" s="2776" t="s">
        <v>2190</v>
      </c>
      <c r="G171" s="1876" t="s">
        <v>7469</v>
      </c>
      <c r="H171" s="2784" t="s">
        <v>7350</v>
      </c>
      <c r="I171" s="2784">
        <v>45516</v>
      </c>
      <c r="J171" s="2798"/>
      <c r="K171" s="498">
        <f>I171+20</f>
        <v>45536</v>
      </c>
      <c r="L171" s="498">
        <f>I171+27</f>
        <v>45543</v>
      </c>
      <c r="M171" s="498">
        <f>I171+33</f>
        <v>45549</v>
      </c>
      <c r="N171" s="498">
        <f>I171+36</f>
        <v>45552</v>
      </c>
      <c r="O171" s="498">
        <f>I171+40</f>
        <v>45556</v>
      </c>
      <c r="P171" s="498">
        <f>I171+43</f>
        <v>45559</v>
      </c>
    </row>
    <row r="172" spans="1:16" s="14" customFormat="1" ht="21" hidden="1" customHeight="1">
      <c r="A172" s="863"/>
      <c r="B172" s="863"/>
      <c r="C172" s="2771" t="s">
        <v>6463</v>
      </c>
      <c r="D172" s="1079" t="s">
        <v>2238</v>
      </c>
      <c r="E172" s="974">
        <v>45502</v>
      </c>
      <c r="F172" s="974">
        <f>E172+10</f>
        <v>45512</v>
      </c>
      <c r="G172" s="2852"/>
      <c r="H172" s="2786"/>
      <c r="I172" s="2786"/>
      <c r="J172" s="549"/>
      <c r="K172" s="502"/>
      <c r="L172" s="502"/>
      <c r="M172" s="502"/>
      <c r="N172" s="502"/>
      <c r="O172" s="502"/>
      <c r="P172" s="502"/>
    </row>
    <row r="173" spans="1:16" s="14" customFormat="1" ht="21" hidden="1" customHeight="1" thickBot="1">
      <c r="A173" s="863"/>
      <c r="B173" s="863"/>
      <c r="C173" s="2759" t="s">
        <v>2242</v>
      </c>
      <c r="D173" s="2760" t="s">
        <v>4395</v>
      </c>
      <c r="E173" s="504">
        <v>45502</v>
      </c>
      <c r="F173" s="2841" t="s">
        <v>2190</v>
      </c>
      <c r="G173" s="2799"/>
      <c r="H173" s="2761"/>
      <c r="I173" s="2761"/>
      <c r="J173" s="195"/>
      <c r="K173" s="504"/>
      <c r="L173" s="504"/>
      <c r="M173" s="504"/>
      <c r="N173" s="504"/>
      <c r="O173" s="504"/>
      <c r="P173" s="504"/>
    </row>
    <row r="174" spans="1:16" s="14" customFormat="1" ht="21" hidden="1" customHeight="1" thickTop="1">
      <c r="A174" s="863"/>
      <c r="B174" s="863"/>
      <c r="C174" s="1876" t="s">
        <v>6681</v>
      </c>
      <c r="D174" s="1076" t="s">
        <v>7316</v>
      </c>
      <c r="E174" s="302">
        <v>45503</v>
      </c>
      <c r="F174" s="2777" t="s">
        <v>2190</v>
      </c>
      <c r="G174" s="1876" t="s">
        <v>6646</v>
      </c>
      <c r="H174" s="2784" t="s">
        <v>7420</v>
      </c>
      <c r="I174" s="2784">
        <v>45523</v>
      </c>
      <c r="J174" s="2798"/>
      <c r="K174" s="498">
        <f>I174+20</f>
        <v>45543</v>
      </c>
      <c r="L174" s="498">
        <f>I174+27</f>
        <v>45550</v>
      </c>
      <c r="M174" s="498">
        <f>I174+33</f>
        <v>45556</v>
      </c>
      <c r="N174" s="498">
        <f>I174+36</f>
        <v>45559</v>
      </c>
      <c r="O174" s="498">
        <f>I174+40</f>
        <v>45563</v>
      </c>
      <c r="P174" s="498">
        <f>I174+43</f>
        <v>45566</v>
      </c>
    </row>
    <row r="175" spans="1:16" s="14" customFormat="1" ht="21" hidden="1" customHeight="1" thickBot="1">
      <c r="A175" s="863"/>
      <c r="B175" s="863"/>
      <c r="C175" s="2759" t="s">
        <v>5295</v>
      </c>
      <c r="D175" s="2760" t="s">
        <v>4772</v>
      </c>
      <c r="E175" s="504">
        <v>45507</v>
      </c>
      <c r="F175" s="504">
        <f>E175+9</f>
        <v>45516</v>
      </c>
      <c r="G175" s="2799"/>
      <c r="H175" s="2761"/>
      <c r="I175" s="2761"/>
      <c r="J175" s="195"/>
      <c r="K175" s="504"/>
      <c r="L175" s="504"/>
      <c r="M175" s="504"/>
      <c r="N175" s="504"/>
      <c r="O175" s="504"/>
      <c r="P175" s="504"/>
    </row>
    <row r="176" spans="1:16" s="14" customFormat="1" ht="21" hidden="1" customHeight="1" thickTop="1">
      <c r="A176" s="863"/>
      <c r="B176" s="863"/>
      <c r="C176" s="1876" t="s">
        <v>5266</v>
      </c>
      <c r="D176" s="1076" t="s">
        <v>7318</v>
      </c>
      <c r="E176" s="302">
        <v>45510</v>
      </c>
      <c r="F176" s="2777" t="s">
        <v>2190</v>
      </c>
      <c r="G176" s="1876" t="s">
        <v>7490</v>
      </c>
      <c r="H176" s="2784" t="s">
        <v>7423</v>
      </c>
      <c r="I176" s="2784">
        <v>45530</v>
      </c>
      <c r="J176" s="2798"/>
      <c r="K176" s="498">
        <f>I176+20</f>
        <v>45550</v>
      </c>
      <c r="L176" s="498">
        <f>I176+27</f>
        <v>45557</v>
      </c>
      <c r="M176" s="498">
        <f>I176+33</f>
        <v>45563</v>
      </c>
      <c r="N176" s="498">
        <f>I176+36</f>
        <v>45566</v>
      </c>
      <c r="O176" s="498">
        <f>I176+40</f>
        <v>45570</v>
      </c>
      <c r="P176" s="498">
        <f>I176+43</f>
        <v>45573</v>
      </c>
    </row>
    <row r="177" spans="1:16" s="14" customFormat="1" ht="21" hidden="1" customHeight="1" thickBot="1">
      <c r="A177" s="863"/>
      <c r="B177" s="863"/>
      <c r="C177" s="2759" t="s">
        <v>2214</v>
      </c>
      <c r="D177" s="2760" t="s">
        <v>2240</v>
      </c>
      <c r="E177" s="1324">
        <v>45513</v>
      </c>
      <c r="F177" s="504">
        <f>E177+9</f>
        <v>45522</v>
      </c>
      <c r="G177" s="2799"/>
      <c r="H177" s="2761"/>
      <c r="I177" s="2761"/>
      <c r="J177" s="195"/>
      <c r="K177" s="504"/>
      <c r="L177" s="504"/>
      <c r="M177" s="504"/>
      <c r="N177" s="504"/>
      <c r="O177" s="504"/>
      <c r="P177" s="504"/>
    </row>
    <row r="178" spans="1:16" s="14" customFormat="1" ht="21" hidden="1" customHeight="1" thickTop="1">
      <c r="A178" s="863"/>
      <c r="B178" s="863"/>
      <c r="C178" s="1876" t="s">
        <v>3873</v>
      </c>
      <c r="D178" s="1076" t="s">
        <v>7320</v>
      </c>
      <c r="E178" s="302">
        <v>45517</v>
      </c>
      <c r="F178" s="2777" t="s">
        <v>2190</v>
      </c>
      <c r="G178" s="1876" t="s">
        <v>6756</v>
      </c>
      <c r="H178" s="2784" t="s">
        <v>7359</v>
      </c>
      <c r="I178" s="2784">
        <v>45537</v>
      </c>
      <c r="J178" s="2798"/>
      <c r="K178" s="498">
        <f>I178+20</f>
        <v>45557</v>
      </c>
      <c r="L178" s="498">
        <f>I178+27</f>
        <v>45564</v>
      </c>
      <c r="M178" s="498">
        <f>I178+33</f>
        <v>45570</v>
      </c>
      <c r="N178" s="498">
        <f>I178+36</f>
        <v>45573</v>
      </c>
      <c r="O178" s="498">
        <f>I178+40</f>
        <v>45577</v>
      </c>
      <c r="P178" s="498">
        <f>I178+43</f>
        <v>45580</v>
      </c>
    </row>
    <row r="179" spans="1:16" s="14" customFormat="1" ht="21" hidden="1" customHeight="1" thickBot="1">
      <c r="A179" s="2842" t="s">
        <v>7322</v>
      </c>
      <c r="B179" s="2842"/>
      <c r="C179" s="2759" t="s">
        <v>2242</v>
      </c>
      <c r="D179" s="2760" t="s">
        <v>2243</v>
      </c>
      <c r="E179" s="504">
        <v>45520</v>
      </c>
      <c r="F179" s="504">
        <f>E179+12</f>
        <v>45532</v>
      </c>
      <c r="G179" s="2799"/>
      <c r="H179" s="2761" t="s">
        <v>1979</v>
      </c>
      <c r="I179" s="2761"/>
      <c r="J179" s="195"/>
      <c r="K179" s="504"/>
      <c r="L179" s="504"/>
      <c r="M179" s="504"/>
      <c r="N179" s="504"/>
      <c r="O179" s="504"/>
      <c r="P179" s="504"/>
    </row>
    <row r="180" spans="1:16" s="14" customFormat="1" ht="21" hidden="1" customHeight="1" thickTop="1">
      <c r="A180" s="863"/>
      <c r="B180" s="863"/>
      <c r="C180" s="1876" t="s">
        <v>4387</v>
      </c>
      <c r="D180" s="1076" t="s">
        <v>7323</v>
      </c>
      <c r="E180" s="302">
        <v>45524</v>
      </c>
      <c r="F180" s="2777" t="s">
        <v>2190</v>
      </c>
      <c r="G180" s="1876" t="s">
        <v>7506</v>
      </c>
      <c r="H180" s="2784" t="s">
        <v>7329</v>
      </c>
      <c r="I180" s="2784">
        <v>45544</v>
      </c>
      <c r="J180" s="2798"/>
      <c r="K180" s="498">
        <f>I180+20</f>
        <v>45564</v>
      </c>
      <c r="L180" s="498">
        <f>I180+27</f>
        <v>45571</v>
      </c>
      <c r="M180" s="498">
        <f>I180+33</f>
        <v>45577</v>
      </c>
      <c r="N180" s="498">
        <f>I180+36</f>
        <v>45580</v>
      </c>
      <c r="O180" s="498">
        <f>I180+40</f>
        <v>45584</v>
      </c>
      <c r="P180" s="498">
        <f>I180+43</f>
        <v>45587</v>
      </c>
    </row>
    <row r="181" spans="1:16" s="14" customFormat="1" ht="21" hidden="1" customHeight="1" thickBot="1">
      <c r="A181" s="863"/>
      <c r="B181" s="863"/>
      <c r="C181" s="2759" t="s">
        <v>7325</v>
      </c>
      <c r="D181" s="2760" t="s">
        <v>4776</v>
      </c>
      <c r="E181" s="504">
        <v>45533</v>
      </c>
      <c r="F181" s="504">
        <f>E181+9</f>
        <v>45542</v>
      </c>
      <c r="G181" s="2799"/>
      <c r="H181" s="2761"/>
      <c r="I181" s="2761"/>
      <c r="J181" s="195"/>
      <c r="K181" s="504"/>
      <c r="L181" s="504"/>
      <c r="M181" s="504"/>
      <c r="N181" s="504"/>
      <c r="O181" s="504"/>
      <c r="P181" s="504"/>
    </row>
    <row r="182" spans="1:16" s="14" customFormat="1" ht="21" hidden="1" customHeight="1" thickTop="1">
      <c r="A182" s="863"/>
      <c r="B182" s="863"/>
      <c r="C182" s="1876" t="s">
        <v>6772</v>
      </c>
      <c r="D182" s="1076" t="s">
        <v>7326</v>
      </c>
      <c r="E182" s="302">
        <v>45531</v>
      </c>
      <c r="F182" s="2777" t="s">
        <v>2190</v>
      </c>
      <c r="G182" s="1876" t="s">
        <v>7494</v>
      </c>
      <c r="H182" s="2784" t="s">
        <v>7427</v>
      </c>
      <c r="I182" s="2784">
        <v>45551</v>
      </c>
      <c r="J182" s="2798"/>
      <c r="K182" s="498">
        <f>I182+20</f>
        <v>45571</v>
      </c>
      <c r="L182" s="498">
        <f>I182+27</f>
        <v>45578</v>
      </c>
      <c r="M182" s="498">
        <f>I182+33</f>
        <v>45584</v>
      </c>
      <c r="N182" s="498">
        <f>I182+36</f>
        <v>45587</v>
      </c>
      <c r="O182" s="498">
        <f>I182+40</f>
        <v>45591</v>
      </c>
      <c r="P182" s="498">
        <f>I182+43</f>
        <v>45594</v>
      </c>
    </row>
    <row r="183" spans="1:16" s="14" customFormat="1" ht="21" hidden="1" customHeight="1" thickBot="1">
      <c r="A183" s="863"/>
      <c r="B183" s="863"/>
      <c r="C183" s="2759" t="s">
        <v>4410</v>
      </c>
      <c r="D183" s="2760" t="s">
        <v>4780</v>
      </c>
      <c r="E183" s="504">
        <v>45539</v>
      </c>
      <c r="F183" s="504">
        <f>E183+9</f>
        <v>45548</v>
      </c>
      <c r="G183" s="2871"/>
      <c r="H183" s="2761"/>
      <c r="I183" s="2761"/>
      <c r="J183" s="195"/>
      <c r="K183" s="504"/>
      <c r="L183" s="504"/>
      <c r="M183" s="504"/>
      <c r="N183" s="504"/>
      <c r="O183" s="504"/>
      <c r="P183" s="504"/>
    </row>
    <row r="184" spans="1:16" s="14" customFormat="1" ht="21" hidden="1" customHeight="1" thickTop="1">
      <c r="A184" s="2842"/>
      <c r="B184" s="2842"/>
      <c r="C184" s="1876" t="s">
        <v>6721</v>
      </c>
      <c r="D184" s="1076" t="s">
        <v>7328</v>
      </c>
      <c r="E184" s="302">
        <v>45538</v>
      </c>
      <c r="F184" s="2777" t="s">
        <v>2190</v>
      </c>
      <c r="G184" s="1876" t="s">
        <v>7482</v>
      </c>
      <c r="H184" s="2784" t="s">
        <v>7428</v>
      </c>
      <c r="I184" s="2784">
        <v>45558</v>
      </c>
      <c r="J184" s="2798"/>
      <c r="K184" s="498">
        <f>I184+20</f>
        <v>45578</v>
      </c>
      <c r="L184" s="498">
        <f>I184+27</f>
        <v>45585</v>
      </c>
      <c r="M184" s="498">
        <f>I184+33</f>
        <v>45591</v>
      </c>
      <c r="N184" s="498">
        <f>I184+36</f>
        <v>45594</v>
      </c>
      <c r="O184" s="498">
        <f>I184+40</f>
        <v>45598</v>
      </c>
      <c r="P184" s="498">
        <f>I184+43</f>
        <v>45601</v>
      </c>
    </row>
    <row r="185" spans="1:16" s="14" customFormat="1" ht="21" hidden="1" customHeight="1" thickBot="1">
      <c r="A185" s="2842" t="s">
        <v>7330</v>
      </c>
      <c r="B185" s="2842"/>
      <c r="C185" s="2759" t="s">
        <v>7331</v>
      </c>
      <c r="D185" s="2760" t="s">
        <v>5323</v>
      </c>
      <c r="E185" s="504">
        <v>45545</v>
      </c>
      <c r="F185" s="504">
        <f>E185+9</f>
        <v>45554</v>
      </c>
      <c r="G185" s="2871"/>
      <c r="H185" s="2761"/>
      <c r="I185" s="2761"/>
      <c r="J185" s="195"/>
      <c r="K185" s="504"/>
      <c r="L185" s="504"/>
      <c r="M185" s="504"/>
      <c r="N185" s="504"/>
      <c r="O185" s="504"/>
      <c r="P185" s="504"/>
    </row>
    <row r="186" spans="1:16" s="14" customFormat="1" ht="21" hidden="1" customHeight="1" thickTop="1">
      <c r="A186" s="2842"/>
      <c r="B186" s="2842"/>
      <c r="C186" s="2395" t="s">
        <v>6630</v>
      </c>
      <c r="D186" s="2767" t="s">
        <v>7302</v>
      </c>
      <c r="E186" s="858">
        <v>45545</v>
      </c>
      <c r="F186" s="2777" t="s">
        <v>2190</v>
      </c>
      <c r="G186" s="1876" t="s">
        <v>7459</v>
      </c>
      <c r="H186" s="2784" t="s">
        <v>7509</v>
      </c>
      <c r="I186" s="2784">
        <v>45565</v>
      </c>
      <c r="J186" s="2798"/>
      <c r="K186" s="498">
        <f>I186+20</f>
        <v>45585</v>
      </c>
      <c r="L186" s="498">
        <f>I186+27</f>
        <v>45592</v>
      </c>
      <c r="M186" s="498">
        <f>I186+33</f>
        <v>45598</v>
      </c>
      <c r="N186" s="498">
        <f>I186+36</f>
        <v>45601</v>
      </c>
      <c r="O186" s="498">
        <f>I186+40</f>
        <v>45605</v>
      </c>
      <c r="P186" s="498">
        <f>I186+43</f>
        <v>45608</v>
      </c>
    </row>
    <row r="187" spans="1:16" s="14" customFormat="1" ht="21" hidden="1" customHeight="1" thickBot="1">
      <c r="A187" s="2842"/>
      <c r="B187" s="2842"/>
      <c r="C187" s="2759" t="s">
        <v>2186</v>
      </c>
      <c r="D187" s="2760" t="s">
        <v>2258</v>
      </c>
      <c r="E187" s="504">
        <v>45549</v>
      </c>
      <c r="F187" s="504">
        <f>E187+9</f>
        <v>45558</v>
      </c>
      <c r="G187" s="2871"/>
      <c r="H187" s="2761"/>
      <c r="I187" s="2761"/>
      <c r="J187" s="195"/>
      <c r="K187" s="504"/>
      <c r="L187" s="504"/>
      <c r="M187" s="504"/>
      <c r="N187" s="504"/>
      <c r="O187" s="504"/>
      <c r="P187" s="504"/>
    </row>
    <row r="188" spans="1:16" s="14" customFormat="1" ht="21" customHeight="1" thickTop="1">
      <c r="A188" s="2842"/>
      <c r="B188" s="2842"/>
      <c r="C188" s="2395" t="s">
        <v>4453</v>
      </c>
      <c r="D188" s="2767" t="s">
        <v>7333</v>
      </c>
      <c r="E188" s="858">
        <v>45552</v>
      </c>
      <c r="F188" s="2777" t="s">
        <v>2190</v>
      </c>
      <c r="G188" s="1876" t="s">
        <v>3869</v>
      </c>
      <c r="H188" s="2784" t="s">
        <v>7430</v>
      </c>
      <c r="I188" s="2784">
        <v>45572</v>
      </c>
      <c r="J188" s="2798"/>
      <c r="K188" s="498">
        <f>I188+20</f>
        <v>45592</v>
      </c>
      <c r="L188" s="498">
        <f>I188+27</f>
        <v>45599</v>
      </c>
      <c r="M188" s="498">
        <f>I188+33</f>
        <v>45605</v>
      </c>
      <c r="N188" s="498">
        <f>I188+36</f>
        <v>45608</v>
      </c>
      <c r="O188" s="498">
        <f>I188+40</f>
        <v>45612</v>
      </c>
      <c r="P188" s="498">
        <f>I188+43</f>
        <v>45615</v>
      </c>
    </row>
    <row r="189" spans="1:16" s="14" customFormat="1" ht="21" customHeight="1" thickBot="1">
      <c r="A189" s="2842" t="s">
        <v>7335</v>
      </c>
      <c r="B189" s="2842"/>
      <c r="C189" s="2759" t="s">
        <v>7336</v>
      </c>
      <c r="D189" s="2760" t="s">
        <v>2263</v>
      </c>
      <c r="E189" s="504">
        <v>45557</v>
      </c>
      <c r="F189" s="504">
        <f>E189+9</f>
        <v>45566</v>
      </c>
      <c r="G189" s="2871"/>
      <c r="H189" s="2761"/>
      <c r="I189" s="2761"/>
      <c r="J189" s="195"/>
      <c r="K189" s="504"/>
      <c r="L189" s="504"/>
      <c r="M189" s="504"/>
      <c r="N189" s="504"/>
      <c r="O189" s="504"/>
      <c r="P189" s="504"/>
    </row>
    <row r="190" spans="1:16" s="14" customFormat="1" ht="21" customHeight="1" thickTop="1">
      <c r="A190" s="2842"/>
      <c r="B190" s="2842"/>
      <c r="C190" s="2395" t="s">
        <v>6777</v>
      </c>
      <c r="D190" s="2767" t="s">
        <v>7309</v>
      </c>
      <c r="E190" s="858">
        <v>45559</v>
      </c>
      <c r="F190" s="2777" t="s">
        <v>2190</v>
      </c>
      <c r="G190" s="1876" t="s">
        <v>6633</v>
      </c>
      <c r="H190" s="2784" t="s">
        <v>7431</v>
      </c>
      <c r="I190" s="2784">
        <v>45579</v>
      </c>
      <c r="J190" s="2798"/>
      <c r="K190" s="498">
        <f>I190+20</f>
        <v>45599</v>
      </c>
      <c r="L190" s="498">
        <f>I190+27</f>
        <v>45606</v>
      </c>
      <c r="M190" s="498">
        <f>I190+33</f>
        <v>45612</v>
      </c>
      <c r="N190" s="498">
        <f>I190+36</f>
        <v>45615</v>
      </c>
      <c r="O190" s="498">
        <f>I190+40</f>
        <v>45619</v>
      </c>
      <c r="P190" s="498">
        <f>I190+43</f>
        <v>45622</v>
      </c>
    </row>
    <row r="191" spans="1:16" s="14" customFormat="1" ht="21" customHeight="1" thickBot="1">
      <c r="A191" s="2842"/>
      <c r="B191" s="2842"/>
      <c r="C191" s="2759" t="s">
        <v>2242</v>
      </c>
      <c r="D191" s="2760" t="s">
        <v>4402</v>
      </c>
      <c r="E191" s="504">
        <v>45563</v>
      </c>
      <c r="F191" s="504">
        <f>E191+9</f>
        <v>45572</v>
      </c>
      <c r="G191" s="2871"/>
      <c r="H191" s="2761"/>
      <c r="I191" s="2761"/>
      <c r="J191" s="195"/>
      <c r="K191" s="504"/>
      <c r="L191" s="504"/>
      <c r="M191" s="504"/>
      <c r="N191" s="504"/>
      <c r="O191" s="504"/>
      <c r="P191" s="504"/>
    </row>
    <row r="192" spans="1:16" s="14" customFormat="1" ht="21" customHeight="1" thickTop="1">
      <c r="A192" s="2842"/>
      <c r="B192" s="2842"/>
      <c r="C192" s="2395" t="s">
        <v>6705</v>
      </c>
      <c r="D192" s="2774" t="s">
        <v>7339</v>
      </c>
      <c r="E192" s="498">
        <v>45566</v>
      </c>
      <c r="F192" s="813" t="s">
        <v>2190</v>
      </c>
      <c r="G192" s="1876" t="s">
        <v>7462</v>
      </c>
      <c r="H192" s="2784" t="s">
        <v>7510</v>
      </c>
      <c r="I192" s="2784">
        <v>45586</v>
      </c>
      <c r="J192" s="2798"/>
      <c r="K192" s="498">
        <f>I192+20</f>
        <v>45606</v>
      </c>
      <c r="L192" s="498">
        <f>I192+27</f>
        <v>45613</v>
      </c>
      <c r="M192" s="498">
        <f>I192+33</f>
        <v>45619</v>
      </c>
      <c r="N192" s="498">
        <f>I192+36</f>
        <v>45622</v>
      </c>
      <c r="O192" s="498">
        <f>I192+40</f>
        <v>45626</v>
      </c>
      <c r="P192" s="498">
        <f>I192+43</f>
        <v>45629</v>
      </c>
    </row>
    <row r="193" spans="1:16" s="14" customFormat="1" ht="21" customHeight="1">
      <c r="A193" s="2842"/>
      <c r="B193" s="2842"/>
      <c r="C193" s="2771" t="s">
        <v>2242</v>
      </c>
      <c r="D193" s="2778" t="s">
        <v>4407</v>
      </c>
      <c r="E193" s="502">
        <v>45569</v>
      </c>
      <c r="F193" s="502">
        <f>E193+9</f>
        <v>45578</v>
      </c>
      <c r="G193" s="27"/>
      <c r="H193" s="2786"/>
      <c r="I193" s="2786"/>
      <c r="J193" s="549"/>
      <c r="K193" s="502"/>
      <c r="L193" s="502"/>
      <c r="M193" s="502"/>
      <c r="N193" s="502"/>
      <c r="O193" s="502"/>
      <c r="P193" s="502"/>
    </row>
    <row r="194" spans="1:16" s="14" customFormat="1" ht="21" customHeight="1" thickBot="1">
      <c r="A194" s="2842" t="s">
        <v>7325</v>
      </c>
      <c r="B194" s="2842"/>
      <c r="C194" s="3891" t="s">
        <v>2248</v>
      </c>
      <c r="D194" s="3892" t="s">
        <v>4404</v>
      </c>
      <c r="E194" s="3893">
        <v>45567</v>
      </c>
      <c r="F194" s="3893">
        <f>E194+9</f>
        <v>45576</v>
      </c>
      <c r="G194" s="2871"/>
      <c r="H194" s="2761"/>
      <c r="I194" s="2761"/>
      <c r="J194" s="195"/>
      <c r="K194" s="504"/>
      <c r="L194" s="504"/>
      <c r="M194" s="504"/>
      <c r="N194" s="504"/>
      <c r="O194" s="504"/>
      <c r="P194" s="504"/>
    </row>
    <row r="195" spans="1:16" s="14" customFormat="1" ht="21" customHeight="1" thickTop="1">
      <c r="A195" s="2842"/>
      <c r="B195" s="2842"/>
      <c r="C195" s="2395" t="s">
        <v>5243</v>
      </c>
      <c r="D195" s="2767" t="s">
        <v>7342</v>
      </c>
      <c r="E195" s="858">
        <v>45573</v>
      </c>
      <c r="F195" s="2777" t="s">
        <v>2190</v>
      </c>
      <c r="G195" s="1876" t="s">
        <v>7467</v>
      </c>
      <c r="H195" s="2784" t="s">
        <v>7435</v>
      </c>
      <c r="I195" s="2784">
        <v>45593</v>
      </c>
      <c r="J195" s="2798"/>
      <c r="K195" s="498">
        <f>I195+20</f>
        <v>45613</v>
      </c>
      <c r="L195" s="498">
        <f>I195+27</f>
        <v>45620</v>
      </c>
      <c r="M195" s="498">
        <f>I195+33</f>
        <v>45626</v>
      </c>
      <c r="N195" s="498">
        <f>I195+36</f>
        <v>45629</v>
      </c>
      <c r="O195" s="498">
        <f>I195+40</f>
        <v>45633</v>
      </c>
      <c r="P195" s="498">
        <f>I195+43</f>
        <v>45636</v>
      </c>
    </row>
    <row r="196" spans="1:16" s="14" customFormat="1" ht="21" customHeight="1" thickBot="1">
      <c r="A196" s="2842" t="s">
        <v>4410</v>
      </c>
      <c r="B196" s="2842"/>
      <c r="C196" s="2759" t="s">
        <v>7325</v>
      </c>
      <c r="D196" s="2760" t="s">
        <v>2268</v>
      </c>
      <c r="E196" s="504">
        <v>45574</v>
      </c>
      <c r="F196" s="504">
        <f>E196+9</f>
        <v>45583</v>
      </c>
      <c r="G196" s="2871"/>
      <c r="H196" s="2761"/>
      <c r="I196" s="2761"/>
      <c r="J196" s="195"/>
      <c r="K196" s="504"/>
      <c r="L196" s="504"/>
      <c r="M196" s="504"/>
      <c r="N196" s="504"/>
      <c r="O196" s="504"/>
      <c r="P196" s="504"/>
    </row>
    <row r="197" spans="1:16" s="14" customFormat="1" ht="21" customHeight="1" thickTop="1">
      <c r="A197" s="2842" t="s">
        <v>6690</v>
      </c>
      <c r="B197" s="2842"/>
      <c r="C197" s="2395" t="s">
        <v>7344</v>
      </c>
      <c r="D197" s="2767" t="s">
        <v>7345</v>
      </c>
      <c r="E197" s="2777" t="s">
        <v>2190</v>
      </c>
      <c r="F197" s="2777" t="s">
        <v>2190</v>
      </c>
      <c r="G197" s="1876" t="s">
        <v>7469</v>
      </c>
      <c r="H197" s="2784" t="s">
        <v>7437</v>
      </c>
      <c r="I197" s="2784">
        <v>45600</v>
      </c>
      <c r="J197" s="2798"/>
      <c r="K197" s="498">
        <f>I197+20</f>
        <v>45620</v>
      </c>
      <c r="L197" s="498">
        <f>I197+27</f>
        <v>45627</v>
      </c>
      <c r="M197" s="498">
        <f>I197+33</f>
        <v>45633</v>
      </c>
      <c r="N197" s="498">
        <f>I197+36</f>
        <v>45636</v>
      </c>
      <c r="O197" s="498">
        <f>I197+40</f>
        <v>45640</v>
      </c>
      <c r="P197" s="498">
        <f>I197+43</f>
        <v>45643</v>
      </c>
    </row>
    <row r="198" spans="1:16" s="14" customFormat="1" ht="21" customHeight="1" thickBot="1">
      <c r="A198" s="2842" t="s">
        <v>2290</v>
      </c>
      <c r="B198" s="2842"/>
      <c r="C198" s="3891" t="s">
        <v>4410</v>
      </c>
      <c r="D198" s="3894" t="s">
        <v>2272</v>
      </c>
      <c r="E198" s="3893">
        <v>45581</v>
      </c>
      <c r="F198" s="3895" t="s">
        <v>2190</v>
      </c>
      <c r="G198" s="2871"/>
      <c r="H198" s="2761"/>
      <c r="I198" s="2761"/>
      <c r="J198" s="195"/>
      <c r="K198" s="504"/>
      <c r="L198" s="504"/>
      <c r="M198" s="504"/>
      <c r="N198" s="504"/>
      <c r="O198" s="504"/>
      <c r="P198" s="504"/>
    </row>
    <row r="199" spans="1:16" s="14" customFormat="1" ht="21" customHeight="1" thickTop="1">
      <c r="A199" s="2842" t="s">
        <v>6755</v>
      </c>
      <c r="B199" s="2842"/>
      <c r="C199" s="2395" t="s">
        <v>6690</v>
      </c>
      <c r="D199" s="2767" t="s">
        <v>7347</v>
      </c>
      <c r="E199" s="858">
        <v>45587</v>
      </c>
      <c r="F199" s="2777" t="s">
        <v>2190</v>
      </c>
      <c r="G199" s="1876" t="s">
        <v>6646</v>
      </c>
      <c r="H199" s="2784" t="s">
        <v>7439</v>
      </c>
      <c r="I199" s="2784">
        <v>45607</v>
      </c>
      <c r="J199" s="2798"/>
      <c r="K199" s="498">
        <f>I199+20</f>
        <v>45627</v>
      </c>
      <c r="L199" s="498">
        <f>I199+27</f>
        <v>45634</v>
      </c>
      <c r="M199" s="498">
        <f>I199+33</f>
        <v>45640</v>
      </c>
      <c r="N199" s="498">
        <f>I199+36</f>
        <v>45643</v>
      </c>
      <c r="O199" s="498">
        <f>I199+40</f>
        <v>45647</v>
      </c>
      <c r="P199" s="498">
        <f>I199+43</f>
        <v>45650</v>
      </c>
    </row>
    <row r="200" spans="1:16" s="14" customFormat="1" ht="21" customHeight="1" thickBot="1">
      <c r="A200" s="2842"/>
      <c r="B200" s="2842"/>
      <c r="C200" s="2759" t="s">
        <v>2751</v>
      </c>
      <c r="D200" s="2760" t="s">
        <v>4413</v>
      </c>
      <c r="E200" s="504">
        <v>45588</v>
      </c>
      <c r="F200" s="504">
        <f>E200+9</f>
        <v>45597</v>
      </c>
      <c r="G200" s="2871"/>
      <c r="H200" s="2761"/>
      <c r="I200" s="2761"/>
      <c r="J200" s="195"/>
      <c r="K200" s="504"/>
      <c r="L200" s="504"/>
      <c r="M200" s="504"/>
      <c r="N200" s="504"/>
      <c r="O200" s="504"/>
      <c r="P200" s="504"/>
    </row>
    <row r="201" spans="1:16" s="14" customFormat="1" ht="21" customHeight="1" thickTop="1">
      <c r="A201" s="2842" t="s">
        <v>7349</v>
      </c>
      <c r="B201" s="2842"/>
      <c r="C201" s="2395" t="s">
        <v>6638</v>
      </c>
      <c r="D201" s="2767" t="s">
        <v>7350</v>
      </c>
      <c r="E201" s="858">
        <v>45594</v>
      </c>
      <c r="F201" s="2777" t="s">
        <v>2190</v>
      </c>
      <c r="G201" s="1876" t="s">
        <v>7490</v>
      </c>
      <c r="H201" s="2784" t="s">
        <v>7440</v>
      </c>
      <c r="I201" s="2784">
        <v>45614</v>
      </c>
      <c r="J201" s="2798"/>
      <c r="K201" s="498">
        <f>I201+20</f>
        <v>45634</v>
      </c>
      <c r="L201" s="498">
        <f>I201+27</f>
        <v>45641</v>
      </c>
      <c r="M201" s="498">
        <f>I201+33</f>
        <v>45647</v>
      </c>
      <c r="N201" s="498">
        <f>I201+36</f>
        <v>45650</v>
      </c>
      <c r="O201" s="498">
        <f>I201+40</f>
        <v>45654</v>
      </c>
      <c r="P201" s="498">
        <f>I201+43</f>
        <v>45657</v>
      </c>
    </row>
    <row r="202" spans="1:16" s="14" customFormat="1" ht="21" customHeight="1" thickBot="1">
      <c r="A202" s="2842" t="s">
        <v>7352</v>
      </c>
      <c r="B202" s="2842"/>
      <c r="C202" s="2759" t="s">
        <v>4414</v>
      </c>
      <c r="D202" s="2760" t="s">
        <v>4415</v>
      </c>
      <c r="E202" s="504">
        <v>45595</v>
      </c>
      <c r="F202" s="504">
        <f>E202+9</f>
        <v>45604</v>
      </c>
      <c r="G202" s="2871"/>
      <c r="H202" s="2761"/>
      <c r="I202" s="2761"/>
      <c r="J202" s="195"/>
      <c r="K202" s="504"/>
      <c r="L202" s="504"/>
      <c r="M202" s="504"/>
      <c r="N202" s="504"/>
      <c r="O202" s="504"/>
      <c r="P202" s="504"/>
    </row>
    <row r="203" spans="1:16" s="14" customFormat="1" ht="20.25" thickTop="1">
      <c r="A203" s="2842"/>
      <c r="B203" s="2842"/>
      <c r="C203" s="2395" t="s">
        <v>5259</v>
      </c>
      <c r="D203" s="2767" t="s">
        <v>7353</v>
      </c>
      <c r="E203" s="858">
        <v>45601</v>
      </c>
      <c r="F203" s="2777" t="s">
        <v>2190</v>
      </c>
      <c r="G203" s="1876" t="s">
        <v>6756</v>
      </c>
      <c r="H203" s="2784" t="s">
        <v>7511</v>
      </c>
      <c r="I203" s="2784">
        <v>45621</v>
      </c>
      <c r="J203" s="2798"/>
      <c r="K203" s="498">
        <f>I203+20</f>
        <v>45641</v>
      </c>
      <c r="L203" s="498">
        <f>I203+27</f>
        <v>45648</v>
      </c>
      <c r="M203" s="498">
        <f>I203+33</f>
        <v>45654</v>
      </c>
      <c r="N203" s="498">
        <f>I203+36</f>
        <v>45657</v>
      </c>
      <c r="O203" s="498">
        <f>I203+40</f>
        <v>45661</v>
      </c>
      <c r="P203" s="498">
        <f>I203+43</f>
        <v>45664</v>
      </c>
    </row>
    <row r="204" spans="1:16" s="14" customFormat="1" ht="20.25" thickBot="1">
      <c r="A204" s="2842" t="s">
        <v>7355</v>
      </c>
      <c r="B204" s="2842"/>
      <c r="C204" s="2759" t="s">
        <v>7336</v>
      </c>
      <c r="D204" s="2760" t="s">
        <v>4418</v>
      </c>
      <c r="E204" s="504">
        <v>45602</v>
      </c>
      <c r="F204" s="504">
        <f>E204+9</f>
        <v>45611</v>
      </c>
      <c r="G204" s="2871"/>
      <c r="H204" s="2761"/>
      <c r="I204" s="2761"/>
      <c r="J204" s="195"/>
      <c r="K204" s="504"/>
      <c r="L204" s="504"/>
      <c r="M204" s="504"/>
      <c r="N204" s="504"/>
      <c r="O204" s="504"/>
      <c r="P204" s="504"/>
    </row>
    <row r="205" spans="1:16" s="14" customFormat="1" ht="20.25" thickTop="1">
      <c r="A205" s="2842"/>
      <c r="B205" s="2842"/>
      <c r="C205" s="2395" t="s">
        <v>5266</v>
      </c>
      <c r="D205" s="2767" t="s">
        <v>7226</v>
      </c>
      <c r="E205" s="858">
        <v>45608</v>
      </c>
      <c r="F205" s="2777" t="s">
        <v>2190</v>
      </c>
      <c r="G205" s="2872" t="s">
        <v>1430</v>
      </c>
      <c r="H205" s="2784" t="s">
        <v>7441</v>
      </c>
      <c r="I205" s="2784">
        <v>45628</v>
      </c>
      <c r="J205" s="2798"/>
      <c r="K205" s="498">
        <f>I205+20</f>
        <v>45648</v>
      </c>
      <c r="L205" s="498">
        <f>I205+27</f>
        <v>45655</v>
      </c>
      <c r="M205" s="498">
        <f>I205+33</f>
        <v>45661</v>
      </c>
      <c r="N205" s="498">
        <f>I205+36</f>
        <v>45664</v>
      </c>
      <c r="O205" s="498">
        <f>I205+40</f>
        <v>45668</v>
      </c>
      <c r="P205" s="498">
        <f>I205+43</f>
        <v>45671</v>
      </c>
    </row>
    <row r="206" spans="1:16" s="14" customFormat="1" ht="20.25" thickBot="1">
      <c r="A206" s="2842" t="s">
        <v>7358</v>
      </c>
      <c r="B206" s="2842"/>
      <c r="C206" s="2759" t="s">
        <v>2242</v>
      </c>
      <c r="D206" s="2760" t="s">
        <v>4421</v>
      </c>
      <c r="E206" s="504">
        <v>45609</v>
      </c>
      <c r="F206" s="504">
        <f>E206+9</f>
        <v>45618</v>
      </c>
      <c r="G206" s="2871"/>
      <c r="H206" s="2761"/>
      <c r="I206" s="2761"/>
      <c r="J206" s="195"/>
      <c r="K206" s="504"/>
      <c r="L206" s="504"/>
      <c r="M206" s="504"/>
      <c r="N206" s="504"/>
      <c r="O206" s="504"/>
      <c r="P206" s="504"/>
    </row>
    <row r="207" spans="1:16" s="14" customFormat="1" ht="20.25" thickTop="1">
      <c r="A207" s="2842"/>
      <c r="B207" s="2842"/>
      <c r="C207" s="2395" t="s">
        <v>6833</v>
      </c>
      <c r="D207" s="2767" t="s">
        <v>7359</v>
      </c>
      <c r="E207" s="858">
        <v>45615</v>
      </c>
      <c r="F207" s="2777" t="s">
        <v>2190</v>
      </c>
      <c r="G207" s="2872" t="s">
        <v>1430</v>
      </c>
      <c r="H207" s="2784" t="s">
        <v>7442</v>
      </c>
      <c r="I207" s="2784">
        <v>45635</v>
      </c>
      <c r="J207" s="2798"/>
      <c r="K207" s="498">
        <f>I207+20</f>
        <v>45655</v>
      </c>
      <c r="L207" s="498">
        <f>I207+27</f>
        <v>45662</v>
      </c>
      <c r="M207" s="498">
        <f>I207+33</f>
        <v>45668</v>
      </c>
      <c r="N207" s="498">
        <f>I207+36</f>
        <v>45671</v>
      </c>
      <c r="O207" s="498">
        <f>I207+40</f>
        <v>45675</v>
      </c>
      <c r="P207" s="498">
        <f>I207+43</f>
        <v>45678</v>
      </c>
    </row>
    <row r="208" spans="1:16" s="14" customFormat="1" ht="20.25" thickBot="1">
      <c r="A208" s="2842" t="s">
        <v>7361</v>
      </c>
      <c r="B208" s="2842"/>
      <c r="C208" s="3959" t="s">
        <v>4424</v>
      </c>
      <c r="D208" s="2760" t="s">
        <v>4425</v>
      </c>
      <c r="E208" s="504">
        <v>45616</v>
      </c>
      <c r="F208" s="504">
        <f>E208+9</f>
        <v>45625</v>
      </c>
      <c r="G208" s="2871"/>
      <c r="H208" s="2761"/>
      <c r="I208" s="2761"/>
      <c r="J208" s="195"/>
      <c r="K208" s="504"/>
      <c r="L208" s="504"/>
      <c r="M208" s="504"/>
      <c r="N208" s="504"/>
      <c r="O208" s="504"/>
      <c r="P208" s="504"/>
    </row>
    <row r="209" spans="1:16" s="14" customFormat="1" ht="20.25" thickTop="1">
      <c r="A209" s="2842"/>
      <c r="B209" s="2842"/>
      <c r="C209" s="2395" t="s">
        <v>7362</v>
      </c>
      <c r="D209" s="2767" t="s">
        <v>7329</v>
      </c>
      <c r="E209" s="858">
        <v>45622</v>
      </c>
      <c r="F209" s="2777" t="s">
        <v>2190</v>
      </c>
      <c r="G209" s="2872" t="s">
        <v>1430</v>
      </c>
      <c r="H209" s="2784" t="s">
        <v>7443</v>
      </c>
      <c r="I209" s="2784">
        <v>45642</v>
      </c>
      <c r="J209" s="2798"/>
      <c r="K209" s="498">
        <f>I209+20</f>
        <v>45662</v>
      </c>
      <c r="L209" s="498">
        <f>I209+27</f>
        <v>45669</v>
      </c>
      <c r="M209" s="498">
        <f>I209+33</f>
        <v>45675</v>
      </c>
      <c r="N209" s="498">
        <f>I209+36</f>
        <v>45678</v>
      </c>
      <c r="O209" s="498">
        <f>I209+40</f>
        <v>45682</v>
      </c>
      <c r="P209" s="498">
        <f>I209+43</f>
        <v>45685</v>
      </c>
    </row>
    <row r="210" spans="1:16" s="14" customFormat="1" ht="20.25" thickBot="1">
      <c r="A210" s="2842" t="s">
        <v>6048</v>
      </c>
      <c r="B210" s="2842"/>
      <c r="C210" s="2759" t="s">
        <v>7325</v>
      </c>
      <c r="D210" s="2760" t="s">
        <v>4427</v>
      </c>
      <c r="E210" s="504">
        <v>45623</v>
      </c>
      <c r="F210" s="504">
        <f>E210+9</f>
        <v>45632</v>
      </c>
      <c r="G210" s="2871"/>
      <c r="H210" s="2761"/>
      <c r="I210" s="2761"/>
      <c r="J210" s="195"/>
      <c r="K210" s="504"/>
      <c r="L210" s="504"/>
      <c r="M210" s="504"/>
      <c r="N210" s="504"/>
      <c r="O210" s="504"/>
      <c r="P210" s="504"/>
    </row>
    <row r="211" spans="1:16" s="14" customFormat="1" ht="20.25" thickTop="1">
      <c r="A211" s="2842"/>
      <c r="B211" s="2842"/>
      <c r="C211" s="2395" t="s">
        <v>6772</v>
      </c>
      <c r="D211" s="2767" t="s">
        <v>7364</v>
      </c>
      <c r="E211" s="858">
        <v>45629</v>
      </c>
      <c r="F211" s="2777" t="s">
        <v>2190</v>
      </c>
      <c r="G211" s="2872" t="s">
        <v>1430</v>
      </c>
      <c r="H211" s="2784" t="s">
        <v>7440</v>
      </c>
      <c r="I211" s="2784">
        <v>45649</v>
      </c>
      <c r="J211" s="2798"/>
      <c r="K211" s="498">
        <f>I211+20</f>
        <v>45669</v>
      </c>
      <c r="L211" s="498">
        <f>I211+27</f>
        <v>45676</v>
      </c>
      <c r="M211" s="498">
        <f>I211+33</f>
        <v>45682</v>
      </c>
      <c r="N211" s="498">
        <f>I211+36</f>
        <v>45685</v>
      </c>
      <c r="O211" s="498">
        <f>I211+40</f>
        <v>45689</v>
      </c>
      <c r="P211" s="498">
        <f>I211+43</f>
        <v>45692</v>
      </c>
    </row>
    <row r="212" spans="1:16" s="14" customFormat="1" ht="20.25" thickBot="1">
      <c r="A212" s="2842"/>
      <c r="B212" s="2842"/>
      <c r="C212" s="2759" t="s">
        <v>5295</v>
      </c>
      <c r="D212" s="2760" t="s">
        <v>4430</v>
      </c>
      <c r="E212" s="504">
        <v>45630</v>
      </c>
      <c r="F212" s="504">
        <f>E212+9</f>
        <v>45639</v>
      </c>
      <c r="G212" s="2871"/>
      <c r="H212" s="2761"/>
      <c r="I212" s="2761"/>
      <c r="J212" s="195"/>
      <c r="K212" s="504"/>
      <c r="L212" s="504"/>
      <c r="M212" s="504"/>
      <c r="N212" s="504"/>
      <c r="O212" s="504"/>
      <c r="P212" s="504"/>
    </row>
    <row r="213" spans="1:16" s="14" customFormat="1" ht="20.25" thickTop="1">
      <c r="A213" s="2842"/>
      <c r="B213" s="2842"/>
      <c r="C213" s="2395" t="s">
        <v>6721</v>
      </c>
      <c r="D213" s="2767" t="s">
        <v>7366</v>
      </c>
      <c r="E213" s="858">
        <v>45636</v>
      </c>
      <c r="F213" s="2777" t="s">
        <v>2190</v>
      </c>
      <c r="G213" s="2872" t="s">
        <v>1430</v>
      </c>
      <c r="H213" s="2784" t="s">
        <v>7440</v>
      </c>
      <c r="I213" s="2784">
        <v>45649</v>
      </c>
      <c r="J213" s="2798"/>
      <c r="K213" s="498">
        <f>I213+20</f>
        <v>45669</v>
      </c>
      <c r="L213" s="498">
        <f>I213+27</f>
        <v>45676</v>
      </c>
      <c r="M213" s="498">
        <f>I213+33</f>
        <v>45682</v>
      </c>
      <c r="N213" s="498">
        <f>I213+36</f>
        <v>45685</v>
      </c>
      <c r="O213" s="498">
        <f>I213+40</f>
        <v>45689</v>
      </c>
      <c r="P213" s="498">
        <f>I213+43</f>
        <v>45692</v>
      </c>
    </row>
    <row r="214" spans="1:16" s="14" customFormat="1" ht="20.25" thickBot="1">
      <c r="A214" s="2842"/>
      <c r="B214" s="2842"/>
      <c r="C214" s="2759" t="s">
        <v>4414</v>
      </c>
      <c r="D214" s="2760" t="s">
        <v>4430</v>
      </c>
      <c r="E214" s="504">
        <v>45637</v>
      </c>
      <c r="F214" s="504">
        <f>E214+9</f>
        <v>45646</v>
      </c>
      <c r="G214" s="2871"/>
      <c r="H214" s="2761"/>
      <c r="I214" s="2761"/>
      <c r="J214" s="195"/>
      <c r="K214" s="504"/>
      <c r="L214" s="504"/>
      <c r="M214" s="504"/>
      <c r="N214" s="504"/>
      <c r="O214" s="504"/>
      <c r="P214" s="504"/>
    </row>
    <row r="215" spans="1:16" s="14" customFormat="1" ht="20.25" thickTop="1">
      <c r="A215" s="863"/>
      <c r="B215" s="863"/>
      <c r="C215" s="514"/>
      <c r="D215" s="487"/>
      <c r="E215" s="29"/>
      <c r="F215" s="29"/>
      <c r="G215" s="29"/>
      <c r="H215" s="29"/>
      <c r="I215" s="29"/>
      <c r="J215" s="29"/>
      <c r="K215" s="29"/>
      <c r="L215" s="29"/>
      <c r="M215" s="29"/>
      <c r="N215" s="29"/>
      <c r="O215" s="29"/>
      <c r="P215" s="29"/>
    </row>
    <row r="216" spans="1:16" s="14" customFormat="1" ht="16.5" customHeight="1">
      <c r="A216" s="863"/>
      <c r="B216" s="863"/>
      <c r="C216" s="132" t="s">
        <v>7512</v>
      </c>
      <c r="D216"/>
      <c r="E216"/>
      <c r="F216"/>
      <c r="G216" s="5"/>
      <c r="H216" s="5"/>
      <c r="I216" s="5"/>
      <c r="J216" s="99"/>
      <c r="K216" s="5"/>
      <c r="L216" s="37"/>
      <c r="M216" s="37"/>
      <c r="N216" s="29"/>
      <c r="O216" s="5"/>
      <c r="P216" s="5"/>
    </row>
    <row r="217" spans="1:16" s="14" customFormat="1" ht="16.5" customHeight="1">
      <c r="A217" s="863"/>
      <c r="B217" s="863"/>
      <c r="C217" s="17" t="s">
        <v>2303</v>
      </c>
      <c r="D217"/>
      <c r="E217"/>
      <c r="F217"/>
      <c r="G217" s="5"/>
      <c r="H217" s="5"/>
      <c r="I217" s="5"/>
      <c r="J217" s="99"/>
      <c r="K217" s="5"/>
      <c r="L217" s="37"/>
      <c r="M217" s="37"/>
      <c r="N217" s="29"/>
      <c r="O217" s="5"/>
      <c r="P217" s="5"/>
    </row>
    <row r="218" spans="1:16" s="29" customFormat="1" ht="14.25">
      <c r="A218" s="58"/>
      <c r="B218" s="58"/>
      <c r="E218" s="161"/>
      <c r="F218" s="161"/>
      <c r="I218" s="59"/>
      <c r="J218" s="95"/>
      <c r="N218" s="95"/>
    </row>
    <row r="219" spans="1:16" s="29" customFormat="1" ht="18">
      <c r="A219" s="58"/>
      <c r="B219" s="58"/>
      <c r="C219" s="52" t="s">
        <v>1920</v>
      </c>
      <c r="D219" s="30"/>
      <c r="E219" s="30"/>
      <c r="F219" s="53"/>
      <c r="G219" s="54" t="s">
        <v>1958</v>
      </c>
      <c r="H219" s="54"/>
      <c r="I219" s="52"/>
      <c r="J219" s="30"/>
      <c r="K219" s="165" t="s">
        <v>1982</v>
      </c>
      <c r="L219" s="52"/>
      <c r="M219" s="54"/>
      <c r="O219" s="162"/>
    </row>
    <row r="220" spans="1:16" s="29" customFormat="1" ht="16.5">
      <c r="A220" s="58"/>
      <c r="B220" s="58"/>
      <c r="C220" s="55" t="s">
        <v>1921</v>
      </c>
      <c r="D220" s="30"/>
      <c r="E220" s="56" t="s">
        <v>2305</v>
      </c>
      <c r="F220" s="54"/>
      <c r="G220" s="30" t="s">
        <v>2306</v>
      </c>
      <c r="H220" s="30"/>
      <c r="I220" s="166" t="s">
        <v>1960</v>
      </c>
      <c r="J220" s="27"/>
      <c r="K220" s="185" t="s">
        <v>1984</v>
      </c>
      <c r="L220" s="30"/>
      <c r="M220" s="169" t="s">
        <v>1985</v>
      </c>
      <c r="N220" s="167"/>
      <c r="O220" s="162"/>
      <c r="P220" s="37"/>
    </row>
    <row r="221" spans="1:16" s="29" customFormat="1" ht="16.5">
      <c r="A221" s="58"/>
      <c r="B221" s="58"/>
      <c r="C221" s="30"/>
      <c r="D221" s="30"/>
      <c r="E221" s="56"/>
      <c r="F221" s="54"/>
      <c r="G221" s="30"/>
      <c r="H221" s="30"/>
      <c r="I221" s="169"/>
      <c r="K221" s="168"/>
      <c r="L221" s="55"/>
      <c r="M221" s="169"/>
      <c r="O221" s="162"/>
      <c r="P221" s="5"/>
    </row>
    <row r="222" spans="1:16" customFormat="1">
      <c r="A222" s="34"/>
      <c r="B222" s="34"/>
      <c r="C222" s="34" t="str">
        <f>HOME!A$600</f>
        <v>ZANT CHONG</v>
      </c>
      <c r="D222" s="34" t="str">
        <f>HOME!B$600</f>
        <v>6011 2429</v>
      </c>
      <c r="E222" s="24" t="str">
        <f>HOME!C$600</f>
        <v>zant.chong@msc.com</v>
      </c>
      <c r="G222" s="1987" t="str">
        <f>HOME!A$617</f>
        <v>ROBERT CHIA</v>
      </c>
      <c r="H222" s="1987" t="str">
        <f>HOME!B$617</f>
        <v>6011 0564</v>
      </c>
      <c r="I222" s="594" t="str">
        <f>HOME!C$617</f>
        <v>robert.chia@msc.com</v>
      </c>
      <c r="K222" s="34" t="str">
        <f>HOME!A$632</f>
        <v>RAYNAR ANG</v>
      </c>
      <c r="L222" s="34" t="str">
        <f>HOME!B$632</f>
        <v>6011 2358</v>
      </c>
      <c r="M222" s="24" t="str">
        <f>HOME!C$632</f>
        <v>raynar.ang@msc.com</v>
      </c>
    </row>
    <row r="223" spans="1:16" customFormat="1">
      <c r="A223" s="34"/>
      <c r="B223" s="34"/>
      <c r="C223" s="34" t="str">
        <f>HOME!A$601</f>
        <v>PHOEBE HUANG</v>
      </c>
      <c r="D223" s="34" t="str">
        <f>HOME!B$601</f>
        <v>6011 0562</v>
      </c>
      <c r="E223" s="24" t="str">
        <f>HOME!C$601</f>
        <v>phoebe.huang@msc.com</v>
      </c>
      <c r="G223" s="1987" t="str">
        <f>HOME!A$618</f>
        <v>S. Y. LIEW</v>
      </c>
      <c r="H223" s="1987" t="str">
        <f>HOME!B$618</f>
        <v>6011 2348</v>
      </c>
      <c r="I223" s="594" t="str">
        <f>HOME!C$618</f>
        <v>seoyi.liew@msc.com</v>
      </c>
      <c r="K223" s="34" t="str">
        <f>HOME!A$633</f>
        <v>KAI SIANG</v>
      </c>
      <c r="L223" s="34" t="str">
        <f>HOME!B$633</f>
        <v>6011 2356</v>
      </c>
      <c r="M223" s="24" t="str">
        <f>HOME!C$633</f>
        <v>kaisiang.lim@msc.com</v>
      </c>
    </row>
    <row r="224" spans="1:16" customFormat="1">
      <c r="A224" s="34"/>
      <c r="B224" s="34"/>
      <c r="C224" s="34" t="str">
        <f>HOME!A$602</f>
        <v>SHERWIN LIM</v>
      </c>
      <c r="D224" s="34" t="str">
        <f>HOME!B$602</f>
        <v>6011 2395</v>
      </c>
      <c r="E224" s="24" t="str">
        <f>HOME!C$602</f>
        <v>sherwin.lim@msc.com</v>
      </c>
      <c r="G224" s="1987" t="str">
        <f>HOME!A$619</f>
        <v>SHARON KOH</v>
      </c>
      <c r="H224" s="1987" t="str">
        <f>HOME!B$619</f>
        <v>6011 2349</v>
      </c>
      <c r="I224" s="594" t="str">
        <f>HOME!C$619</f>
        <v>sharon.koh@msc.com</v>
      </c>
      <c r="K224" s="34" t="str">
        <f>HOME!A$634</f>
        <v>DEWI</v>
      </c>
      <c r="L224" s="34" t="str">
        <f>HOME!B$634</f>
        <v>6011 2354</v>
      </c>
      <c r="M224" s="24" t="str">
        <f>HOME!C$634</f>
        <v>dewi.ratnah@msc.com</v>
      </c>
    </row>
    <row r="225" spans="1:13" customFormat="1">
      <c r="A225" s="34"/>
      <c r="B225" s="34"/>
      <c r="C225" s="34" t="str">
        <f>HOME!A$603</f>
        <v>NATALIE LEW</v>
      </c>
      <c r="D225" s="34" t="str">
        <f>HOME!B$603</f>
        <v>6011 2399</v>
      </c>
      <c r="E225" s="24" t="str">
        <f>HOME!C$603</f>
        <v>natalie.lew@msc.com</v>
      </c>
      <c r="G225" s="1987" t="str">
        <f>HOME!A$620</f>
        <v>ANGELIA LAU</v>
      </c>
      <c r="H225" s="1987" t="str">
        <f>HOME!B$620</f>
        <v>6011 2346</v>
      </c>
      <c r="I225" s="594" t="str">
        <f>HOME!C$620</f>
        <v>angelia.lau@msc.com</v>
      </c>
      <c r="K225" s="34" t="str">
        <f>HOME!A$635</f>
        <v>YU TING</v>
      </c>
      <c r="L225" s="34" t="str">
        <f>HOME!B$635</f>
        <v>6011 2359</v>
      </c>
      <c r="M225" s="24" t="str">
        <f>HOME!C$635</f>
        <v>yuting.luo@msc.com</v>
      </c>
    </row>
    <row r="226" spans="1:13" customFormat="1">
      <c r="A226" s="34"/>
      <c r="B226" s="34"/>
      <c r="C226" s="34" t="str">
        <f>HOME!A$604</f>
        <v xml:space="preserve">LIM LEE HLI </v>
      </c>
      <c r="D226" s="34" t="str">
        <f>HOME!B$604</f>
        <v>6011 2352</v>
      </c>
      <c r="E226" s="24" t="str">
        <f>HOME!C$604</f>
        <v>leehli.lim@msc.com</v>
      </c>
      <c r="G226" s="1987" t="str">
        <f>HOME!A$621</f>
        <v>NOOR AFNINDAH</v>
      </c>
      <c r="H226" s="1987" t="str">
        <f>HOME!B$621</f>
        <v>6011 2347</v>
      </c>
      <c r="I226" s="594" t="str">
        <f>HOME!C$621</f>
        <v>noor.afnindah@msc.com</v>
      </c>
      <c r="K226" s="34" t="str">
        <f>HOME!A$636</f>
        <v>-</v>
      </c>
      <c r="L226" s="34" t="str">
        <f>HOME!B$636</f>
        <v>6011 0567</v>
      </c>
      <c r="M226" s="24" t="str">
        <f>HOME!C$636</f>
        <v>-</v>
      </c>
    </row>
    <row r="227" spans="1:13" customFormat="1">
      <c r="A227" s="34"/>
      <c r="B227" s="34"/>
      <c r="C227" s="34" t="str">
        <f>HOME!A$605</f>
        <v>LIM AI PHEN</v>
      </c>
      <c r="D227" s="34" t="str">
        <f>HOME!B$605</f>
        <v>6011 9646</v>
      </c>
      <c r="E227" s="24" t="str">
        <f>HOME!C$605</f>
        <v>aiphen.lim@msc.com</v>
      </c>
      <c r="G227" s="1987" t="str">
        <f>HOME!A$622</f>
        <v>NG CHING WEI</v>
      </c>
      <c r="H227" s="1987" t="str">
        <f>HOME!B$622</f>
        <v>6011 2404</v>
      </c>
      <c r="I227" s="594" t="str">
        <f>HOME!C$622</f>
        <v>chingwei.ng@msc.com</v>
      </c>
      <c r="K227" s="34" t="str">
        <f>HOME!A$637</f>
        <v>SHAN SHAN</v>
      </c>
      <c r="L227" s="34" t="str">
        <f>HOME!B$637</f>
        <v>6011 2353</v>
      </c>
      <c r="M227" s="24" t="str">
        <f>HOME!C$637</f>
        <v>shanshan.chin@msc.com</v>
      </c>
    </row>
    <row r="228" spans="1:13" customFormat="1">
      <c r="A228" s="34"/>
      <c r="B228" s="34"/>
      <c r="C228" s="34" t="str">
        <f>HOME!A$606</f>
        <v>DARIUS ONG</v>
      </c>
      <c r="D228" s="34" t="str">
        <f>HOME!B$606</f>
        <v>6011 2396</v>
      </c>
      <c r="E228" s="24" t="str">
        <f>HOME!C$606</f>
        <v>darius.ong@msc.com</v>
      </c>
      <c r="G228" s="1987">
        <f>HOME!A$623</f>
        <v>0</v>
      </c>
      <c r="H228" s="1987">
        <f>HOME!B$623</f>
        <v>0</v>
      </c>
      <c r="I228" s="594">
        <f>HOME!C$623</f>
        <v>0</v>
      </c>
      <c r="K228" s="34" t="str">
        <f>HOME!A$638</f>
        <v>EUNICE</v>
      </c>
      <c r="L228" s="34" t="str">
        <f>HOME!B$638</f>
        <v>6011 2355</v>
      </c>
      <c r="M228" s="24" t="str">
        <f>HOME!C$638</f>
        <v>eunice.chan@msc.com</v>
      </c>
    </row>
    <row r="229" spans="1:13" customFormat="1">
      <c r="A229" s="34"/>
      <c r="B229" s="34"/>
      <c r="C229" s="34" t="str">
        <f>HOME!A$607</f>
        <v>LAWRENCE ANG (CROSS-TRADE)</v>
      </c>
      <c r="D229" s="34" t="str">
        <f>HOME!B$607</f>
        <v>6011 2400</v>
      </c>
      <c r="E229" s="24" t="str">
        <f>HOME!C$607</f>
        <v>lawrence.ang@msc.com</v>
      </c>
      <c r="G229" s="34" t="str">
        <f>HOME!A$624</f>
        <v>.</v>
      </c>
      <c r="H229" s="34" t="str">
        <f>HOME!B$624</f>
        <v>.</v>
      </c>
      <c r="I229" s="594" t="str">
        <f>HOME!C$624</f>
        <v>.</v>
      </c>
      <c r="K229" s="34" t="str">
        <f>HOME!A$639</f>
        <v>HAZEL</v>
      </c>
      <c r="L229" s="34" t="str">
        <f>HOME!B$639</f>
        <v>6011 2435</v>
      </c>
      <c r="M229" s="24" t="str">
        <f>HOME!C$639</f>
        <v>hazel.toh@msc.com</v>
      </c>
    </row>
    <row r="230" spans="1:13" customFormat="1">
      <c r="A230" s="34"/>
      <c r="B230" s="34"/>
      <c r="C230" s="34" t="str">
        <f>HOME!A608</f>
        <v>ASHTON YAN</v>
      </c>
      <c r="D230" s="34" t="str">
        <f>HOME!B608</f>
        <v>6011 2398</v>
      </c>
      <c r="E230" s="24" t="str">
        <f>HOME!C608</f>
        <v>ashton.yan@msc.com</v>
      </c>
      <c r="L230" s="594"/>
    </row>
    <row r="231" spans="1:13" ht="14.25">
      <c r="C231" s="34" t="str">
        <f>HOME!A609</f>
        <v>JUN YUAN (IMP)</v>
      </c>
      <c r="D231" s="34" t="str">
        <f>HOME!B609</f>
        <v>6011 2402</v>
      </c>
      <c r="E231" s="24" t="str">
        <f>HOME!C609</f>
        <v>junyuan.kwa@msc.com</v>
      </c>
      <c r="F231"/>
      <c r="K231" s="29"/>
      <c r="L231" s="170"/>
      <c r="M231" s="29"/>
    </row>
    <row r="232" spans="1:13" ht="14.25">
      <c r="C232" s="34" t="str">
        <f>HOME!A610</f>
        <v>KARTHI</v>
      </c>
      <c r="D232" s="34" t="str">
        <f>HOME!B610</f>
        <v>6011 2397</v>
      </c>
      <c r="E232" s="24" t="str">
        <f>HOME!C610</f>
        <v>karthigayan.velu@msc.com</v>
      </c>
      <c r="F232"/>
      <c r="G232" s="29"/>
      <c r="H232" s="29"/>
      <c r="I232" s="38"/>
      <c r="L232" s="29"/>
      <c r="M232" s="38"/>
    </row>
    <row r="233" spans="1:13">
      <c r="C233" s="34">
        <f>HOME!A611</f>
        <v>0</v>
      </c>
      <c r="D233" s="34">
        <f>HOME!B611</f>
        <v>0</v>
      </c>
      <c r="E233" s="24">
        <f>HOME!C611</f>
        <v>0</v>
      </c>
      <c r="F233"/>
    </row>
    <row r="234" spans="1:13">
      <c r="C234" s="34" t="str">
        <f>HOME!A612</f>
        <v xml:space="preserve">MAIN LINE  </v>
      </c>
      <c r="D234" s="34" t="str">
        <f>HOME!B612</f>
        <v>6011 2424</v>
      </c>
      <c r="E234" s="24">
        <f>HOME!C612</f>
        <v>0</v>
      </c>
      <c r="F234"/>
    </row>
    <row r="235" spans="1:13">
      <c r="C235" s="34">
        <f>HOME!A613</f>
        <v>0</v>
      </c>
      <c r="D235" s="34">
        <f>HOME!B613</f>
        <v>0</v>
      </c>
      <c r="E235" s="24">
        <f>HOME!C613</f>
        <v>0</v>
      </c>
      <c r="F235"/>
    </row>
  </sheetData>
  <customSheetViews>
    <customSheetView guid="{25211047-2AA7-431D-8637-AA6183637E8E}"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2"/>
      <headerFooter>
        <oddFooter>&amp;L&amp;1#&amp;"Calibri"&amp;10&amp;K000000Sensitivity: Internal</oddFooter>
      </headerFooter>
    </customSheetView>
    <customSheetView guid="{82E65AA3-5988-4ED4-A56D-19D1BA591355}" scale="70" fitToPage="1">
      <selection activeCell="A18" sqref="A18:XFD18"/>
      <pageMargins left="0" right="0" top="0" bottom="0" header="0" footer="0"/>
      <pageSetup paperSize="9" scale="41" orientation="landscape" r:id="rId3"/>
      <headerFooter>
        <oddFooter>&amp;L&amp;1#&amp;"Calibri"&amp;10 Sensitivity: Internal</oddFooter>
      </headerFooter>
    </customSheetView>
    <customSheetView guid="{999D0099-E3FC-46FC-839A-D58F693EE82E}" scale="60" showPageBreaks="1" fitToPage="1" view="pageBreakPreview">
      <selection activeCell="I32" sqref="I32"/>
      <pageMargins left="0" right="0" top="0" bottom="0" header="0" footer="0"/>
      <pageSetup paperSize="9" scale="42" orientation="landscape" r:id="rId4"/>
      <headerFooter>
        <oddFooter>&amp;L&amp;1#&amp;"Calibri"&amp;10 Sensitivity: Internal</oddFooter>
      </headerFooter>
    </customSheetView>
    <customSheetView guid="{9C701732-F58F-4708-A15C-976D1C40D46C}" scale="70" fitToPage="1">
      <selection activeCell="A12" sqref="A12:XFD12"/>
      <pageMargins left="0" right="0" top="0" bottom="0" header="0" footer="0"/>
      <pageSetup paperSize="9" scale="44" orientation="landscape" verticalDpi="0" r:id="rId5"/>
    </customSheetView>
    <customSheetView guid="{4207851A-A9C4-4C7F-A983-5888F88768C0}" scale="70" fitToPage="1" topLeftCell="A3">
      <selection activeCell="B26" sqref="B26"/>
      <pageMargins left="0" right="0" top="0" bottom="0" header="0" footer="0"/>
      <pageSetup paperSize="9" scale="50" orientation="landscape" verticalDpi="0" r:id="rId6"/>
    </customSheetView>
    <customSheetView guid="{1A9C4D40-FD7F-415B-AEEF-6F3B6F11E2D9}" scale="70" fitToPage="1">
      <selection activeCell="F6" sqref="F6:H33"/>
      <pageMargins left="0" right="0" top="0" bottom="0" header="0" footer="0"/>
      <pageSetup paperSize="9" scale="50" orientation="landscape" verticalDpi="0" r:id="rId7"/>
    </customSheetView>
    <customSheetView guid="{160FD25C-1E8A-49AB-8AA3-887F1FFDB82C}" scale="70" fitToPage="1">
      <pageMargins left="0" right="0" top="0" bottom="0" header="0" footer="0"/>
      <pageSetup paperSize="9" scale="50" orientation="landscape" verticalDpi="0" r:id="rId8"/>
    </customSheetView>
    <customSheetView guid="{03674205-2BF0-451F-960D-B59271ECD65B}" scale="70" fitToPage="1">
      <selection activeCell="M14" sqref="M14"/>
      <pageMargins left="0" right="0" top="0" bottom="0" header="0" footer="0"/>
      <pageSetup paperSize="9" scale="48" orientation="landscape" verticalDpi="0" r:id="rId9"/>
    </customSheetView>
    <customSheetView guid="{D36430BB-1304-416E-AC9B-64341E38D53B}" scale="70" fitToPage="1">
      <selection activeCell="D11" sqref="D11"/>
      <pageMargins left="0" right="0" top="0" bottom="0" header="0" footer="0"/>
      <pageSetup paperSize="9" scale="56" orientation="landscape" verticalDpi="0" r:id="rId10"/>
    </customSheetView>
    <customSheetView guid="{A1DFBD3A-7D67-4D0B-A768-38A02D65809C}" scale="70" fitToPage="1">
      <pageMargins left="0" right="0" top="0" bottom="0" header="0" footer="0"/>
      <pageSetup paperSize="9" scale="49" orientation="landscape" verticalDpi="0" r:id="rId11"/>
    </customSheetView>
    <customSheetView guid="{8F6257B3-44F8-495E-975F-715EC7CBE577}" scale="55" fitToPage="1">
      <selection activeCell="B3" sqref="B3:I28"/>
      <pageMargins left="0" right="0" top="0" bottom="0" header="0" footer="0"/>
      <pageSetup paperSize="9" scale="45" orientation="landscape" verticalDpi="0" r:id="rId12"/>
    </customSheetView>
    <customSheetView guid="{4E666960-F75E-4DEC-AA08-CB80C5246F2D}" scale="70" fitToPage="1">
      <selection activeCell="I5" sqref="I5:M5"/>
      <pageMargins left="0" right="0" top="0" bottom="0" header="0" footer="0"/>
      <pageSetup paperSize="9" scale="49" orientation="landscape" verticalDpi="0" r:id="rId13"/>
    </customSheetView>
    <customSheetView guid="{DF664468-2591-4537-A401-E39E9401FA18}" scale="70" fitToPage="1" topLeftCell="A7">
      <selection activeCell="G36" sqref="G36"/>
      <pageMargins left="0" right="0" top="0" bottom="0" header="0" footer="0"/>
      <pageSetup paperSize="9" scale="49" orientation="landscape" verticalDpi="0" r:id="rId14"/>
    </customSheetView>
    <customSheetView guid="{16EA4947-C328-4911-A966-8572790A84A9}" scale="70" fitToPage="1">
      <selection activeCell="A33" sqref="A33:XFD34"/>
      <pageMargins left="0" right="0" top="0" bottom="0" header="0" footer="0"/>
      <pageSetup paperSize="9" scale="42" orientation="landscape" verticalDpi="0" r:id="rId15"/>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16"/>
      <headerFooter>
        <oddFooter>&amp;L&amp;1#&amp;"Calibri"&amp;10 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17"/>
      <headerFooter>
        <oddFooter>&amp;L&amp;1#&amp;"Calibri"&amp;10 Sensitivity: Internal</oddFooter>
      </headerFooter>
    </customSheetView>
    <customSheetView guid="{C9B667F6-80E0-402E-8E37-77C446D41929}" scale="70" fitToPage="1">
      <selection activeCell="F36" sqref="F36"/>
      <pageMargins left="0" right="0" top="0" bottom="0" header="0" footer="0"/>
      <pageSetup paperSize="9" scale="41" orientation="landscape" r:id="rId18"/>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19"/>
      <headerFooter>
        <oddFooter>&amp;L&amp;1#&amp;"Calibri"&amp;10&amp;K000000Sensitivity: Internal</oddFooter>
      </headerFooter>
    </customSheetView>
    <customSheetView guid="{D8AE3607-C68D-4DD7-8BE1-F63EA4A613B4}"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E220" display="mktg-dept@msca.com.sg" xr:uid="{00000000-0004-0000-2200-000000000000}"/>
    <hyperlink ref="J220" xr:uid="{00000000-0004-0000-2200-000001000000}"/>
    <hyperlink ref="N220" xr:uid="{00000000-0004-0000-2200-000002000000}"/>
  </hyperlinks>
  <pageMargins left="0.70866141732283472" right="0.70866141732283472" top="0.74803149606299213" bottom="0.74803149606299213" header="0.31496062992125984" footer="0.31496062992125984"/>
  <pageSetup paperSize="9" scale="35" orientation="landscape" r:id="rId21"/>
  <headerFooter>
    <oddFooter>&amp;L_x000D_&amp;1#&amp;"Calibri"&amp;10&amp;K000000 Sensitivity: Internal</oddFooter>
  </headerFooter>
  <drawing r:id="rId2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tabColor rgb="FF00B0F0"/>
  </sheetPr>
  <dimension ref="A2:Q98"/>
  <sheetViews>
    <sheetView zoomScale="70" zoomScaleNormal="70" workbookViewId="0">
      <selection activeCell="G62" sqref="G62"/>
    </sheetView>
  </sheetViews>
  <sheetFormatPr defaultRowHeight="12.75"/>
  <cols>
    <col min="1" max="1" width="14.42578125" style="2842" customWidth="1"/>
    <col min="2" max="2" width="1.42578125" style="2842" customWidth="1"/>
    <col min="3" max="3" width="30.42578125" customWidth="1"/>
    <col min="4" max="4" width="14" customWidth="1"/>
    <col min="5" max="6" width="17.140625" customWidth="1"/>
    <col min="7" max="7" width="31" customWidth="1"/>
    <col min="8" max="8" width="12.5703125" customWidth="1"/>
    <col min="9" max="16" width="18.85546875" customWidth="1"/>
    <col min="17" max="17" width="20.5703125" customWidth="1"/>
  </cols>
  <sheetData>
    <row r="2" spans="1:17" s="6" customFormat="1" ht="33">
      <c r="A2" s="2842"/>
      <c r="B2" s="2842"/>
      <c r="C2" s="147" t="s">
        <v>2307</v>
      </c>
      <c r="D2" s="45"/>
      <c r="P2" s="39"/>
    </row>
    <row r="3" spans="1:17" s="6" customFormat="1" ht="33">
      <c r="A3" s="2842"/>
      <c r="B3" s="2842"/>
      <c r="C3" s="194" t="s">
        <v>7192</v>
      </c>
      <c r="D3" s="45"/>
      <c r="P3" s="39"/>
    </row>
    <row r="4" spans="1:17" ht="15.75">
      <c r="C4" s="945"/>
      <c r="D4" s="46"/>
      <c r="G4" s="46" t="s">
        <v>7513</v>
      </c>
      <c r="H4" s="46"/>
      <c r="I4" s="46"/>
      <c r="J4" s="46"/>
      <c r="K4" s="46"/>
      <c r="L4" s="37"/>
      <c r="M4" s="37"/>
      <c r="N4" s="37"/>
    </row>
    <row r="5" spans="1:17" ht="15">
      <c r="C5" s="945" t="s">
        <v>4811</v>
      </c>
      <c r="D5" s="47"/>
      <c r="E5" s="47"/>
      <c r="F5" s="47"/>
      <c r="G5" s="47"/>
      <c r="H5" s="47"/>
      <c r="I5" s="47"/>
      <c r="J5" s="47"/>
      <c r="K5" s="47"/>
      <c r="L5" s="37"/>
      <c r="M5" s="37"/>
      <c r="N5" s="37"/>
    </row>
    <row r="6" spans="1:17" s="14" customFormat="1" ht="30">
      <c r="A6" s="2831"/>
      <c r="B6" s="2831"/>
      <c r="C6" s="945"/>
      <c r="D6" s="228"/>
      <c r="E6" s="96" t="s">
        <v>2015</v>
      </c>
      <c r="F6" s="96" t="s">
        <v>3770</v>
      </c>
      <c r="G6" s="149" t="s">
        <v>7514</v>
      </c>
      <c r="H6" s="149" t="s">
        <v>4481</v>
      </c>
      <c r="I6" s="96" t="s">
        <v>4767</v>
      </c>
      <c r="J6" s="96" t="s">
        <v>662</v>
      </c>
      <c r="K6" s="96" t="s">
        <v>7515</v>
      </c>
      <c r="L6" s="2816" t="s">
        <v>7371</v>
      </c>
      <c r="N6" s="2796"/>
      <c r="O6" s="2377"/>
      <c r="P6" s="2377"/>
      <c r="Q6" s="2795"/>
    </row>
    <row r="7" spans="1:17" s="14" customFormat="1" ht="21" thickBot="1">
      <c r="A7" s="2831" t="s">
        <v>7516</v>
      </c>
      <c r="B7" s="2831"/>
      <c r="C7" s="3023" t="s">
        <v>7197</v>
      </c>
      <c r="D7" s="97"/>
      <c r="E7" s="152"/>
      <c r="F7" s="98" t="s">
        <v>7198</v>
      </c>
      <c r="G7" s="153"/>
      <c r="H7" s="153"/>
      <c r="I7" s="98"/>
      <c r="J7" s="98" t="s">
        <v>3651</v>
      </c>
      <c r="K7" s="98" t="s">
        <v>3580</v>
      </c>
      <c r="M7" s="2378"/>
      <c r="N7" s="2378"/>
      <c r="O7" s="2378"/>
      <c r="P7" s="2378"/>
      <c r="Q7" s="30"/>
    </row>
    <row r="8" spans="1:17" s="14" customFormat="1" ht="21" hidden="1" thickTop="1" thickBot="1">
      <c r="A8" s="2842"/>
      <c r="B8" s="2842"/>
      <c r="C8" s="2628" t="s">
        <v>3746</v>
      </c>
      <c r="D8" s="2629" t="s">
        <v>7289</v>
      </c>
      <c r="E8" s="2630">
        <v>45424</v>
      </c>
      <c r="F8" s="2631">
        <v>45431</v>
      </c>
      <c r="G8" s="1876" t="s">
        <v>7517</v>
      </c>
      <c r="H8" s="155" t="s">
        <v>7518</v>
      </c>
      <c r="I8" s="155">
        <v>45437</v>
      </c>
      <c r="J8" s="515">
        <f>I8+19</f>
        <v>45456</v>
      </c>
      <c r="K8" s="164">
        <f>I8+18</f>
        <v>45455</v>
      </c>
      <c r="M8" s="487"/>
      <c r="N8" s="487"/>
      <c r="O8" s="487"/>
      <c r="P8" s="487"/>
    </row>
    <row r="9" spans="1:17" s="14" customFormat="1" ht="21" hidden="1" thickTop="1" thickBot="1">
      <c r="A9" s="2842"/>
      <c r="B9" s="2842"/>
      <c r="C9" s="750" t="s">
        <v>3873</v>
      </c>
      <c r="D9" s="581" t="s">
        <v>7292</v>
      </c>
      <c r="E9" s="517">
        <v>45421</v>
      </c>
      <c r="F9" s="2594" t="s">
        <v>2190</v>
      </c>
      <c r="G9" s="2515"/>
      <c r="H9" s="159"/>
      <c r="I9" s="159"/>
      <c r="J9" s="517"/>
      <c r="K9" s="517"/>
      <c r="M9" s="487"/>
      <c r="N9" s="487"/>
      <c r="O9" s="487"/>
      <c r="P9" s="487"/>
    </row>
    <row r="10" spans="1:17" s="14" customFormat="1" ht="21" hidden="1" thickTop="1" thickBot="1">
      <c r="A10" s="2842"/>
      <c r="B10" s="2842"/>
      <c r="C10" s="1876" t="s">
        <v>4387</v>
      </c>
      <c r="D10" s="657" t="s">
        <v>7267</v>
      </c>
      <c r="E10" s="94">
        <v>45426</v>
      </c>
      <c r="F10" s="1115" t="s">
        <v>2190</v>
      </c>
      <c r="G10" s="1876" t="s">
        <v>7519</v>
      </c>
      <c r="H10" s="155" t="s">
        <v>7520</v>
      </c>
      <c r="I10" s="182" t="s">
        <v>2190</v>
      </c>
      <c r="J10" s="613"/>
      <c r="K10" s="614"/>
      <c r="M10" s="487"/>
      <c r="N10" s="487"/>
      <c r="O10" s="487"/>
      <c r="P10" s="487"/>
    </row>
    <row r="11" spans="1:17" s="14" customFormat="1" ht="21" hidden="1" thickTop="1" thickBot="1">
      <c r="A11" s="2842"/>
      <c r="B11" s="2842"/>
      <c r="C11" s="2624" t="s">
        <v>2214</v>
      </c>
      <c r="D11" s="2625" t="s">
        <v>5298</v>
      </c>
      <c r="E11" s="2626">
        <v>45425</v>
      </c>
      <c r="F11" s="2627">
        <v>45435</v>
      </c>
      <c r="G11" s="2476"/>
      <c r="H11" s="157"/>
      <c r="I11" s="157"/>
      <c r="J11" s="647"/>
      <c r="K11" s="647"/>
      <c r="M11" s="487"/>
      <c r="N11" s="487"/>
      <c r="O11" s="487"/>
      <c r="P11" s="487"/>
    </row>
    <row r="12" spans="1:17" s="14" customFormat="1" ht="21" hidden="1" thickTop="1" thickBot="1">
      <c r="A12" s="2842"/>
      <c r="B12" s="2842"/>
      <c r="C12" s="750"/>
      <c r="D12" s="581"/>
      <c r="E12" s="517"/>
      <c r="F12" s="2594"/>
      <c r="G12" s="747"/>
      <c r="H12" s="159"/>
      <c r="I12" s="159"/>
      <c r="J12" s="606"/>
      <c r="K12" s="606"/>
      <c r="M12" s="487"/>
      <c r="N12" s="487"/>
      <c r="O12" s="487"/>
      <c r="P12" s="487"/>
    </row>
    <row r="13" spans="1:17" s="14" customFormat="1" ht="21" hidden="1" thickTop="1" thickBot="1">
      <c r="A13" s="2842"/>
      <c r="B13" s="2842"/>
      <c r="C13" s="2234" t="s">
        <v>2122</v>
      </c>
      <c r="D13" s="657" t="s">
        <v>4487</v>
      </c>
      <c r="E13" s="94">
        <v>45431</v>
      </c>
      <c r="F13" s="2680" t="s">
        <v>2190</v>
      </c>
      <c r="G13" s="2395" t="s">
        <v>4738</v>
      </c>
      <c r="H13" s="155" t="s">
        <v>7521</v>
      </c>
      <c r="I13" s="155">
        <v>45451</v>
      </c>
      <c r="J13" s="515">
        <f>I13+19</f>
        <v>45470</v>
      </c>
      <c r="K13" s="515">
        <f>I13+18</f>
        <v>45469</v>
      </c>
      <c r="M13" s="487"/>
      <c r="N13" s="487"/>
      <c r="O13" s="487"/>
      <c r="P13" s="487"/>
    </row>
    <row r="14" spans="1:17" s="14" customFormat="1" ht="21" hidden="1" thickTop="1" thickBot="1">
      <c r="A14" s="2842"/>
      <c r="B14" s="2842"/>
      <c r="C14" s="750" t="s">
        <v>7295</v>
      </c>
      <c r="D14" s="581" t="s">
        <v>7296</v>
      </c>
      <c r="E14" s="517">
        <v>45434</v>
      </c>
      <c r="F14" s="159">
        <f>E14+11</f>
        <v>45445</v>
      </c>
      <c r="G14" s="2414"/>
      <c r="H14" s="159"/>
      <c r="I14" s="159"/>
      <c r="J14" s="517"/>
      <c r="K14" s="517"/>
      <c r="M14" s="487"/>
      <c r="N14" s="487"/>
      <c r="O14" s="487"/>
      <c r="P14" s="487"/>
    </row>
    <row r="15" spans="1:17" s="14" customFormat="1" ht="21" hidden="1" thickTop="1" thickBot="1">
      <c r="A15" s="2842"/>
      <c r="B15" s="2842"/>
      <c r="C15" s="2234" t="s">
        <v>6772</v>
      </c>
      <c r="D15" s="657" t="s">
        <v>7293</v>
      </c>
      <c r="E15" s="94">
        <v>45433</v>
      </c>
      <c r="F15" s="2680" t="s">
        <v>2190</v>
      </c>
      <c r="G15" s="2395" t="s">
        <v>7172</v>
      </c>
      <c r="H15" s="155" t="s">
        <v>7522</v>
      </c>
      <c r="I15" s="155">
        <v>45463</v>
      </c>
      <c r="J15" s="515">
        <f>I15+19</f>
        <v>45482</v>
      </c>
      <c r="K15" s="515">
        <f>I15+18</f>
        <v>45481</v>
      </c>
      <c r="M15" s="487"/>
      <c r="N15" s="487"/>
      <c r="O15" s="487"/>
      <c r="P15" s="487"/>
    </row>
    <row r="16" spans="1:17" s="14" customFormat="1" ht="21" hidden="1" thickTop="1" thickBot="1">
      <c r="A16" s="2842"/>
      <c r="B16" s="2842"/>
      <c r="C16" s="750" t="s">
        <v>6721</v>
      </c>
      <c r="D16" s="581" t="s">
        <v>7297</v>
      </c>
      <c r="E16" s="517">
        <v>45440</v>
      </c>
      <c r="F16" s="159" t="s">
        <v>2190</v>
      </c>
      <c r="G16" s="2414"/>
      <c r="H16" s="159"/>
      <c r="I16" s="159"/>
      <c r="J16" s="517"/>
      <c r="K16" s="517"/>
      <c r="M16" s="487"/>
      <c r="N16" s="487"/>
      <c r="O16" s="487"/>
      <c r="P16" s="487"/>
    </row>
    <row r="17" spans="1:16" s="14" customFormat="1" ht="21" hidden="1" thickTop="1" thickBot="1">
      <c r="A17" s="2842"/>
      <c r="B17" s="2842"/>
      <c r="C17" s="2802" t="s">
        <v>2262</v>
      </c>
      <c r="D17" s="2767" t="s">
        <v>4337</v>
      </c>
      <c r="E17" s="858">
        <v>45446</v>
      </c>
      <c r="F17" s="2803">
        <f>E17+10</f>
        <v>45456</v>
      </c>
      <c r="G17" s="2395" t="s">
        <v>3083</v>
      </c>
      <c r="H17" s="2784" t="s">
        <v>7523</v>
      </c>
      <c r="I17" s="2784">
        <v>45472</v>
      </c>
      <c r="J17" s="498">
        <f>I17+19</f>
        <v>45491</v>
      </c>
      <c r="K17" s="498">
        <f>I17+18</f>
        <v>45490</v>
      </c>
      <c r="M17" s="487"/>
      <c r="N17" s="487"/>
      <c r="O17" s="487"/>
      <c r="P17" s="487"/>
    </row>
    <row r="18" spans="1:16" s="14" customFormat="1" ht="21" hidden="1" thickTop="1" thickBot="1">
      <c r="A18" s="2842"/>
      <c r="B18" s="2842"/>
      <c r="C18" s="2783" t="s">
        <v>6630</v>
      </c>
      <c r="D18" s="1079" t="s">
        <v>7300</v>
      </c>
      <c r="E18" s="302">
        <v>45447</v>
      </c>
      <c r="F18" s="2808" t="s">
        <v>2190</v>
      </c>
      <c r="G18" s="2804"/>
      <c r="H18" s="2786"/>
      <c r="I18" s="2786"/>
      <c r="J18" s="502"/>
      <c r="K18" s="502"/>
      <c r="M18" s="487"/>
      <c r="N18" s="487"/>
      <c r="O18" s="487"/>
      <c r="P18" s="487"/>
    </row>
    <row r="19" spans="1:16" s="14" customFormat="1" ht="21" hidden="1" thickTop="1" thickBot="1">
      <c r="A19" s="2842"/>
      <c r="B19" s="2842"/>
      <c r="C19" s="2759" t="s">
        <v>2109</v>
      </c>
      <c r="D19" s="2772" t="s">
        <v>4489</v>
      </c>
      <c r="E19" s="504">
        <v>45455</v>
      </c>
      <c r="F19" s="2761">
        <v>45464</v>
      </c>
      <c r="G19" s="2799"/>
      <c r="H19" s="2761"/>
      <c r="I19" s="2761"/>
      <c r="J19" s="504"/>
      <c r="K19" s="504"/>
      <c r="M19" s="487"/>
      <c r="N19" s="487"/>
      <c r="O19" s="487"/>
      <c r="P19" s="487"/>
    </row>
    <row r="20" spans="1:16" s="14" customFormat="1" ht="21" hidden="1" thickTop="1" thickBot="1">
      <c r="A20" s="2842"/>
      <c r="B20" s="2842"/>
      <c r="C20" s="2234" t="s">
        <v>2186</v>
      </c>
      <c r="D20" s="1076" t="s">
        <v>5308</v>
      </c>
      <c r="E20" s="858">
        <v>45461</v>
      </c>
      <c r="F20" s="2803">
        <v>45472</v>
      </c>
      <c r="G20" s="1876" t="s">
        <v>4428</v>
      </c>
      <c r="H20" s="2784" t="s">
        <v>7524</v>
      </c>
      <c r="I20" s="2784">
        <v>45473</v>
      </c>
      <c r="J20" s="498">
        <f>I20+19</f>
        <v>45492</v>
      </c>
      <c r="K20" s="2785">
        <f>I20+18</f>
        <v>45491</v>
      </c>
      <c r="M20" s="487"/>
      <c r="N20" s="487"/>
      <c r="O20" s="487"/>
      <c r="P20" s="487"/>
    </row>
    <row r="21" spans="1:16" s="14" customFormat="1" ht="21" hidden="1" thickTop="1" thickBot="1">
      <c r="A21" s="2842"/>
      <c r="B21" s="2842"/>
      <c r="C21" s="2759" t="s">
        <v>4453</v>
      </c>
      <c r="D21" s="2760" t="s">
        <v>7303</v>
      </c>
      <c r="E21" s="40">
        <v>45461</v>
      </c>
      <c r="F21" s="2805" t="s">
        <v>2190</v>
      </c>
      <c r="G21" s="2799"/>
      <c r="H21" s="2786"/>
      <c r="I21" s="2786"/>
      <c r="J21" s="502"/>
      <c r="K21" s="504"/>
      <c r="M21" s="487"/>
      <c r="N21" s="487"/>
      <c r="O21" s="487"/>
      <c r="P21" s="487"/>
    </row>
    <row r="22" spans="1:16" s="14" customFormat="1" ht="21" hidden="1" thickTop="1" thickBot="1">
      <c r="A22" s="2842"/>
      <c r="B22" s="2842"/>
      <c r="C22" s="2234" t="s">
        <v>6777</v>
      </c>
      <c r="D22" s="1076" t="s">
        <v>7305</v>
      </c>
      <c r="E22" s="302">
        <v>45464</v>
      </c>
      <c r="F22" s="2806" t="s">
        <v>2190</v>
      </c>
      <c r="G22" s="1876" t="s">
        <v>4390</v>
      </c>
      <c r="H22" s="2784" t="s">
        <v>7525</v>
      </c>
      <c r="I22" s="2784">
        <v>45487</v>
      </c>
      <c r="J22" s="498">
        <f>I22+19</f>
        <v>45506</v>
      </c>
      <c r="K22" s="502">
        <f>I22+18</f>
        <v>45505</v>
      </c>
      <c r="M22" s="487"/>
      <c r="N22" s="487"/>
      <c r="O22" s="487"/>
      <c r="P22" s="487"/>
    </row>
    <row r="23" spans="1:16" s="14" customFormat="1" ht="21" hidden="1" thickTop="1" thickBot="1">
      <c r="A23" s="2842"/>
      <c r="B23" s="2842"/>
      <c r="C23" s="2759" t="s">
        <v>2214</v>
      </c>
      <c r="D23" s="2760" t="s">
        <v>4494</v>
      </c>
      <c r="E23" s="504">
        <v>45467</v>
      </c>
      <c r="F23" s="2761">
        <v>45478</v>
      </c>
      <c r="G23" s="2799"/>
      <c r="H23" s="2761"/>
      <c r="I23" s="2761"/>
      <c r="J23" s="504"/>
      <c r="K23" s="504"/>
      <c r="M23" s="487"/>
      <c r="N23" s="487"/>
      <c r="O23" s="487"/>
      <c r="P23" s="487"/>
    </row>
    <row r="24" spans="1:16" s="14" customFormat="1" ht="21" hidden="1" thickTop="1" thickBot="1">
      <c r="A24" s="2842" t="s">
        <v>4320</v>
      </c>
      <c r="B24" s="2842"/>
      <c r="C24" s="2234"/>
      <c r="D24" s="1076"/>
      <c r="E24" s="302"/>
      <c r="F24" s="2807"/>
      <c r="G24" s="1876" t="s">
        <v>7526</v>
      </c>
      <c r="H24" s="2784" t="s">
        <v>7527</v>
      </c>
      <c r="I24" s="2784">
        <v>45489</v>
      </c>
      <c r="J24" s="498">
        <f>I24+19</f>
        <v>45508</v>
      </c>
      <c r="K24" s="2785">
        <f>I24+18</f>
        <v>45507</v>
      </c>
      <c r="M24" s="487"/>
      <c r="N24" s="487"/>
      <c r="O24" s="487"/>
      <c r="P24" s="487"/>
    </row>
    <row r="25" spans="1:16" ht="20.25" hidden="1" customHeight="1" thickBot="1">
      <c r="C25" s="2759"/>
      <c r="D25" s="2760"/>
      <c r="E25" s="504"/>
      <c r="F25" s="2761"/>
      <c r="G25" s="2799"/>
      <c r="H25" s="2761"/>
      <c r="I25" s="2761"/>
      <c r="J25" s="504"/>
      <c r="K25" s="504"/>
      <c r="M25" s="487"/>
      <c r="N25" s="487"/>
      <c r="O25" s="487"/>
      <c r="P25" s="487"/>
    </row>
    <row r="26" spans="1:16" s="14" customFormat="1" ht="21" hidden="1" customHeight="1" thickTop="1">
      <c r="A26" s="2842" t="s">
        <v>7528</v>
      </c>
      <c r="B26" s="2842"/>
      <c r="C26" s="2774" t="s">
        <v>5243</v>
      </c>
      <c r="D26" s="1079" t="s">
        <v>7307</v>
      </c>
      <c r="E26" s="302">
        <v>45475</v>
      </c>
      <c r="F26" s="2766" t="s">
        <v>2190</v>
      </c>
      <c r="G26" s="2873" t="s">
        <v>7529</v>
      </c>
      <c r="H26" s="2784" t="s">
        <v>7530</v>
      </c>
      <c r="I26" s="2784">
        <v>45498</v>
      </c>
      <c r="J26" s="498">
        <f>I26+19</f>
        <v>45517</v>
      </c>
      <c r="K26" s="2785">
        <f>I26+18</f>
        <v>45516</v>
      </c>
      <c r="M26" s="487"/>
      <c r="N26" s="487"/>
      <c r="O26" s="487"/>
      <c r="P26" s="487"/>
    </row>
    <row r="27" spans="1:16" s="14" customFormat="1" ht="21" hidden="1" customHeight="1" thickBot="1">
      <c r="A27" s="2842"/>
      <c r="B27" s="2842"/>
      <c r="C27" s="2759" t="s">
        <v>2150</v>
      </c>
      <c r="D27" s="2835" t="s">
        <v>5312</v>
      </c>
      <c r="E27" s="502">
        <v>45478</v>
      </c>
      <c r="F27" s="2786">
        <f>E27+11</f>
        <v>45489</v>
      </c>
      <c r="G27" s="2874"/>
      <c r="H27" s="2761"/>
      <c r="I27" s="2761"/>
      <c r="J27" s="504"/>
      <c r="K27" s="504"/>
      <c r="M27" s="487"/>
      <c r="N27" s="487"/>
      <c r="O27" s="487"/>
      <c r="P27" s="487"/>
    </row>
    <row r="28" spans="1:16" s="14" customFormat="1" ht="21" hidden="1" customHeight="1" thickTop="1">
      <c r="A28" s="2842" t="s">
        <v>7531</v>
      </c>
      <c r="B28" s="2842"/>
      <c r="C28" s="2681" t="s">
        <v>6705</v>
      </c>
      <c r="D28" s="2767" t="s">
        <v>7310</v>
      </c>
      <c r="E28" s="858">
        <v>45482</v>
      </c>
      <c r="F28" s="2757" t="s">
        <v>2190</v>
      </c>
      <c r="G28" s="2875" t="s">
        <v>7532</v>
      </c>
      <c r="H28" s="2784" t="s">
        <v>7533</v>
      </c>
      <c r="I28" s="2784">
        <v>45507</v>
      </c>
      <c r="J28" s="498">
        <f>I28+19</f>
        <v>45526</v>
      </c>
      <c r="K28" s="498">
        <f>I28+18</f>
        <v>45525</v>
      </c>
      <c r="M28" s="487"/>
      <c r="N28" s="487"/>
      <c r="O28" s="487"/>
      <c r="P28" s="487"/>
    </row>
    <row r="29" spans="1:16" s="14" customFormat="1" ht="21" hidden="1" customHeight="1">
      <c r="A29" s="2842" t="s">
        <v>2262</v>
      </c>
      <c r="B29" s="2842"/>
      <c r="C29" s="2838" t="s">
        <v>4410</v>
      </c>
      <c r="D29" s="1079" t="s">
        <v>5313</v>
      </c>
      <c r="E29" s="2851" t="s">
        <v>2190</v>
      </c>
      <c r="F29" s="2851" t="s">
        <v>2190</v>
      </c>
      <c r="G29" s="2876"/>
      <c r="H29" s="2786"/>
      <c r="I29" s="2786"/>
      <c r="J29" s="502"/>
      <c r="K29" s="502"/>
      <c r="M29" s="487"/>
      <c r="N29" s="487"/>
      <c r="O29" s="487"/>
      <c r="P29" s="487"/>
    </row>
    <row r="30" spans="1:16" s="14" customFormat="1" ht="21" hidden="1" customHeight="1" thickBot="1">
      <c r="A30" s="2842"/>
      <c r="B30" s="2842"/>
      <c r="C30" s="798" t="s">
        <v>3758</v>
      </c>
      <c r="D30" s="2760" t="s">
        <v>5315</v>
      </c>
      <c r="E30" s="40">
        <v>45486</v>
      </c>
      <c r="F30" s="40">
        <f>E30+10</f>
        <v>45496</v>
      </c>
      <c r="G30" s="2877"/>
      <c r="H30" s="2761"/>
      <c r="I30" s="2761"/>
      <c r="J30" s="504"/>
      <c r="K30" s="504"/>
      <c r="M30" s="487"/>
      <c r="N30" s="487"/>
      <c r="O30" s="487"/>
      <c r="P30" s="487"/>
    </row>
    <row r="31" spans="1:16" s="14" customFormat="1" ht="21" hidden="1" customHeight="1" thickTop="1">
      <c r="A31" s="2842" t="s">
        <v>7534</v>
      </c>
      <c r="B31" s="2842"/>
      <c r="C31" s="2771" t="s">
        <v>6463</v>
      </c>
      <c r="D31" s="1076" t="s">
        <v>2238</v>
      </c>
      <c r="E31" s="302">
        <v>45502</v>
      </c>
      <c r="F31" s="302">
        <f>E31+10</f>
        <v>45512</v>
      </c>
      <c r="G31" s="3137" t="s">
        <v>2182</v>
      </c>
      <c r="H31" s="2786" t="s">
        <v>7535</v>
      </c>
      <c r="I31" s="549"/>
      <c r="J31" s="549"/>
      <c r="K31" s="549"/>
      <c r="M31" s="487"/>
      <c r="N31" s="487"/>
      <c r="O31" s="487"/>
      <c r="P31" s="487"/>
    </row>
    <row r="32" spans="1:16" s="14" customFormat="1" ht="21" hidden="1" customHeight="1" thickBot="1">
      <c r="A32" s="2842"/>
      <c r="B32" s="2842"/>
      <c r="C32" s="2396" t="s">
        <v>6690</v>
      </c>
      <c r="D32" s="2760" t="s">
        <v>7313</v>
      </c>
      <c r="E32" s="40">
        <v>45499</v>
      </c>
      <c r="F32" s="2841" t="s">
        <v>2190</v>
      </c>
      <c r="G32" s="2874"/>
      <c r="H32" s="2761"/>
      <c r="I32" s="2761"/>
      <c r="J32" s="504"/>
      <c r="K32" s="504"/>
      <c r="M32" s="487"/>
      <c r="N32" s="487"/>
      <c r="O32" s="487"/>
      <c r="P32" s="487"/>
    </row>
    <row r="33" spans="1:16" s="14" customFormat="1" ht="21" hidden="1" customHeight="1" thickTop="1">
      <c r="A33" s="2842" t="s">
        <v>7536</v>
      </c>
      <c r="B33" s="2842"/>
      <c r="C33" s="2234" t="s">
        <v>6638</v>
      </c>
      <c r="D33" s="1076" t="s">
        <v>7314</v>
      </c>
      <c r="E33" s="302">
        <v>45501</v>
      </c>
      <c r="F33" s="2776" t="s">
        <v>2190</v>
      </c>
      <c r="G33" s="3136" t="s">
        <v>2182</v>
      </c>
      <c r="H33" s="2784" t="s">
        <v>7537</v>
      </c>
      <c r="I33" s="2769">
        <v>45515</v>
      </c>
      <c r="J33" s="2769"/>
      <c r="K33" s="2798"/>
      <c r="M33" s="487"/>
      <c r="N33" s="487"/>
      <c r="O33" s="487"/>
      <c r="P33" s="487"/>
    </row>
    <row r="34" spans="1:16" s="14" customFormat="1" ht="21" hidden="1" customHeight="1" thickBot="1">
      <c r="A34" s="2842"/>
      <c r="B34" s="2842"/>
      <c r="C34" s="2759" t="s">
        <v>2242</v>
      </c>
      <c r="D34" s="2760" t="s">
        <v>4395</v>
      </c>
      <c r="E34" s="504">
        <v>45502</v>
      </c>
      <c r="F34" s="2841" t="s">
        <v>2190</v>
      </c>
      <c r="G34" s="2799"/>
      <c r="H34" s="2761"/>
      <c r="I34" s="2761"/>
      <c r="J34" s="504"/>
      <c r="K34" s="504"/>
      <c r="M34" s="487"/>
      <c r="N34" s="487"/>
      <c r="O34" s="487"/>
      <c r="P34" s="487"/>
    </row>
    <row r="35" spans="1:16" s="14" customFormat="1" ht="21" hidden="1" customHeight="1" thickTop="1">
      <c r="A35" s="2842" t="s">
        <v>7538</v>
      </c>
      <c r="B35" s="2842"/>
      <c r="C35" s="1876" t="s">
        <v>6681</v>
      </c>
      <c r="D35" s="1076" t="s">
        <v>7316</v>
      </c>
      <c r="E35" s="302">
        <v>45503</v>
      </c>
      <c r="F35" s="2777" t="s">
        <v>2190</v>
      </c>
      <c r="G35" s="3136" t="s">
        <v>2182</v>
      </c>
      <c r="H35" s="2784" t="s">
        <v>7539</v>
      </c>
      <c r="I35" s="2769">
        <v>45520</v>
      </c>
      <c r="J35" s="2769"/>
      <c r="K35" s="2798"/>
      <c r="M35" s="487"/>
      <c r="N35" s="487"/>
      <c r="O35" s="487"/>
      <c r="P35" s="487"/>
    </row>
    <row r="36" spans="1:16" s="14" customFormat="1" ht="21" hidden="1" customHeight="1" thickBot="1">
      <c r="A36" s="2842"/>
      <c r="B36" s="2842"/>
      <c r="C36" s="2759" t="s">
        <v>5295</v>
      </c>
      <c r="D36" s="2760" t="s">
        <v>4772</v>
      </c>
      <c r="E36" s="504">
        <v>45507</v>
      </c>
      <c r="F36" s="504">
        <f>E36+9</f>
        <v>45516</v>
      </c>
      <c r="G36" s="3138"/>
      <c r="H36" s="2761"/>
      <c r="I36" s="2761"/>
      <c r="J36" s="504"/>
      <c r="K36" s="504"/>
      <c r="M36" s="487"/>
      <c r="N36" s="487"/>
      <c r="O36" s="487"/>
      <c r="P36" s="487"/>
    </row>
    <row r="37" spans="1:16" s="14" customFormat="1" ht="21" hidden="1" customHeight="1" thickTop="1">
      <c r="A37" s="2842" t="s">
        <v>7540</v>
      </c>
      <c r="B37" s="2842"/>
      <c r="C37" s="1876" t="s">
        <v>5266</v>
      </c>
      <c r="D37" s="1076" t="s">
        <v>7318</v>
      </c>
      <c r="E37" s="302">
        <v>45510</v>
      </c>
      <c r="F37" s="2777" t="s">
        <v>2190</v>
      </c>
      <c r="G37" s="1876" t="s">
        <v>7541</v>
      </c>
      <c r="H37" s="2784" t="s">
        <v>7542</v>
      </c>
      <c r="I37" s="2784">
        <v>45536</v>
      </c>
      <c r="J37" s="498">
        <f>I37+19</f>
        <v>45555</v>
      </c>
      <c r="K37" s="2785">
        <f>I37+18</f>
        <v>45554</v>
      </c>
      <c r="M37" s="487"/>
      <c r="N37" s="487"/>
      <c r="O37" s="487"/>
      <c r="P37" s="487"/>
    </row>
    <row r="38" spans="1:16" s="14" customFormat="1" ht="21" hidden="1" customHeight="1" thickBot="1">
      <c r="A38" s="2842"/>
      <c r="B38" s="2842"/>
      <c r="C38" s="2759" t="s">
        <v>2214</v>
      </c>
      <c r="D38" s="2760" t="s">
        <v>2240</v>
      </c>
      <c r="E38" s="1324">
        <v>45513</v>
      </c>
      <c r="F38" s="504">
        <f>E38+9</f>
        <v>45522</v>
      </c>
      <c r="G38" s="2799"/>
      <c r="H38" s="2761"/>
      <c r="I38" s="2761"/>
      <c r="J38" s="504"/>
      <c r="K38" s="504"/>
      <c r="M38" s="487"/>
      <c r="N38" s="487"/>
      <c r="O38" s="487"/>
      <c r="P38" s="487"/>
    </row>
    <row r="39" spans="1:16" s="14" customFormat="1" ht="21" hidden="1" customHeight="1" thickTop="1">
      <c r="A39" s="2842" t="s">
        <v>7543</v>
      </c>
      <c r="B39" s="2842"/>
      <c r="C39" s="1876" t="s">
        <v>3873</v>
      </c>
      <c r="D39" s="1076" t="s">
        <v>7320</v>
      </c>
      <c r="E39" s="302">
        <v>45517</v>
      </c>
      <c r="F39" s="2777" t="s">
        <v>2190</v>
      </c>
      <c r="G39" s="1876" t="s">
        <v>6553</v>
      </c>
      <c r="H39" s="2784" t="s">
        <v>7544</v>
      </c>
      <c r="I39" s="2784">
        <v>45542</v>
      </c>
      <c r="J39" s="498">
        <f>I39+19</f>
        <v>45561</v>
      </c>
      <c r="K39" s="2785">
        <f>I39+18</f>
        <v>45560</v>
      </c>
      <c r="M39" s="487"/>
      <c r="N39" s="487"/>
      <c r="O39" s="487"/>
      <c r="P39" s="487"/>
    </row>
    <row r="40" spans="1:16" s="14" customFormat="1" ht="21" hidden="1" customHeight="1" thickBot="1">
      <c r="A40" s="2842" t="s">
        <v>7322</v>
      </c>
      <c r="B40" s="2842"/>
      <c r="C40" s="2759" t="s">
        <v>2242</v>
      </c>
      <c r="D40" s="2760" t="s">
        <v>2243</v>
      </c>
      <c r="E40" s="504">
        <v>45520</v>
      </c>
      <c r="F40" s="504">
        <f>E40+12</f>
        <v>45532</v>
      </c>
      <c r="G40" s="2799"/>
      <c r="H40" s="2761"/>
      <c r="I40" s="2761"/>
      <c r="J40" s="504"/>
      <c r="K40" s="504"/>
      <c r="M40" s="487"/>
      <c r="N40" s="487"/>
      <c r="O40" s="487"/>
      <c r="P40" s="487"/>
    </row>
    <row r="41" spans="1:16" s="14" customFormat="1" ht="21" hidden="1" customHeight="1" thickTop="1">
      <c r="A41" s="2842" t="s">
        <v>7545</v>
      </c>
      <c r="B41" s="2842"/>
      <c r="C41" s="1876" t="s">
        <v>4387</v>
      </c>
      <c r="D41" s="1076" t="s">
        <v>7323</v>
      </c>
      <c r="E41" s="302">
        <v>45524</v>
      </c>
      <c r="F41" s="2777" t="s">
        <v>2190</v>
      </c>
      <c r="G41" s="1876" t="s">
        <v>7546</v>
      </c>
      <c r="H41" s="2784" t="s">
        <v>7547</v>
      </c>
      <c r="I41" s="2784">
        <v>45559</v>
      </c>
      <c r="J41" s="498">
        <f>I41+19</f>
        <v>45578</v>
      </c>
      <c r="K41" s="2785">
        <f>I41+18</f>
        <v>45577</v>
      </c>
      <c r="M41" s="487"/>
      <c r="N41" s="487"/>
      <c r="O41" s="487"/>
      <c r="P41" s="487"/>
    </row>
    <row r="42" spans="1:16" s="14" customFormat="1" ht="21" hidden="1" customHeight="1" thickBot="1">
      <c r="A42" s="2842"/>
      <c r="B42" s="2842"/>
      <c r="C42" s="2759" t="s">
        <v>7325</v>
      </c>
      <c r="D42" s="2760" t="s">
        <v>4776</v>
      </c>
      <c r="E42" s="504">
        <v>45533</v>
      </c>
      <c r="F42" s="504">
        <f>E42+9</f>
        <v>45542</v>
      </c>
      <c r="G42" s="2799"/>
      <c r="H42" s="2761"/>
      <c r="I42" s="2761"/>
      <c r="J42" s="504"/>
      <c r="K42" s="504"/>
      <c r="M42" s="487"/>
      <c r="N42" s="487"/>
      <c r="O42" s="487"/>
      <c r="P42" s="487"/>
    </row>
    <row r="43" spans="1:16" s="14" customFormat="1" ht="21" hidden="1" customHeight="1" thickTop="1">
      <c r="A43" s="2842"/>
      <c r="B43" s="2842"/>
      <c r="C43" s="1876" t="s">
        <v>6772</v>
      </c>
      <c r="D43" s="1076" t="s">
        <v>7326</v>
      </c>
      <c r="E43" s="302">
        <v>45531</v>
      </c>
      <c r="F43" s="2777" t="s">
        <v>2190</v>
      </c>
      <c r="G43" s="3136" t="s">
        <v>2182</v>
      </c>
      <c r="H43" s="2784" t="s">
        <v>7548</v>
      </c>
      <c r="I43" s="2769">
        <v>45549</v>
      </c>
      <c r="J43" s="2769">
        <f>I43+19</f>
        <v>45568</v>
      </c>
      <c r="K43" s="2798">
        <f>I43+18</f>
        <v>45567</v>
      </c>
      <c r="M43" s="487"/>
      <c r="N43" s="487"/>
      <c r="O43" s="487"/>
      <c r="P43" s="487"/>
    </row>
    <row r="44" spans="1:16" s="14" customFormat="1" ht="21" hidden="1" customHeight="1" thickBot="1">
      <c r="A44" s="2842"/>
      <c r="B44" s="2842"/>
      <c r="C44" s="2759" t="s">
        <v>4410</v>
      </c>
      <c r="D44" s="2760" t="s">
        <v>4780</v>
      </c>
      <c r="E44" s="504">
        <v>45539</v>
      </c>
      <c r="F44" s="504">
        <f>E44+9</f>
        <v>45548</v>
      </c>
      <c r="G44" s="3477" t="s">
        <v>7529</v>
      </c>
      <c r="H44" s="2761"/>
      <c r="I44" s="2761"/>
      <c r="J44" s="504"/>
      <c r="K44" s="504"/>
      <c r="M44" s="487"/>
      <c r="N44" s="487"/>
      <c r="O44" s="487"/>
      <c r="P44" s="487"/>
    </row>
    <row r="45" spans="1:16" s="14" customFormat="1" ht="21" hidden="1" customHeight="1" thickTop="1">
      <c r="A45" s="2842" t="s">
        <v>7549</v>
      </c>
      <c r="B45" s="2842"/>
      <c r="C45" s="1876" t="s">
        <v>6721</v>
      </c>
      <c r="D45" s="1076" t="s">
        <v>7328</v>
      </c>
      <c r="E45" s="302">
        <v>45538</v>
      </c>
      <c r="F45" s="2777" t="s">
        <v>2190</v>
      </c>
      <c r="G45" s="1876" t="s">
        <v>3279</v>
      </c>
      <c r="H45" s="2784" t="s">
        <v>7550</v>
      </c>
      <c r="I45" s="2784">
        <v>45564</v>
      </c>
      <c r="J45" s="498">
        <f>I45+16</f>
        <v>45580</v>
      </c>
      <c r="K45" s="2785">
        <f>I45+18</f>
        <v>45582</v>
      </c>
      <c r="M45" s="29"/>
      <c r="N45" s="29"/>
      <c r="O45" s="29"/>
      <c r="P45" s="29"/>
    </row>
    <row r="46" spans="1:16" s="14" customFormat="1" ht="21" hidden="1" customHeight="1" thickBot="1">
      <c r="A46" s="2842" t="s">
        <v>7330</v>
      </c>
      <c r="B46" s="2842"/>
      <c r="C46" s="2759" t="s">
        <v>7331</v>
      </c>
      <c r="D46" s="2760" t="s">
        <v>5323</v>
      </c>
      <c r="E46" s="504">
        <v>45545</v>
      </c>
      <c r="F46" s="504">
        <f>E46+9</f>
        <v>45554</v>
      </c>
      <c r="G46" s="2799"/>
      <c r="H46" s="2761"/>
      <c r="I46" s="2761"/>
      <c r="J46" s="504"/>
      <c r="K46" s="504"/>
      <c r="M46" s="29"/>
      <c r="N46" s="29"/>
      <c r="O46" s="29"/>
      <c r="P46" s="29"/>
    </row>
    <row r="47" spans="1:16" s="14" customFormat="1" ht="21" hidden="1" customHeight="1" thickTop="1">
      <c r="A47" s="2842" t="s">
        <v>7551</v>
      </c>
      <c r="B47" s="2842"/>
      <c r="C47" s="2395" t="s">
        <v>6630</v>
      </c>
      <c r="D47" s="2767" t="s">
        <v>7302</v>
      </c>
      <c r="E47" s="858">
        <v>45545</v>
      </c>
      <c r="F47" s="2777" t="s">
        <v>2190</v>
      </c>
      <c r="G47" s="1876" t="s">
        <v>7552</v>
      </c>
      <c r="H47" s="2784" t="s">
        <v>7553</v>
      </c>
      <c r="I47" s="2784">
        <v>45567</v>
      </c>
      <c r="J47" s="498">
        <f>I47+16</f>
        <v>45583</v>
      </c>
      <c r="K47" s="2785">
        <f>I47+18</f>
        <v>45585</v>
      </c>
      <c r="M47" s="29"/>
      <c r="N47" s="29"/>
      <c r="O47" s="29"/>
      <c r="P47" s="29"/>
    </row>
    <row r="48" spans="1:16" s="14" customFormat="1" ht="21" hidden="1" customHeight="1" thickBot="1">
      <c r="A48" s="2842"/>
      <c r="B48" s="2842"/>
      <c r="C48" s="2759" t="s">
        <v>2186</v>
      </c>
      <c r="D48" s="2760" t="s">
        <v>2258</v>
      </c>
      <c r="E48" s="504">
        <v>45549</v>
      </c>
      <c r="F48" s="504">
        <f>E48+9</f>
        <v>45558</v>
      </c>
      <c r="G48" s="2799"/>
      <c r="H48" s="2761"/>
      <c r="I48" s="2761"/>
      <c r="J48" s="504"/>
      <c r="K48" s="504"/>
      <c r="M48" s="29"/>
      <c r="N48" s="29"/>
      <c r="O48" s="29"/>
      <c r="P48" s="29"/>
    </row>
    <row r="49" spans="1:16" s="14" customFormat="1" ht="21" customHeight="1" thickTop="1">
      <c r="A49" s="2842"/>
      <c r="B49" s="2842"/>
      <c r="C49" s="2395" t="s">
        <v>4453</v>
      </c>
      <c r="D49" s="2767" t="s">
        <v>7333</v>
      </c>
      <c r="E49" s="858">
        <v>45552</v>
      </c>
      <c r="F49" s="2777" t="s">
        <v>2190</v>
      </c>
      <c r="G49" s="1876" t="s">
        <v>4396</v>
      </c>
      <c r="H49" s="2784" t="s">
        <v>7554</v>
      </c>
      <c r="I49" s="2784">
        <v>45574</v>
      </c>
      <c r="J49" s="498">
        <f>I49+16</f>
        <v>45590</v>
      </c>
      <c r="K49" s="2785">
        <f>I49+18</f>
        <v>45592</v>
      </c>
      <c r="M49" s="29"/>
      <c r="N49" s="29"/>
      <c r="O49" s="29"/>
      <c r="P49" s="29"/>
    </row>
    <row r="50" spans="1:16" s="14" customFormat="1" ht="21" customHeight="1" thickBot="1">
      <c r="A50" s="2842" t="s">
        <v>7335</v>
      </c>
      <c r="B50" s="2842"/>
      <c r="C50" s="2759" t="s">
        <v>7336</v>
      </c>
      <c r="D50" s="2760" t="s">
        <v>2263</v>
      </c>
      <c r="E50" s="504">
        <v>45557</v>
      </c>
      <c r="F50" s="504">
        <f>E50+9</f>
        <v>45566</v>
      </c>
      <c r="G50" s="2799"/>
      <c r="H50" s="2761"/>
      <c r="I50" s="2761"/>
      <c r="J50" s="504"/>
      <c r="K50" s="504"/>
      <c r="M50" s="29"/>
      <c r="N50" s="29"/>
      <c r="O50" s="29"/>
      <c r="P50" s="29"/>
    </row>
    <row r="51" spans="1:16" s="14" customFormat="1" ht="21" customHeight="1" thickTop="1">
      <c r="A51" s="2842" t="s">
        <v>7555</v>
      </c>
      <c r="B51" s="2842"/>
      <c r="C51" s="2395" t="s">
        <v>6777</v>
      </c>
      <c r="D51" s="2767" t="s">
        <v>7309</v>
      </c>
      <c r="E51" s="858">
        <v>45559</v>
      </c>
      <c r="F51" s="2777" t="s">
        <v>2190</v>
      </c>
      <c r="G51" s="1876" t="s">
        <v>7556</v>
      </c>
      <c r="H51" s="2784" t="s">
        <v>7557</v>
      </c>
      <c r="I51" s="2784">
        <v>45581</v>
      </c>
      <c r="J51" s="498">
        <f>I51+16</f>
        <v>45597</v>
      </c>
      <c r="K51" s="2785">
        <f>I51+18</f>
        <v>45599</v>
      </c>
      <c r="M51" s="29"/>
      <c r="N51" s="29"/>
      <c r="O51" s="29"/>
      <c r="P51" s="29"/>
    </row>
    <row r="52" spans="1:16" s="14" customFormat="1" ht="21" customHeight="1" thickBot="1">
      <c r="A52" s="2842"/>
      <c r="B52" s="2842"/>
      <c r="C52" s="2759" t="s">
        <v>2242</v>
      </c>
      <c r="D52" s="2760" t="s">
        <v>4402</v>
      </c>
      <c r="E52" s="504">
        <v>45563</v>
      </c>
      <c r="F52" s="504">
        <f>E52+9</f>
        <v>45572</v>
      </c>
      <c r="G52" s="2878"/>
      <c r="H52" s="2761"/>
      <c r="I52" s="2761"/>
      <c r="J52" s="504"/>
      <c r="K52" s="504"/>
      <c r="M52" s="29"/>
      <c r="N52" s="29"/>
      <c r="O52" s="29"/>
      <c r="P52" s="29"/>
    </row>
    <row r="53" spans="1:16" s="14" customFormat="1" ht="21" customHeight="1" thickTop="1">
      <c r="A53" s="2842" t="s">
        <v>7558</v>
      </c>
      <c r="B53" s="2842"/>
      <c r="C53" s="2395" t="s">
        <v>6705</v>
      </c>
      <c r="D53" s="2774" t="s">
        <v>7339</v>
      </c>
      <c r="E53" s="498">
        <v>45589</v>
      </c>
      <c r="F53" s="813" t="s">
        <v>2190</v>
      </c>
      <c r="G53" s="1876" t="s">
        <v>7559</v>
      </c>
      <c r="H53" s="2784" t="s">
        <v>7560</v>
      </c>
      <c r="I53" s="2784">
        <v>45588</v>
      </c>
      <c r="J53" s="498">
        <f>I53+16</f>
        <v>45604</v>
      </c>
      <c r="K53" s="2785">
        <f>I53+18</f>
        <v>45606</v>
      </c>
      <c r="M53" s="29"/>
      <c r="N53" s="29"/>
      <c r="O53" s="29"/>
      <c r="P53" s="29"/>
    </row>
    <row r="54" spans="1:16" s="14" customFormat="1" ht="21" customHeight="1">
      <c r="A54" s="2842"/>
      <c r="B54" s="2842"/>
      <c r="C54" s="2771" t="s">
        <v>2242</v>
      </c>
      <c r="D54" s="2778" t="s">
        <v>4407</v>
      </c>
      <c r="E54" s="502">
        <v>45569</v>
      </c>
      <c r="F54" s="502">
        <f>E54+9</f>
        <v>45578</v>
      </c>
      <c r="G54" s="27"/>
      <c r="H54" s="2786"/>
      <c r="I54" s="2786"/>
      <c r="J54" s="502"/>
      <c r="K54" s="502"/>
      <c r="M54" s="29"/>
      <c r="N54" s="29"/>
      <c r="O54" s="29"/>
      <c r="P54" s="29"/>
    </row>
    <row r="55" spans="1:16" s="14" customFormat="1" ht="21" customHeight="1" thickBot="1">
      <c r="A55" s="2842" t="s">
        <v>7325</v>
      </c>
      <c r="B55" s="2842"/>
      <c r="C55" s="3891" t="s">
        <v>2248</v>
      </c>
      <c r="D55" s="3892" t="s">
        <v>4404</v>
      </c>
      <c r="E55" s="3893">
        <v>45567</v>
      </c>
      <c r="F55" s="3893">
        <f>E55+9</f>
        <v>45576</v>
      </c>
      <c r="G55" s="2878"/>
      <c r="H55" s="2761"/>
      <c r="I55" s="2761"/>
      <c r="J55" s="504"/>
      <c r="K55" s="504"/>
      <c r="M55" s="29"/>
      <c r="N55" s="29"/>
      <c r="O55" s="29"/>
      <c r="P55" s="29"/>
    </row>
    <row r="56" spans="1:16" s="14" customFormat="1" ht="21" customHeight="1" thickTop="1">
      <c r="A56" s="2842" t="s">
        <v>7561</v>
      </c>
      <c r="B56" s="2842"/>
      <c r="C56" s="2395" t="s">
        <v>5243</v>
      </c>
      <c r="D56" s="2767" t="s">
        <v>7342</v>
      </c>
      <c r="E56" s="858">
        <v>45593</v>
      </c>
      <c r="F56" s="2777" t="s">
        <v>2190</v>
      </c>
      <c r="G56" s="1876" t="s">
        <v>7562</v>
      </c>
      <c r="H56" s="2784" t="s">
        <v>7563</v>
      </c>
      <c r="I56" s="498">
        <v>45595</v>
      </c>
      <c r="J56" s="498">
        <f>I56+16</f>
        <v>45611</v>
      </c>
      <c r="K56" s="2785">
        <f>I56+18</f>
        <v>45613</v>
      </c>
      <c r="M56" s="29"/>
      <c r="N56" s="29"/>
      <c r="O56" s="29"/>
      <c r="P56" s="29"/>
    </row>
    <row r="57" spans="1:16" s="14" customFormat="1" ht="21" customHeight="1" thickBot="1">
      <c r="A57" s="2842" t="s">
        <v>4410</v>
      </c>
      <c r="B57" s="2842"/>
      <c r="C57" s="2759" t="s">
        <v>7325</v>
      </c>
      <c r="D57" s="2760" t="s">
        <v>2268</v>
      </c>
      <c r="E57" s="504">
        <v>45574</v>
      </c>
      <c r="F57" s="504">
        <f>E57+9</f>
        <v>45583</v>
      </c>
      <c r="G57" s="2878"/>
      <c r="H57" s="2761"/>
      <c r="I57" s="2761"/>
      <c r="J57" s="504"/>
      <c r="K57" s="504"/>
      <c r="M57" s="29"/>
      <c r="N57" s="29"/>
      <c r="O57" s="29"/>
      <c r="P57" s="29"/>
    </row>
    <row r="58" spans="1:16" s="14" customFormat="1" ht="21" customHeight="1" thickTop="1">
      <c r="A58" s="2842" t="s">
        <v>6690</v>
      </c>
      <c r="B58" s="2842"/>
      <c r="C58" s="2395" t="s">
        <v>7344</v>
      </c>
      <c r="D58" s="2767" t="s">
        <v>7345</v>
      </c>
      <c r="E58" s="2777" t="s">
        <v>2190</v>
      </c>
      <c r="F58" s="2777" t="s">
        <v>2190</v>
      </c>
      <c r="G58" s="1876" t="s">
        <v>7517</v>
      </c>
      <c r="H58" s="2784" t="s">
        <v>7564</v>
      </c>
      <c r="I58" s="2784">
        <v>45602</v>
      </c>
      <c r="J58" s="498">
        <f>I58+16</f>
        <v>45618</v>
      </c>
      <c r="K58" s="2785">
        <f>I58+18</f>
        <v>45620</v>
      </c>
      <c r="M58" s="29"/>
      <c r="N58" s="29"/>
      <c r="O58" s="29"/>
      <c r="P58" s="29"/>
    </row>
    <row r="59" spans="1:16" s="14" customFormat="1" ht="21" customHeight="1" thickBot="1">
      <c r="A59" s="2842" t="s">
        <v>2290</v>
      </c>
      <c r="B59" s="2842"/>
      <c r="C59" s="3891" t="s">
        <v>4410</v>
      </c>
      <c r="D59" s="3894" t="s">
        <v>2272</v>
      </c>
      <c r="E59" s="3893">
        <v>45581</v>
      </c>
      <c r="F59" s="3895" t="s">
        <v>2190</v>
      </c>
      <c r="G59" s="2871" t="s">
        <v>7565</v>
      </c>
      <c r="H59" s="2761"/>
      <c r="I59" s="2761"/>
      <c r="J59" s="504"/>
      <c r="K59" s="504"/>
      <c r="M59" s="29"/>
      <c r="N59" s="29"/>
      <c r="O59" s="29"/>
      <c r="P59" s="29"/>
    </row>
    <row r="60" spans="1:16" s="14" customFormat="1" ht="21" customHeight="1" thickTop="1">
      <c r="A60" s="2842" t="s">
        <v>6755</v>
      </c>
      <c r="B60" s="2842"/>
      <c r="C60" s="2395" t="s">
        <v>6690</v>
      </c>
      <c r="D60" s="2767" t="s">
        <v>7347</v>
      </c>
      <c r="E60" s="858">
        <v>45587</v>
      </c>
      <c r="F60" s="2777" t="s">
        <v>2190</v>
      </c>
      <c r="G60" s="1876" t="s">
        <v>7566</v>
      </c>
      <c r="H60" s="2784" t="s">
        <v>7567</v>
      </c>
      <c r="I60" s="2784">
        <v>45609</v>
      </c>
      <c r="J60" s="498">
        <f>I60+16</f>
        <v>45625</v>
      </c>
      <c r="K60" s="2785">
        <f>I60+18</f>
        <v>45627</v>
      </c>
      <c r="M60" s="29"/>
      <c r="N60" s="29"/>
      <c r="O60" s="29"/>
      <c r="P60" s="29"/>
    </row>
    <row r="61" spans="1:16" s="14" customFormat="1" ht="21" customHeight="1" thickBot="1">
      <c r="A61" s="2842"/>
      <c r="B61" s="2842"/>
      <c r="C61" s="2759" t="s">
        <v>2751</v>
      </c>
      <c r="D61" s="2760" t="s">
        <v>4413</v>
      </c>
      <c r="E61" s="504">
        <v>45588</v>
      </c>
      <c r="F61" s="504">
        <f>E61+9</f>
        <v>45597</v>
      </c>
      <c r="G61" s="2871" t="s">
        <v>7546</v>
      </c>
      <c r="H61" s="2761"/>
      <c r="I61" s="2761"/>
      <c r="J61" s="504"/>
      <c r="K61" s="504"/>
      <c r="M61" s="29"/>
      <c r="N61" s="29"/>
      <c r="O61" s="29"/>
      <c r="P61" s="29"/>
    </row>
    <row r="62" spans="1:16" s="14" customFormat="1" ht="21" customHeight="1" thickTop="1">
      <c r="A62" s="2842" t="s">
        <v>7349</v>
      </c>
      <c r="B62" s="2842"/>
      <c r="C62" s="2395" t="s">
        <v>6638</v>
      </c>
      <c r="D62" s="2767" t="s">
        <v>7350</v>
      </c>
      <c r="E62" s="858">
        <v>45594</v>
      </c>
      <c r="F62" s="2777" t="s">
        <v>2190</v>
      </c>
      <c r="G62" s="1876" t="s">
        <v>7546</v>
      </c>
      <c r="H62" s="2784" t="s">
        <v>7568</v>
      </c>
      <c r="I62" s="2784">
        <v>45616</v>
      </c>
      <c r="J62" s="498">
        <f>I62+16</f>
        <v>45632</v>
      </c>
      <c r="K62" s="2785">
        <f>I62+18</f>
        <v>45634</v>
      </c>
      <c r="M62" s="29"/>
      <c r="N62" s="29"/>
      <c r="O62" s="29"/>
      <c r="P62" s="29"/>
    </row>
    <row r="63" spans="1:16" s="14" customFormat="1" ht="21" customHeight="1" thickBot="1">
      <c r="A63" s="2842" t="s">
        <v>7352</v>
      </c>
      <c r="B63" s="2842"/>
      <c r="C63" s="2759" t="s">
        <v>4414</v>
      </c>
      <c r="D63" s="2760" t="s">
        <v>4415</v>
      </c>
      <c r="E63" s="504">
        <v>45595</v>
      </c>
      <c r="F63" s="504">
        <f>E63+9</f>
        <v>45604</v>
      </c>
      <c r="G63" s="2799" t="s">
        <v>3279</v>
      </c>
      <c r="H63" s="2761"/>
      <c r="I63" s="2761"/>
      <c r="J63" s="504"/>
      <c r="K63" s="504"/>
      <c r="M63" s="29"/>
      <c r="N63" s="29"/>
      <c r="O63" s="29"/>
      <c r="P63" s="29"/>
    </row>
    <row r="64" spans="1:16" s="14" customFormat="1" ht="20.25" thickTop="1">
      <c r="A64" s="2842"/>
      <c r="B64" s="2842"/>
      <c r="C64" s="2395" t="s">
        <v>5259</v>
      </c>
      <c r="D64" s="2767" t="s">
        <v>7353</v>
      </c>
      <c r="E64" s="858">
        <v>45601</v>
      </c>
      <c r="F64" s="2777" t="s">
        <v>2190</v>
      </c>
      <c r="G64" s="1876" t="s">
        <v>7569</v>
      </c>
      <c r="H64" s="2784" t="s">
        <v>7570</v>
      </c>
      <c r="I64" s="2784">
        <v>45623</v>
      </c>
      <c r="J64" s="498">
        <f>I64+16</f>
        <v>45639</v>
      </c>
      <c r="K64" s="2785">
        <f>I64+18</f>
        <v>45641</v>
      </c>
      <c r="M64" s="29"/>
      <c r="N64" s="29"/>
      <c r="O64" s="29"/>
      <c r="P64" s="29"/>
    </row>
    <row r="65" spans="1:16" s="14" customFormat="1" ht="20.25" thickBot="1">
      <c r="A65" s="2842" t="s">
        <v>7355</v>
      </c>
      <c r="B65" s="2842"/>
      <c r="C65" s="2759" t="s">
        <v>7336</v>
      </c>
      <c r="D65" s="2760" t="s">
        <v>4418</v>
      </c>
      <c r="E65" s="504">
        <v>45602</v>
      </c>
      <c r="F65" s="504">
        <f>E65+9</f>
        <v>45611</v>
      </c>
      <c r="G65" s="2799"/>
      <c r="H65" s="2761"/>
      <c r="I65" s="2761"/>
      <c r="J65" s="504"/>
      <c r="K65" s="504"/>
      <c r="M65" s="29"/>
      <c r="N65" s="29"/>
      <c r="O65" s="29"/>
      <c r="P65" s="29"/>
    </row>
    <row r="66" spans="1:16" s="14" customFormat="1" ht="20.25" thickTop="1">
      <c r="A66" s="2842"/>
      <c r="B66" s="2842"/>
      <c r="C66" s="2395" t="s">
        <v>5266</v>
      </c>
      <c r="D66" s="2767" t="s">
        <v>7226</v>
      </c>
      <c r="E66" s="858">
        <v>45608</v>
      </c>
      <c r="F66" s="2777" t="s">
        <v>2190</v>
      </c>
      <c r="G66" s="2872" t="s">
        <v>1430</v>
      </c>
      <c r="H66" s="2784" t="s">
        <v>7571</v>
      </c>
      <c r="I66" s="2784">
        <v>45630</v>
      </c>
      <c r="J66" s="498">
        <f>I66+16</f>
        <v>45646</v>
      </c>
      <c r="K66" s="2785">
        <f>I66+18</f>
        <v>45648</v>
      </c>
      <c r="M66" s="29"/>
      <c r="N66" s="29"/>
      <c r="O66" s="29"/>
      <c r="P66" s="29"/>
    </row>
    <row r="67" spans="1:16" s="14" customFormat="1" ht="20.25" thickBot="1">
      <c r="A67" s="2842" t="s">
        <v>7358</v>
      </c>
      <c r="B67" s="2842"/>
      <c r="C67" s="2759" t="s">
        <v>2242</v>
      </c>
      <c r="D67" s="2760" t="s">
        <v>4421</v>
      </c>
      <c r="E67" s="504">
        <v>45609</v>
      </c>
      <c r="F67" s="504">
        <f>E67+9</f>
        <v>45618</v>
      </c>
      <c r="G67" s="2799"/>
      <c r="H67" s="2761"/>
      <c r="I67" s="2761"/>
      <c r="J67" s="504"/>
      <c r="K67" s="504"/>
      <c r="M67" s="29"/>
      <c r="N67" s="29"/>
      <c r="O67" s="29"/>
      <c r="P67" s="29"/>
    </row>
    <row r="68" spans="1:16" s="14" customFormat="1" ht="20.25" thickTop="1">
      <c r="A68" s="2842"/>
      <c r="B68" s="2842"/>
      <c r="C68" s="2395" t="s">
        <v>6833</v>
      </c>
      <c r="D68" s="2767" t="s">
        <v>7359</v>
      </c>
      <c r="E68" s="858">
        <v>45615</v>
      </c>
      <c r="F68" s="2777" t="s">
        <v>2190</v>
      </c>
      <c r="G68" s="1876" t="s">
        <v>7556</v>
      </c>
      <c r="H68" s="2784" t="s">
        <v>7572</v>
      </c>
      <c r="I68" s="2784">
        <v>45637</v>
      </c>
      <c r="J68" s="498">
        <f>I68+16</f>
        <v>45653</v>
      </c>
      <c r="K68" s="2785">
        <f>I68+18</f>
        <v>45655</v>
      </c>
      <c r="M68" s="29"/>
      <c r="N68" s="29"/>
      <c r="O68" s="29"/>
      <c r="P68" s="29"/>
    </row>
    <row r="69" spans="1:16" s="14" customFormat="1" ht="20.25" thickBot="1">
      <c r="A69" s="2842" t="s">
        <v>7361</v>
      </c>
      <c r="B69" s="2842"/>
      <c r="C69" s="3959" t="s">
        <v>4424</v>
      </c>
      <c r="D69" s="2760" t="s">
        <v>4425</v>
      </c>
      <c r="E69" s="504">
        <v>45616</v>
      </c>
      <c r="F69" s="504">
        <f>E69+9</f>
        <v>45625</v>
      </c>
      <c r="G69" s="2799"/>
      <c r="H69" s="2761"/>
      <c r="I69" s="2761"/>
      <c r="J69" s="504"/>
      <c r="K69" s="504"/>
      <c r="M69" s="29"/>
      <c r="N69" s="29"/>
      <c r="O69" s="29"/>
      <c r="P69" s="29"/>
    </row>
    <row r="70" spans="1:16" s="14" customFormat="1" ht="20.25" thickTop="1">
      <c r="A70" s="2842"/>
      <c r="B70" s="2842"/>
      <c r="C70" s="2395" t="s">
        <v>7362</v>
      </c>
      <c r="D70" s="2767" t="s">
        <v>7329</v>
      </c>
      <c r="E70" s="858">
        <v>45622</v>
      </c>
      <c r="F70" s="2777" t="s">
        <v>2190</v>
      </c>
      <c r="G70" s="1876" t="s">
        <v>7559</v>
      </c>
      <c r="H70" s="2784" t="s">
        <v>7573</v>
      </c>
      <c r="I70" s="2784">
        <v>45644</v>
      </c>
      <c r="J70" s="498">
        <f>I70+16</f>
        <v>45660</v>
      </c>
      <c r="K70" s="2785">
        <f>I70+18</f>
        <v>45662</v>
      </c>
      <c r="M70" s="29"/>
      <c r="N70" s="29"/>
      <c r="O70" s="29"/>
      <c r="P70" s="29"/>
    </row>
    <row r="71" spans="1:16" s="14" customFormat="1" ht="20.25" thickBot="1">
      <c r="A71" s="2842" t="s">
        <v>6048</v>
      </c>
      <c r="B71" s="2842"/>
      <c r="C71" s="2759" t="s">
        <v>7325</v>
      </c>
      <c r="D71" s="2760" t="s">
        <v>4427</v>
      </c>
      <c r="E71" s="504">
        <v>45623</v>
      </c>
      <c r="F71" s="504">
        <f>E71+9</f>
        <v>45632</v>
      </c>
      <c r="G71" s="2799"/>
      <c r="H71" s="2761"/>
      <c r="I71" s="2761"/>
      <c r="J71" s="504"/>
      <c r="K71" s="504"/>
      <c r="M71" s="29"/>
      <c r="N71" s="29"/>
      <c r="O71" s="29"/>
      <c r="P71" s="29"/>
    </row>
    <row r="72" spans="1:16" s="14" customFormat="1" ht="20.25" thickTop="1">
      <c r="A72" s="2842"/>
      <c r="B72" s="2842"/>
      <c r="C72" s="2395" t="s">
        <v>6772</v>
      </c>
      <c r="D72" s="2767" t="s">
        <v>7364</v>
      </c>
      <c r="E72" s="858">
        <v>45629</v>
      </c>
      <c r="F72" s="2777" t="s">
        <v>2190</v>
      </c>
      <c r="G72" s="2872" t="s">
        <v>1430</v>
      </c>
      <c r="H72" s="2784" t="s">
        <v>7574</v>
      </c>
      <c r="I72" s="2784">
        <v>45651</v>
      </c>
      <c r="J72" s="498">
        <f>I72+16</f>
        <v>45667</v>
      </c>
      <c r="K72" s="2785">
        <f>I72+18</f>
        <v>45669</v>
      </c>
      <c r="M72" s="29"/>
      <c r="N72" s="29"/>
      <c r="O72" s="29"/>
      <c r="P72" s="29"/>
    </row>
    <row r="73" spans="1:16" s="14" customFormat="1" ht="20.25" thickBot="1">
      <c r="A73" s="2842"/>
      <c r="B73" s="2842"/>
      <c r="C73" s="2759" t="s">
        <v>5295</v>
      </c>
      <c r="D73" s="2760" t="s">
        <v>4430</v>
      </c>
      <c r="E73" s="504">
        <v>45630</v>
      </c>
      <c r="F73" s="504">
        <f>E73+9</f>
        <v>45639</v>
      </c>
      <c r="G73" s="2799"/>
      <c r="H73" s="2761"/>
      <c r="I73" s="2761"/>
      <c r="J73" s="504"/>
      <c r="K73" s="504"/>
      <c r="M73" s="29"/>
      <c r="N73" s="29"/>
      <c r="O73" s="29"/>
      <c r="P73" s="29"/>
    </row>
    <row r="74" spans="1:16" s="14" customFormat="1" ht="20.25" thickTop="1">
      <c r="A74" s="2842"/>
      <c r="B74" s="2842"/>
      <c r="C74" s="2395" t="s">
        <v>6721</v>
      </c>
      <c r="D74" s="2767" t="s">
        <v>7366</v>
      </c>
      <c r="E74" s="858">
        <v>45636</v>
      </c>
      <c r="F74" s="2777" t="s">
        <v>2190</v>
      </c>
      <c r="G74" s="1876" t="s">
        <v>7566</v>
      </c>
      <c r="H74" s="2784" t="s">
        <v>7575</v>
      </c>
      <c r="I74" s="2784">
        <v>45658</v>
      </c>
      <c r="J74" s="498">
        <f>I74+16</f>
        <v>45674</v>
      </c>
      <c r="K74" s="2785">
        <f>I74+18</f>
        <v>45676</v>
      </c>
      <c r="M74" s="29"/>
      <c r="N74" s="29"/>
      <c r="O74" s="29"/>
      <c r="P74" s="29"/>
    </row>
    <row r="75" spans="1:16" s="14" customFormat="1" ht="20.25" thickBot="1">
      <c r="A75" s="2842"/>
      <c r="B75" s="2842"/>
      <c r="C75" s="2759" t="s">
        <v>4414</v>
      </c>
      <c r="D75" s="2760" t="s">
        <v>4430</v>
      </c>
      <c r="E75" s="504">
        <v>45637</v>
      </c>
      <c r="F75" s="504">
        <f>E75+9</f>
        <v>45646</v>
      </c>
      <c r="G75" s="2799"/>
      <c r="H75" s="2761"/>
      <c r="I75" s="2761"/>
      <c r="J75" s="504"/>
      <c r="K75" s="504"/>
      <c r="M75" s="29"/>
      <c r="N75" s="29"/>
      <c r="O75" s="29"/>
      <c r="P75" s="29"/>
    </row>
    <row r="76" spans="1:16" s="14" customFormat="1" ht="21" thickTop="1">
      <c r="A76" s="2842"/>
      <c r="B76" s="2842"/>
      <c r="C76" s="2870"/>
      <c r="D76" s="489"/>
      <c r="E76" s="490"/>
      <c r="F76" s="490"/>
      <c r="G76"/>
      <c r="H76"/>
      <c r="I76"/>
      <c r="J76" s="99"/>
      <c r="K76" s="490"/>
      <c r="L76" s="29"/>
      <c r="M76" s="29"/>
      <c r="N76" s="29"/>
      <c r="O76" s="29"/>
      <c r="P76" s="29"/>
    </row>
    <row r="77" spans="1:16" s="14" customFormat="1" ht="20.25">
      <c r="A77" s="2842"/>
      <c r="B77" s="2842"/>
      <c r="C77" s="2870"/>
      <c r="D77" s="489"/>
      <c r="E77" s="490"/>
      <c r="F77" s="490"/>
      <c r="G77"/>
      <c r="H77"/>
      <c r="I77"/>
      <c r="J77" s="99"/>
      <c r="K77" s="490"/>
      <c r="L77" s="29"/>
      <c r="M77" s="29"/>
      <c r="N77" s="29"/>
      <c r="O77" s="29"/>
      <c r="P77" s="29"/>
    </row>
    <row r="78" spans="1:16" s="14" customFormat="1" ht="20.25">
      <c r="A78" s="2842"/>
      <c r="B78" s="2842"/>
      <c r="C78" s="2870"/>
      <c r="D78" s="489"/>
      <c r="E78" s="490"/>
      <c r="F78" s="490"/>
      <c r="G78"/>
      <c r="H78"/>
      <c r="I78"/>
      <c r="J78" s="99"/>
      <c r="K78" s="490"/>
      <c r="L78" s="29"/>
      <c r="M78" s="29"/>
      <c r="N78" s="29"/>
      <c r="O78" s="29"/>
      <c r="P78" s="29"/>
    </row>
    <row r="79" spans="1:16" s="14" customFormat="1" ht="20.25">
      <c r="A79" s="2842"/>
      <c r="B79" s="2842"/>
      <c r="C79" s="132" t="s">
        <v>7512</v>
      </c>
      <c r="D79"/>
      <c r="E79"/>
      <c r="F79"/>
      <c r="G79"/>
      <c r="H79"/>
      <c r="I79"/>
      <c r="J79" s="99"/>
      <c r="K79"/>
      <c r="L79" s="37"/>
      <c r="M79" s="37"/>
      <c r="N79" s="29"/>
      <c r="O79"/>
      <c r="P79"/>
    </row>
    <row r="80" spans="1:16" s="14" customFormat="1" ht="20.25">
      <c r="A80" s="2842"/>
      <c r="B80" s="2842"/>
      <c r="C80" s="17" t="s">
        <v>2303</v>
      </c>
      <c r="D80"/>
      <c r="E80"/>
      <c r="F80"/>
      <c r="G80"/>
      <c r="H80"/>
      <c r="I80"/>
      <c r="J80" s="99"/>
      <c r="K80"/>
      <c r="L80" s="37"/>
      <c r="M80" s="37"/>
      <c r="N80" s="29"/>
      <c r="O80"/>
      <c r="P80"/>
    </row>
    <row r="81" spans="1:16" s="29" customFormat="1" ht="14.25">
      <c r="A81" s="2842"/>
      <c r="B81" s="2842"/>
      <c r="E81" s="734"/>
      <c r="F81" s="734"/>
      <c r="I81" s="59"/>
      <c r="J81" s="1119"/>
      <c r="N81" s="1119"/>
    </row>
    <row r="82" spans="1:16" s="29" customFormat="1" ht="18">
      <c r="A82" s="2842"/>
      <c r="B82" s="2842"/>
      <c r="C82" s="52" t="s">
        <v>1920</v>
      </c>
      <c r="D82" s="30"/>
      <c r="E82" s="30"/>
      <c r="F82" s="53"/>
      <c r="G82" s="54" t="s">
        <v>1958</v>
      </c>
      <c r="H82" s="54"/>
      <c r="I82" s="52"/>
      <c r="J82" s="30"/>
      <c r="K82" s="165" t="s">
        <v>1982</v>
      </c>
      <c r="L82" s="52"/>
      <c r="M82" s="54"/>
      <c r="O82" s="162"/>
    </row>
    <row r="83" spans="1:16" s="29" customFormat="1" ht="16.5">
      <c r="A83" s="2842"/>
      <c r="B83" s="2842"/>
      <c r="C83" s="55" t="s">
        <v>1921</v>
      </c>
      <c r="D83" s="30"/>
      <c r="E83" s="1118" t="s">
        <v>2305</v>
      </c>
      <c r="F83" s="54"/>
      <c r="G83" s="30" t="s">
        <v>2306</v>
      </c>
      <c r="H83" s="30"/>
      <c r="I83" s="166" t="s">
        <v>1960</v>
      </c>
      <c r="J83" s="27"/>
      <c r="K83" s="168" t="s">
        <v>1984</v>
      </c>
      <c r="L83" s="30"/>
      <c r="M83" s="169" t="s">
        <v>1985</v>
      </c>
      <c r="N83" s="2593"/>
      <c r="O83" s="162"/>
      <c r="P83" s="37"/>
    </row>
    <row r="84" spans="1:16" s="29" customFormat="1" ht="16.5">
      <c r="A84" s="2842"/>
      <c r="B84" s="2842"/>
      <c r="C84" s="30"/>
      <c r="D84" s="30"/>
      <c r="E84" s="1118"/>
      <c r="F84" s="54"/>
      <c r="G84" s="30"/>
      <c r="H84" s="30"/>
      <c r="I84" s="169"/>
      <c r="K84" s="168"/>
      <c r="L84" s="55"/>
      <c r="M84" s="169"/>
      <c r="O84" s="162"/>
      <c r="P84"/>
    </row>
    <row r="85" spans="1:16">
      <c r="C85" s="34" t="str">
        <f>HOME!A$600</f>
        <v>ZANT CHONG</v>
      </c>
      <c r="D85" s="34" t="str">
        <f>HOME!B$600</f>
        <v>6011 2429</v>
      </c>
      <c r="E85" s="24" t="str">
        <f>HOME!C$600</f>
        <v>zant.chong@msc.com</v>
      </c>
      <c r="G85" s="1987" t="str">
        <f>HOME!A$617</f>
        <v>ROBERT CHIA</v>
      </c>
      <c r="H85" s="1987" t="str">
        <f>HOME!B$617</f>
        <v>6011 0564</v>
      </c>
      <c r="I85" s="594" t="str">
        <f>HOME!C$617</f>
        <v>robert.chia@msc.com</v>
      </c>
      <c r="K85" s="34" t="str">
        <f>HOME!A$632</f>
        <v>RAYNAR ANG</v>
      </c>
      <c r="L85" s="34" t="str">
        <f>HOME!B$632</f>
        <v>6011 2358</v>
      </c>
      <c r="M85" s="24" t="str">
        <f>HOME!C$632</f>
        <v>raynar.ang@msc.com</v>
      </c>
    </row>
    <row r="86" spans="1:16">
      <c r="C86" s="34" t="str">
        <f>HOME!A$601</f>
        <v>PHOEBE HUANG</v>
      </c>
      <c r="D86" s="34" t="str">
        <f>HOME!B$601</f>
        <v>6011 0562</v>
      </c>
      <c r="E86" s="24" t="str">
        <f>HOME!C$601</f>
        <v>phoebe.huang@msc.com</v>
      </c>
      <c r="G86" s="1987" t="str">
        <f>HOME!A$618</f>
        <v>S. Y. LIEW</v>
      </c>
      <c r="H86" s="1987" t="str">
        <f>HOME!B$618</f>
        <v>6011 2348</v>
      </c>
      <c r="I86" s="594" t="str">
        <f>HOME!C$618</f>
        <v>seoyi.liew@msc.com</v>
      </c>
      <c r="K86" s="34" t="str">
        <f>HOME!A$633</f>
        <v>KAI SIANG</v>
      </c>
      <c r="L86" s="34" t="str">
        <f>HOME!B$633</f>
        <v>6011 2356</v>
      </c>
      <c r="M86" s="24" t="str">
        <f>HOME!C$633</f>
        <v>kaisiang.lim@msc.com</v>
      </c>
    </row>
    <row r="87" spans="1:16">
      <c r="C87" s="34" t="str">
        <f>HOME!A$602</f>
        <v>SHERWIN LIM</v>
      </c>
      <c r="D87" s="34" t="str">
        <f>HOME!B$602</f>
        <v>6011 2395</v>
      </c>
      <c r="E87" s="24" t="str">
        <f>HOME!C$602</f>
        <v>sherwin.lim@msc.com</v>
      </c>
      <c r="G87" s="1987" t="str">
        <f>HOME!A$619</f>
        <v>SHARON KOH</v>
      </c>
      <c r="H87" s="1987" t="str">
        <f>HOME!B$619</f>
        <v>6011 2349</v>
      </c>
      <c r="I87" s="594" t="str">
        <f>HOME!C$619</f>
        <v>sharon.koh@msc.com</v>
      </c>
      <c r="K87" s="34" t="str">
        <f>HOME!A$634</f>
        <v>DEWI</v>
      </c>
      <c r="L87" s="34" t="str">
        <f>HOME!B$634</f>
        <v>6011 2354</v>
      </c>
      <c r="M87" s="24" t="str">
        <f>HOME!C$634</f>
        <v>dewi.ratnah@msc.com</v>
      </c>
    </row>
    <row r="88" spans="1:16">
      <c r="C88" s="34" t="str">
        <f>HOME!A$603</f>
        <v>NATALIE LEW</v>
      </c>
      <c r="D88" s="34" t="str">
        <f>HOME!B$603</f>
        <v>6011 2399</v>
      </c>
      <c r="E88" s="24" t="str">
        <f>HOME!C$603</f>
        <v>natalie.lew@msc.com</v>
      </c>
      <c r="G88" s="1987" t="str">
        <f>HOME!A$620</f>
        <v>ANGELIA LAU</v>
      </c>
      <c r="H88" s="1987" t="str">
        <f>HOME!B$620</f>
        <v>6011 2346</v>
      </c>
      <c r="I88" s="594" t="str">
        <f>HOME!C$620</f>
        <v>angelia.lau@msc.com</v>
      </c>
      <c r="K88" s="34" t="str">
        <f>HOME!A$635</f>
        <v>YU TING</v>
      </c>
      <c r="L88" s="34" t="str">
        <f>HOME!B$635</f>
        <v>6011 2359</v>
      </c>
      <c r="M88" s="24" t="str">
        <f>HOME!C$635</f>
        <v>yuting.luo@msc.com</v>
      </c>
    </row>
    <row r="89" spans="1:16">
      <c r="C89" s="34" t="str">
        <f>HOME!A$604</f>
        <v xml:space="preserve">LIM LEE HLI </v>
      </c>
      <c r="D89" s="34" t="str">
        <f>HOME!B$604</f>
        <v>6011 2352</v>
      </c>
      <c r="E89" s="24" t="str">
        <f>HOME!C$604</f>
        <v>leehli.lim@msc.com</v>
      </c>
      <c r="G89" s="1987" t="str">
        <f>HOME!A$621</f>
        <v>NOOR AFNINDAH</v>
      </c>
      <c r="H89" s="1987" t="str">
        <f>HOME!B$621</f>
        <v>6011 2347</v>
      </c>
      <c r="I89" s="594" t="str">
        <f>HOME!C$621</f>
        <v>noor.afnindah@msc.com</v>
      </c>
      <c r="K89" s="34" t="str">
        <f>HOME!A$636</f>
        <v>-</v>
      </c>
      <c r="L89" s="34" t="str">
        <f>HOME!B$636</f>
        <v>6011 0567</v>
      </c>
      <c r="M89" s="24" t="str">
        <f>HOME!C$636</f>
        <v>-</v>
      </c>
    </row>
    <row r="90" spans="1:16">
      <c r="C90" s="34" t="str">
        <f>HOME!A$605</f>
        <v>LIM AI PHEN</v>
      </c>
      <c r="D90" s="34" t="str">
        <f>HOME!B$605</f>
        <v>6011 9646</v>
      </c>
      <c r="E90" s="24" t="str">
        <f>HOME!C$605</f>
        <v>aiphen.lim@msc.com</v>
      </c>
      <c r="G90" s="1987" t="str">
        <f>HOME!A$622</f>
        <v>NG CHING WEI</v>
      </c>
      <c r="H90" s="1987" t="str">
        <f>HOME!B$622</f>
        <v>6011 2404</v>
      </c>
      <c r="I90" s="594" t="str">
        <f>HOME!C$622</f>
        <v>chingwei.ng@msc.com</v>
      </c>
      <c r="K90" s="34" t="str">
        <f>HOME!A$637</f>
        <v>SHAN SHAN</v>
      </c>
      <c r="L90" s="34" t="str">
        <f>HOME!B$637</f>
        <v>6011 2353</v>
      </c>
      <c r="M90" s="24" t="str">
        <f>HOME!C$637</f>
        <v>shanshan.chin@msc.com</v>
      </c>
    </row>
    <row r="91" spans="1:16">
      <c r="C91" s="34" t="str">
        <f>HOME!A$606</f>
        <v>DARIUS ONG</v>
      </c>
      <c r="D91" s="34" t="str">
        <f>HOME!B$606</f>
        <v>6011 2396</v>
      </c>
      <c r="E91" s="24" t="str">
        <f>HOME!C$606</f>
        <v>darius.ong@msc.com</v>
      </c>
      <c r="G91" s="1987">
        <f>HOME!A$623</f>
        <v>0</v>
      </c>
      <c r="H91" s="1987">
        <f>HOME!B$623</f>
        <v>0</v>
      </c>
      <c r="I91" s="594">
        <f>HOME!C$623</f>
        <v>0</v>
      </c>
      <c r="K91" s="34" t="str">
        <f>HOME!A$638</f>
        <v>EUNICE</v>
      </c>
      <c r="L91" s="34" t="str">
        <f>HOME!B$638</f>
        <v>6011 2355</v>
      </c>
      <c r="M91" s="24" t="str">
        <f>HOME!C$638</f>
        <v>eunice.chan@msc.com</v>
      </c>
    </row>
    <row r="92" spans="1:16">
      <c r="C92" s="34" t="str">
        <f>HOME!A$607</f>
        <v>LAWRENCE ANG (CROSS-TRADE)</v>
      </c>
      <c r="D92" s="34" t="str">
        <f>HOME!B$607</f>
        <v>6011 2400</v>
      </c>
      <c r="E92" s="24" t="str">
        <f>HOME!C$607</f>
        <v>lawrence.ang@msc.com</v>
      </c>
      <c r="G92" s="34" t="str">
        <f>HOME!A$624</f>
        <v>.</v>
      </c>
      <c r="H92" s="34" t="str">
        <f>HOME!B$624</f>
        <v>.</v>
      </c>
      <c r="I92" s="594" t="str">
        <f>HOME!C$624</f>
        <v>.</v>
      </c>
      <c r="K92" s="34" t="str">
        <f>HOME!A$639</f>
        <v>HAZEL</v>
      </c>
      <c r="L92" s="34" t="str">
        <f>HOME!B$639</f>
        <v>6011 2435</v>
      </c>
      <c r="M92" s="24" t="str">
        <f>HOME!C$639</f>
        <v>hazel.toh@msc.com</v>
      </c>
    </row>
    <row r="93" spans="1:16">
      <c r="C93" s="34" t="str">
        <f>HOME!A608</f>
        <v>ASHTON YAN</v>
      </c>
      <c r="D93" s="34" t="str">
        <f>HOME!B608</f>
        <v>6011 2398</v>
      </c>
      <c r="E93" s="24" t="str">
        <f>HOME!C608</f>
        <v>ashton.yan@msc.com</v>
      </c>
      <c r="L93" s="594"/>
    </row>
    <row r="94" spans="1:16" ht="14.25">
      <c r="C94" s="34" t="str">
        <f>HOME!A609</f>
        <v>JUN YUAN (IMP)</v>
      </c>
      <c r="D94" s="34" t="str">
        <f>HOME!B609</f>
        <v>6011 2402</v>
      </c>
      <c r="E94" s="24" t="str">
        <f>HOME!C609</f>
        <v>junyuan.kwa@msc.com</v>
      </c>
      <c r="K94" s="29"/>
      <c r="L94" s="170"/>
      <c r="M94" s="29"/>
    </row>
    <row r="95" spans="1:16" ht="14.25">
      <c r="C95" s="34" t="str">
        <f>HOME!A610</f>
        <v>KARTHI</v>
      </c>
      <c r="D95" s="34" t="str">
        <f>HOME!B610</f>
        <v>6011 2397</v>
      </c>
      <c r="E95" s="24" t="str">
        <f>HOME!C610</f>
        <v>karthigayan.velu@msc.com</v>
      </c>
      <c r="G95" s="29"/>
      <c r="H95" s="29"/>
      <c r="I95" s="38"/>
      <c r="L95" s="29"/>
      <c r="M95" s="38"/>
    </row>
    <row r="96" spans="1:16">
      <c r="C96" s="34">
        <f>HOME!A611</f>
        <v>0</v>
      </c>
      <c r="D96" s="34">
        <f>HOME!B611</f>
        <v>0</v>
      </c>
      <c r="E96" s="24">
        <f>HOME!C611</f>
        <v>0</v>
      </c>
    </row>
    <row r="97" spans="3:5">
      <c r="C97" s="34" t="str">
        <f>HOME!A612</f>
        <v xml:space="preserve">MAIN LINE  </v>
      </c>
      <c r="D97" s="34" t="str">
        <f>HOME!B612</f>
        <v>6011 2424</v>
      </c>
      <c r="E97" s="24">
        <f>HOME!C612</f>
        <v>0</v>
      </c>
    </row>
    <row r="98" spans="3:5">
      <c r="C98" s="34">
        <f>HOME!A613</f>
        <v>0</v>
      </c>
      <c r="D98" s="34">
        <f>HOME!B613</f>
        <v>0</v>
      </c>
      <c r="E98" s="24">
        <f>HOME!C613</f>
        <v>0</v>
      </c>
    </row>
  </sheetData>
  <hyperlinks>
    <hyperlink ref="E83" display="mktg-dept@msca.com.sg" xr:uid="{4DDB037C-F393-4DA3-BD0A-1CE3F0540534}"/>
    <hyperlink ref="J83" xr:uid="{0FC9BD94-6D63-4CFF-8F26-AC6578CC9B80}"/>
    <hyperlink ref="N83" xr:uid="{048192ED-7842-486F-B6E6-CADF4B907FD6}"/>
  </hyperlink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tabColor rgb="FF00B0F0"/>
    <pageSetUpPr fitToPage="1"/>
  </sheetPr>
  <dimension ref="A1:N54"/>
  <sheetViews>
    <sheetView zoomScale="85" zoomScaleNormal="85" workbookViewId="0"/>
  </sheetViews>
  <sheetFormatPr defaultColWidth="9.42578125" defaultRowHeight="12.75"/>
  <cols>
    <col min="1" max="1" width="10.85546875" style="1345"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1"/>
      <c r="C1" s="61"/>
      <c r="D1" s="61"/>
      <c r="E1" s="61"/>
      <c r="F1" s="61"/>
      <c r="G1" s="61"/>
      <c r="H1" s="61"/>
      <c r="I1" s="61"/>
      <c r="J1" s="61"/>
      <c r="L1" s="37"/>
      <c r="M1" s="5"/>
    </row>
    <row r="2" spans="1:14" s="37" customFormat="1" ht="15.75">
      <c r="A2" s="1345"/>
      <c r="B2" s="7" t="s">
        <v>2307</v>
      </c>
      <c r="M2" s="62"/>
    </row>
    <row r="3" spans="1:14" s="37" customFormat="1" ht="22.5" customHeight="1">
      <c r="A3" s="1345"/>
      <c r="B3" s="7"/>
      <c r="M3" s="62"/>
    </row>
    <row r="4" spans="1:14" s="61" customFormat="1" ht="15">
      <c r="A4" s="1348"/>
      <c r="B4" s="230"/>
      <c r="C4" s="66"/>
      <c r="D4" s="870" t="s">
        <v>7576</v>
      </c>
      <c r="E4" s="66"/>
      <c r="F4" s="66"/>
      <c r="G4" s="66"/>
      <c r="H4" s="66"/>
    </row>
    <row r="5" spans="1:14" s="61" customFormat="1" ht="12" thickBot="1">
      <c r="A5" s="1348"/>
      <c r="B5" s="84"/>
      <c r="C5" s="84"/>
      <c r="D5" s="84"/>
      <c r="E5" s="84"/>
      <c r="F5" s="84"/>
      <c r="G5" s="84"/>
      <c r="H5" s="1053"/>
    </row>
    <row r="6" spans="1:14" s="70" customFormat="1" ht="29.25" customHeight="1">
      <c r="A6" s="1348" t="s">
        <v>7516</v>
      </c>
      <c r="B6" s="3139" t="s">
        <v>7197</v>
      </c>
      <c r="C6" s="776"/>
      <c r="D6" s="1317" t="s">
        <v>2015</v>
      </c>
      <c r="E6" s="2080" t="s">
        <v>3770</v>
      </c>
      <c r="F6" s="391" t="s">
        <v>4443</v>
      </c>
      <c r="G6" s="2818" t="s">
        <v>2018</v>
      </c>
      <c r="H6" s="2818" t="s">
        <v>3883</v>
      </c>
      <c r="I6" s="2825" t="s">
        <v>7515</v>
      </c>
      <c r="J6" s="2819" t="s">
        <v>662</v>
      </c>
      <c r="K6" s="2816" t="s">
        <v>7371</v>
      </c>
      <c r="L6" s="61"/>
      <c r="M6" s="61"/>
      <c r="N6" s="61"/>
    </row>
    <row r="7" spans="1:14" s="70" customFormat="1" ht="15.75" customHeight="1" thickBot="1">
      <c r="A7" s="1348"/>
      <c r="B7" s="2820"/>
      <c r="C7" s="2821" t="s">
        <v>4382</v>
      </c>
      <c r="D7" s="2081" t="s">
        <v>3578</v>
      </c>
      <c r="E7" s="2822"/>
      <c r="F7" s="3178"/>
      <c r="G7" s="2823"/>
      <c r="H7" s="2822" t="s">
        <v>3771</v>
      </c>
      <c r="I7" s="2822" t="s">
        <v>4383</v>
      </c>
      <c r="J7" s="2824" t="s">
        <v>4399</v>
      </c>
      <c r="K7" s="3054"/>
      <c r="L7" s="61"/>
      <c r="M7" s="61"/>
      <c r="N7" s="61"/>
    </row>
    <row r="8" spans="1:14" s="70" customFormat="1" ht="18" customHeight="1" thickTop="1">
      <c r="A8" s="1348" t="s">
        <v>7094</v>
      </c>
      <c r="B8" s="3024" t="s">
        <v>6690</v>
      </c>
      <c r="C8" s="3237" t="s">
        <v>7313</v>
      </c>
      <c r="D8" s="3025">
        <v>45499</v>
      </c>
      <c r="E8" s="3026" t="s">
        <v>2190</v>
      </c>
      <c r="F8" s="2234" t="s">
        <v>7577</v>
      </c>
      <c r="G8" s="3027" t="s">
        <v>7578</v>
      </c>
      <c r="H8" s="3035">
        <v>45524</v>
      </c>
      <c r="I8" s="3027">
        <f>H8+16</f>
        <v>45540</v>
      </c>
      <c r="J8" s="3027">
        <f>H8+19</f>
        <v>45543</v>
      </c>
    </row>
    <row r="9" spans="1:14" s="70" customFormat="1" ht="18" customHeight="1" thickBot="1">
      <c r="A9" s="1348"/>
      <c r="B9" s="3157" t="s">
        <v>6463</v>
      </c>
      <c r="C9" s="3238" t="s">
        <v>2238</v>
      </c>
      <c r="D9" s="1352">
        <v>45502</v>
      </c>
      <c r="E9" s="1350">
        <f>D9+10</f>
        <v>45512</v>
      </c>
      <c r="F9" s="3028"/>
      <c r="G9" s="3029"/>
      <c r="H9" s="3030"/>
      <c r="I9" s="3030"/>
      <c r="J9" s="3030"/>
    </row>
    <row r="10" spans="1:14" s="70" customFormat="1" ht="18" customHeight="1" thickTop="1">
      <c r="A10" s="1348"/>
      <c r="B10" s="3158" t="s">
        <v>6638</v>
      </c>
      <c r="C10" s="3239" t="s">
        <v>7314</v>
      </c>
      <c r="D10" s="1381">
        <v>45501</v>
      </c>
      <c r="E10" s="3037" t="s">
        <v>2190</v>
      </c>
      <c r="F10" s="2514" t="s">
        <v>7579</v>
      </c>
      <c r="G10" s="3027" t="s">
        <v>7580</v>
      </c>
      <c r="H10" s="3036">
        <v>45521</v>
      </c>
      <c r="I10" s="3027">
        <f>H10+16</f>
        <v>45537</v>
      </c>
      <c r="J10" s="3027">
        <f>H10+19</f>
        <v>45540</v>
      </c>
    </row>
    <row r="11" spans="1:14" s="70" customFormat="1" ht="18" customHeight="1">
      <c r="A11" s="1348"/>
      <c r="B11" s="3159" t="s">
        <v>6463</v>
      </c>
      <c r="C11" s="542" t="s">
        <v>2238</v>
      </c>
      <c r="D11" s="543">
        <v>45502</v>
      </c>
      <c r="E11" s="543">
        <f>D11+10</f>
        <v>45512</v>
      </c>
      <c r="F11" s="27"/>
      <c r="G11" s="3155"/>
      <c r="H11" s="3036"/>
      <c r="I11" s="3155"/>
      <c r="J11" s="3155"/>
    </row>
    <row r="12" spans="1:14" s="70" customFormat="1" ht="18" customHeight="1" thickBot="1">
      <c r="A12" s="1348"/>
      <c r="B12" s="3031" t="s">
        <v>2242</v>
      </c>
      <c r="C12" s="3240" t="s">
        <v>4395</v>
      </c>
      <c r="D12" s="1324">
        <v>45502</v>
      </c>
      <c r="E12" s="3154" t="s">
        <v>2190</v>
      </c>
      <c r="F12" s="3156"/>
      <c r="G12" s="3029"/>
      <c r="H12" s="3030"/>
      <c r="I12" s="3030"/>
      <c r="J12" s="3030"/>
    </row>
    <row r="13" spans="1:14" s="70" customFormat="1" ht="18" customHeight="1" thickTop="1">
      <c r="A13" s="1348"/>
      <c r="B13" s="3033" t="s">
        <v>6681</v>
      </c>
      <c r="C13" s="1024" t="s">
        <v>7316</v>
      </c>
      <c r="D13" s="1383">
        <v>45503</v>
      </c>
      <c r="E13" s="3037" t="s">
        <v>2190</v>
      </c>
      <c r="F13" s="1876" t="s">
        <v>7581</v>
      </c>
      <c r="G13" s="3027" t="s">
        <v>7582</v>
      </c>
      <c r="H13" s="3036">
        <v>45527</v>
      </c>
      <c r="I13" s="3027">
        <f>H13+16</f>
        <v>45543</v>
      </c>
      <c r="J13" s="3027">
        <f>H13+19</f>
        <v>45546</v>
      </c>
    </row>
    <row r="14" spans="1:14" s="70" customFormat="1" ht="18" customHeight="1" thickBot="1">
      <c r="A14" s="1348"/>
      <c r="B14" s="3031" t="s">
        <v>5295</v>
      </c>
      <c r="C14" s="1005" t="s">
        <v>4772</v>
      </c>
      <c r="D14" s="504">
        <v>45507</v>
      </c>
      <c r="E14" s="1324">
        <f>D14+9</f>
        <v>45516</v>
      </c>
      <c r="F14" s="3034"/>
      <c r="G14" s="3029"/>
      <c r="H14" s="3030"/>
      <c r="I14" s="3030"/>
      <c r="J14" s="3030"/>
    </row>
    <row r="15" spans="1:14" s="70" customFormat="1" ht="18" customHeight="1" thickTop="1">
      <c r="A15" s="1348"/>
      <c r="B15" s="1876" t="s">
        <v>5266</v>
      </c>
      <c r="C15" s="1076" t="s">
        <v>7318</v>
      </c>
      <c r="D15" s="302">
        <v>45510</v>
      </c>
      <c r="E15" s="2777" t="s">
        <v>2190</v>
      </c>
      <c r="F15" s="3255" t="s">
        <v>2182</v>
      </c>
      <c r="G15" s="3027" t="s">
        <v>7583</v>
      </c>
      <c r="H15" s="3253">
        <v>45529</v>
      </c>
      <c r="I15" s="3254">
        <f>H15+16</f>
        <v>45545</v>
      </c>
      <c r="J15" s="3254">
        <f>H15+19</f>
        <v>45548</v>
      </c>
    </row>
    <row r="16" spans="1:14" s="70" customFormat="1" ht="18" customHeight="1" thickBot="1">
      <c r="A16" s="1348"/>
      <c r="B16" s="2759" t="s">
        <v>2214</v>
      </c>
      <c r="C16" s="2760" t="s">
        <v>2240</v>
      </c>
      <c r="D16" s="1324">
        <v>45513</v>
      </c>
      <c r="E16" s="504">
        <f>D16+9</f>
        <v>45522</v>
      </c>
      <c r="F16" s="3256" t="s">
        <v>7584</v>
      </c>
      <c r="G16" s="3029"/>
      <c r="H16" s="3030"/>
      <c r="I16" s="3030"/>
      <c r="J16" s="3030"/>
    </row>
    <row r="17" spans="1:11" s="70" customFormat="1" ht="18" customHeight="1" thickTop="1">
      <c r="A17" s="1348" t="s">
        <v>7585</v>
      </c>
      <c r="B17" s="1876" t="s">
        <v>3873</v>
      </c>
      <c r="C17" s="1076" t="s">
        <v>7320</v>
      </c>
      <c r="D17" s="302">
        <v>45517</v>
      </c>
      <c r="E17" s="2777" t="s">
        <v>2190</v>
      </c>
      <c r="F17" s="2497" t="s">
        <v>3295</v>
      </c>
      <c r="G17" s="3027" t="s">
        <v>7586</v>
      </c>
      <c r="H17" s="3036">
        <v>45536</v>
      </c>
      <c r="I17" s="3027">
        <f>H17+16</f>
        <v>45552</v>
      </c>
      <c r="J17" s="3027">
        <f>H17+19</f>
        <v>45555</v>
      </c>
    </row>
    <row r="18" spans="1:11" s="70" customFormat="1" ht="18" customHeight="1" thickBot="1">
      <c r="A18" s="3428" t="s">
        <v>7322</v>
      </c>
      <c r="B18" s="2759" t="s">
        <v>2242</v>
      </c>
      <c r="C18" s="2760" t="s">
        <v>2243</v>
      </c>
      <c r="D18" s="504">
        <v>45520</v>
      </c>
      <c r="E18" s="504">
        <f>D18+12</f>
        <v>45532</v>
      </c>
      <c r="F18" s="3034"/>
      <c r="G18" s="3029"/>
      <c r="H18" s="3030"/>
      <c r="I18" s="3030"/>
      <c r="J18" s="3030"/>
    </row>
    <row r="19" spans="1:11" s="70" customFormat="1" ht="18" customHeight="1" thickTop="1">
      <c r="A19" s="1348" t="s">
        <v>7587</v>
      </c>
      <c r="B19" s="1876" t="s">
        <v>4387</v>
      </c>
      <c r="C19" s="1076" t="s">
        <v>7323</v>
      </c>
      <c r="D19" s="302">
        <v>45524</v>
      </c>
      <c r="E19" s="2777" t="s">
        <v>2190</v>
      </c>
      <c r="F19" s="2497" t="s">
        <v>3295</v>
      </c>
      <c r="G19" s="3027" t="s">
        <v>7588</v>
      </c>
      <c r="H19" s="3036">
        <v>45543</v>
      </c>
      <c r="I19" s="3027">
        <f>H19+16</f>
        <v>45559</v>
      </c>
      <c r="J19" s="3027">
        <f>H19+19</f>
        <v>45562</v>
      </c>
    </row>
    <row r="20" spans="1:11" s="70" customFormat="1" ht="18" customHeight="1" thickBot="1">
      <c r="A20" s="1348"/>
      <c r="B20" s="2759" t="s">
        <v>7325</v>
      </c>
      <c r="C20" s="2760" t="s">
        <v>4776</v>
      </c>
      <c r="D20" s="504">
        <v>45533</v>
      </c>
      <c r="E20" s="504">
        <f>D20+9</f>
        <v>45542</v>
      </c>
      <c r="F20" s="3034"/>
      <c r="G20" s="3029"/>
      <c r="H20" s="3030"/>
      <c r="I20" s="3030"/>
      <c r="J20" s="3030"/>
    </row>
    <row r="21" spans="1:11" s="70" customFormat="1" ht="18" customHeight="1" thickTop="1">
      <c r="A21" s="1348" t="s">
        <v>5775</v>
      </c>
      <c r="B21" s="1876" t="s">
        <v>6772</v>
      </c>
      <c r="C21" s="1076" t="s">
        <v>7326</v>
      </c>
      <c r="D21" s="302">
        <v>45531</v>
      </c>
      <c r="E21" s="2777" t="s">
        <v>2190</v>
      </c>
      <c r="F21" s="3255" t="s">
        <v>2182</v>
      </c>
      <c r="G21" s="3027" t="s">
        <v>7589</v>
      </c>
      <c r="H21" s="3253">
        <v>45550</v>
      </c>
      <c r="I21" s="3254"/>
      <c r="J21" s="3254"/>
    </row>
    <row r="22" spans="1:11" s="70" customFormat="1" ht="18" customHeight="1" thickBot="1">
      <c r="A22" s="1348"/>
      <c r="B22" s="2759" t="s">
        <v>4410</v>
      </c>
      <c r="C22" s="2760" t="s">
        <v>4780</v>
      </c>
      <c r="D22" s="504">
        <v>45539</v>
      </c>
      <c r="E22" s="504">
        <f>D22+9</f>
        <v>45548</v>
      </c>
      <c r="F22" s="3032"/>
      <c r="G22" s="3029"/>
      <c r="H22" s="3030"/>
      <c r="I22" s="3030"/>
      <c r="J22" s="3030"/>
    </row>
    <row r="23" spans="1:11" s="70" customFormat="1" ht="18" customHeight="1" thickTop="1">
      <c r="A23" s="3428" t="s">
        <v>7565</v>
      </c>
      <c r="B23" s="1876" t="s">
        <v>6721</v>
      </c>
      <c r="C23" s="1024" t="s">
        <v>7328</v>
      </c>
      <c r="D23" s="1159">
        <v>45538</v>
      </c>
      <c r="E23" s="3482" t="s">
        <v>2190</v>
      </c>
      <c r="F23" s="2497" t="s">
        <v>6594</v>
      </c>
      <c r="G23" s="3027" t="s">
        <v>7590</v>
      </c>
      <c r="H23" s="3253">
        <v>45557</v>
      </c>
      <c r="I23" s="3254">
        <f>H23+16</f>
        <v>45573</v>
      </c>
      <c r="J23" s="3254">
        <f>H23+19</f>
        <v>45576</v>
      </c>
      <c r="K23" s="3038" t="s">
        <v>7591</v>
      </c>
    </row>
    <row r="24" spans="1:11" s="70" customFormat="1" ht="18" customHeight="1" thickBot="1">
      <c r="A24" s="3428" t="s">
        <v>7330</v>
      </c>
      <c r="B24" s="2759" t="s">
        <v>7331</v>
      </c>
      <c r="C24" s="1005" t="s">
        <v>5323</v>
      </c>
      <c r="D24" s="195">
        <v>45539</v>
      </c>
      <c r="E24" s="195">
        <f>D24+9</f>
        <v>45548</v>
      </c>
      <c r="F24" s="3032"/>
      <c r="G24" s="3029"/>
      <c r="H24" s="3478"/>
      <c r="I24" s="3478"/>
      <c r="J24" s="3478"/>
    </row>
    <row r="25" spans="1:11" s="70" customFormat="1" ht="18" customHeight="1" thickTop="1">
      <c r="A25" s="3428" t="s">
        <v>7181</v>
      </c>
      <c r="B25" s="2395" t="s">
        <v>6630</v>
      </c>
      <c r="C25" s="1024" t="s">
        <v>7302</v>
      </c>
      <c r="D25" s="3483">
        <v>45545</v>
      </c>
      <c r="E25" s="3482" t="s">
        <v>2190</v>
      </c>
      <c r="F25" s="2497" t="s">
        <v>3295</v>
      </c>
      <c r="G25" s="3027" t="s">
        <v>7592</v>
      </c>
      <c r="H25" s="3253">
        <v>45564</v>
      </c>
      <c r="I25" s="3254">
        <f>H25+16</f>
        <v>45580</v>
      </c>
      <c r="J25" s="3254">
        <f>H25+19</f>
        <v>45583</v>
      </c>
    </row>
    <row r="26" spans="1:11" s="70" customFormat="1" ht="18" customHeight="1" thickBot="1">
      <c r="A26" s="3428"/>
      <c r="B26" s="2759" t="s">
        <v>2186</v>
      </c>
      <c r="C26" s="1005" t="s">
        <v>2258</v>
      </c>
      <c r="D26" s="195">
        <f>D24+7</f>
        <v>45546</v>
      </c>
      <c r="E26" s="195">
        <f>D26+9</f>
        <v>45555</v>
      </c>
      <c r="F26" s="3032"/>
      <c r="G26" s="3029"/>
      <c r="H26" s="3478"/>
      <c r="I26" s="3478"/>
      <c r="J26" s="3478"/>
    </row>
    <row r="27" spans="1:11" s="70" customFormat="1" ht="18" customHeight="1" thickTop="1">
      <c r="A27" s="3428" t="s">
        <v>7581</v>
      </c>
      <c r="B27" s="2395" t="s">
        <v>4453</v>
      </c>
      <c r="C27" s="1024" t="s">
        <v>7333</v>
      </c>
      <c r="D27" s="3483">
        <v>45552</v>
      </c>
      <c r="E27" s="3482" t="s">
        <v>2190</v>
      </c>
      <c r="F27" s="2497" t="s">
        <v>3295</v>
      </c>
      <c r="G27" s="3027" t="s">
        <v>7593</v>
      </c>
      <c r="H27" s="3253">
        <v>45571</v>
      </c>
      <c r="I27" s="3254">
        <f>H27+16</f>
        <v>45587</v>
      </c>
      <c r="J27" s="3254">
        <f>H27+19</f>
        <v>45590</v>
      </c>
    </row>
    <row r="28" spans="1:11" s="70" customFormat="1" ht="18" customHeight="1" thickBot="1">
      <c r="A28" s="3428" t="s">
        <v>7335</v>
      </c>
      <c r="B28" s="2759" t="s">
        <v>7336</v>
      </c>
      <c r="C28" s="1005" t="s">
        <v>2263</v>
      </c>
      <c r="D28" s="195">
        <v>45553</v>
      </c>
      <c r="E28" s="195">
        <f>D28+9</f>
        <v>45562</v>
      </c>
      <c r="F28" s="3032"/>
      <c r="G28" s="3029"/>
      <c r="H28" s="3478"/>
      <c r="I28" s="3478"/>
      <c r="J28" s="3478"/>
    </row>
    <row r="29" spans="1:11" s="70" customFormat="1" ht="18" customHeight="1" thickTop="1">
      <c r="A29" s="3428"/>
      <c r="B29" s="2395" t="s">
        <v>6777</v>
      </c>
      <c r="C29" s="1024" t="s">
        <v>7309</v>
      </c>
      <c r="D29" s="3483">
        <v>45559</v>
      </c>
      <c r="E29" s="3482" t="s">
        <v>2190</v>
      </c>
      <c r="F29" s="2497" t="s">
        <v>3295</v>
      </c>
      <c r="G29" s="3027" t="s">
        <v>7594</v>
      </c>
      <c r="H29" s="3253">
        <v>45578</v>
      </c>
      <c r="I29" s="3254">
        <f>H29+16</f>
        <v>45594</v>
      </c>
      <c r="J29" s="3254">
        <f>H29+19</f>
        <v>45597</v>
      </c>
    </row>
    <row r="30" spans="1:11" s="70" customFormat="1" ht="18" customHeight="1" thickBot="1">
      <c r="A30" s="3428"/>
      <c r="B30" s="2759" t="s">
        <v>2242</v>
      </c>
      <c r="C30" s="1005" t="s">
        <v>4402</v>
      </c>
      <c r="D30" s="195">
        <v>45560</v>
      </c>
      <c r="E30" s="195">
        <f>D30+9</f>
        <v>45569</v>
      </c>
      <c r="F30" s="3032"/>
      <c r="G30" s="3029"/>
      <c r="H30" s="3478"/>
      <c r="I30" s="3478"/>
      <c r="J30" s="3478"/>
    </row>
    <row r="31" spans="1:11" s="70" customFormat="1" ht="18" customHeight="1" thickTop="1">
      <c r="A31" s="1348"/>
      <c r="B31" s="2395" t="s">
        <v>6705</v>
      </c>
      <c r="C31" s="2767" t="s">
        <v>7339</v>
      </c>
      <c r="D31" s="3483">
        <v>45566</v>
      </c>
      <c r="E31" s="3482" t="s">
        <v>2190</v>
      </c>
      <c r="F31" s="2497" t="s">
        <v>3295</v>
      </c>
      <c r="G31" s="3027" t="s">
        <v>7595</v>
      </c>
      <c r="H31" s="3253">
        <v>45585</v>
      </c>
      <c r="I31" s="3254">
        <f>H31+16</f>
        <v>45601</v>
      </c>
      <c r="J31" s="3254">
        <f>H31+19</f>
        <v>45604</v>
      </c>
    </row>
    <row r="32" spans="1:11" s="70" customFormat="1" ht="18" customHeight="1" thickBot="1">
      <c r="A32" s="1348"/>
      <c r="B32" s="2759" t="s">
        <v>7325</v>
      </c>
      <c r="C32" s="2760" t="s">
        <v>4404</v>
      </c>
      <c r="D32" s="195">
        <v>45567</v>
      </c>
      <c r="E32" s="195">
        <f>D32+9</f>
        <v>45576</v>
      </c>
      <c r="F32" s="3032"/>
      <c r="G32" s="3029"/>
      <c r="H32" s="3478"/>
      <c r="I32" s="3478"/>
      <c r="J32" s="3478"/>
    </row>
    <row r="33" spans="1:14" s="70" customFormat="1" ht="18" customHeight="1" thickTop="1">
      <c r="A33" s="1348"/>
      <c r="B33" s="2870"/>
      <c r="C33" s="489"/>
      <c r="D33" s="490"/>
      <c r="E33" s="490"/>
      <c r="F33" s="3433"/>
      <c r="G33" s="3434"/>
      <c r="H33" s="3435"/>
      <c r="I33" s="3435"/>
      <c r="J33" s="3435"/>
    </row>
    <row r="34" spans="1:14" s="70" customFormat="1" ht="18" customHeight="1">
      <c r="A34" s="1348"/>
      <c r="B34" s="2870"/>
      <c r="C34" s="489"/>
      <c r="D34" s="490"/>
      <c r="E34" s="490"/>
      <c r="F34" s="3433"/>
      <c r="G34" s="3434"/>
      <c r="H34" s="3435"/>
      <c r="I34" s="3435"/>
      <c r="J34" s="3435"/>
    </row>
    <row r="35" spans="1:14">
      <c r="A35" s="1348"/>
      <c r="B35" s="2826" t="s">
        <v>2303</v>
      </c>
    </row>
    <row r="36" spans="1:14">
      <c r="A36" s="1348"/>
    </row>
    <row r="37" spans="1:14">
      <c r="A37" s="1348"/>
    </row>
    <row r="38" spans="1:14" s="70" customFormat="1">
      <c r="A38" s="3429"/>
      <c r="B38" s="279" t="s">
        <v>1920</v>
      </c>
      <c r="D38" t="s">
        <v>2304</v>
      </c>
      <c r="E38" s="280"/>
      <c r="F38" s="71" t="s">
        <v>1958</v>
      </c>
      <c r="G38" s="71"/>
      <c r="J38" s="71" t="s">
        <v>1982</v>
      </c>
      <c r="K38" s="71"/>
      <c r="L38" s="71"/>
      <c r="M38" s="61"/>
      <c r="N38" s="61"/>
    </row>
    <row r="39" spans="1:14" s="70" customFormat="1">
      <c r="A39" s="3429"/>
      <c r="B39" s="82" t="s">
        <v>1921</v>
      </c>
      <c r="D39" s="275" t="s">
        <v>2305</v>
      </c>
      <c r="E39" s="71"/>
      <c r="F39" s="70" t="s">
        <v>2306</v>
      </c>
      <c r="H39" s="1372" t="s">
        <v>1960</v>
      </c>
      <c r="J39" s="70" t="s">
        <v>1984</v>
      </c>
      <c r="L39" s="81" t="s">
        <v>1985</v>
      </c>
      <c r="M39" s="61"/>
      <c r="N39" s="61"/>
    </row>
    <row r="40" spans="1:14" s="61" customFormat="1" ht="11.25">
      <c r="A40" s="3429"/>
      <c r="B40" s="82"/>
      <c r="C40" s="70"/>
      <c r="D40" s="83"/>
      <c r="E40" s="71"/>
      <c r="F40" s="70"/>
      <c r="G40" s="70"/>
      <c r="H40" s="83"/>
      <c r="J40" s="70"/>
      <c r="K40" s="70"/>
      <c r="L40" s="81"/>
    </row>
    <row r="41" spans="1:14" s="61" customFormat="1" ht="11.25">
      <c r="A41" s="3430"/>
      <c r="B41" s="80" t="str">
        <f>HOME!A$600</f>
        <v>ZANT CHONG</v>
      </c>
      <c r="C41" s="80" t="str">
        <f>HOME!B$600</f>
        <v>6011 2429</v>
      </c>
      <c r="D41" s="65" t="str">
        <f>HOME!C$600</f>
        <v>zant.chong@msc.com</v>
      </c>
      <c r="F41" s="80" t="str">
        <f>HOME!A617</f>
        <v>ROBERT CHIA</v>
      </c>
      <c r="G41" s="80" t="str">
        <f>HOME!B617</f>
        <v>6011 0564</v>
      </c>
      <c r="H41" s="65" t="str">
        <f>HOME!C617</f>
        <v>robert.chia@msc.com</v>
      </c>
      <c r="J41" s="80" t="str">
        <f>HOME!A$632</f>
        <v>RAYNAR ANG</v>
      </c>
      <c r="K41" s="80" t="str">
        <f>HOME!B$632</f>
        <v>6011 2358</v>
      </c>
      <c r="L41" s="65" t="str">
        <f>HOME!C$632</f>
        <v>raynar.ang@msc.com</v>
      </c>
    </row>
    <row r="42" spans="1:14" s="61" customFormat="1" ht="11.25">
      <c r="A42" s="3430"/>
      <c r="B42" s="80"/>
      <c r="C42" s="80"/>
      <c r="D42" s="65"/>
      <c r="F42" s="80"/>
      <c r="G42" s="80"/>
      <c r="H42" s="65"/>
      <c r="J42" s="80"/>
      <c r="K42" s="80"/>
      <c r="L42" s="65"/>
    </row>
    <row r="43" spans="1:14" s="61" customFormat="1" ht="11.25">
      <c r="A43" s="3429"/>
      <c r="B43" s="80" t="str">
        <f>HOME!A$601</f>
        <v>PHOEBE HUANG</v>
      </c>
      <c r="C43" s="80" t="str">
        <f>HOME!B$601</f>
        <v>6011 0562</v>
      </c>
      <c r="D43" s="65" t="str">
        <f>HOME!C$601</f>
        <v>phoebe.huang@msc.com</v>
      </c>
      <c r="F43" s="80" t="str">
        <f>HOME!A618</f>
        <v>S. Y. LIEW</v>
      </c>
      <c r="G43" s="80" t="str">
        <f>HOME!B618</f>
        <v>6011 2348</v>
      </c>
      <c r="H43" s="65" t="str">
        <f>HOME!C618</f>
        <v>seoyi.liew@msc.com</v>
      </c>
      <c r="J43" s="80" t="str">
        <f>HOME!A$634</f>
        <v>DEWI</v>
      </c>
      <c r="K43" s="80" t="str">
        <f>HOME!B$634</f>
        <v>6011 2354</v>
      </c>
      <c r="L43" s="65" t="str">
        <f>HOME!C$634</f>
        <v>dewi.ratnah@msc.com</v>
      </c>
      <c r="M43" s="114"/>
    </row>
    <row r="44" spans="1:14" s="61" customFormat="1" ht="11.25">
      <c r="A44" s="3429"/>
      <c r="B44" s="80" t="str">
        <f>HOME!A$602</f>
        <v>SHERWIN LIM</v>
      </c>
      <c r="C44" s="80" t="str">
        <f>HOME!B$602</f>
        <v>6011 2395</v>
      </c>
      <c r="D44" s="65" t="str">
        <f>HOME!C$602</f>
        <v>sherwin.lim@msc.com</v>
      </c>
      <c r="F44" s="80" t="str">
        <f>HOME!A619</f>
        <v>SHARON KOH</v>
      </c>
      <c r="G44" s="80" t="str">
        <f>HOME!B619</f>
        <v>6011 2349</v>
      </c>
      <c r="H44" s="65" t="str">
        <f>HOME!C619</f>
        <v>sharon.koh@msc.com</v>
      </c>
      <c r="J44" s="80" t="str">
        <f>HOME!A$637</f>
        <v>SHAN SHAN</v>
      </c>
      <c r="K44" s="80" t="str">
        <f>HOME!B$637</f>
        <v>6011 2353</v>
      </c>
      <c r="L44" s="65" t="str">
        <f>HOME!C$637</f>
        <v>shanshan.chin@msc.com</v>
      </c>
      <c r="M44" s="114"/>
    </row>
    <row r="45" spans="1:14" s="61" customFormat="1" ht="11.25">
      <c r="A45" s="3429"/>
      <c r="B45" s="80" t="str">
        <f>HOME!A$603</f>
        <v>NATALIE LEW</v>
      </c>
      <c r="C45" s="80" t="str">
        <f>HOME!B$603</f>
        <v>6011 2399</v>
      </c>
      <c r="D45" s="65" t="str">
        <f>HOME!C$603</f>
        <v>natalie.lew@msc.com</v>
      </c>
      <c r="F45" s="80" t="str">
        <f>HOME!A620</f>
        <v>ANGELIA LAU</v>
      </c>
      <c r="G45" s="80" t="str">
        <f>HOME!B620</f>
        <v>6011 2346</v>
      </c>
      <c r="H45" s="65" t="str">
        <f>HOME!C620</f>
        <v>angelia.lau@msc.com</v>
      </c>
      <c r="J45" s="80" t="str">
        <f>HOME!A$638</f>
        <v>EUNICE</v>
      </c>
      <c r="K45" s="80" t="str">
        <f>HOME!B$638</f>
        <v>6011 2355</v>
      </c>
      <c r="L45" s="65" t="str">
        <f>HOME!C$638</f>
        <v>eunice.chan@msc.com</v>
      </c>
    </row>
    <row r="46" spans="1:14" s="61" customFormat="1" ht="11.25">
      <c r="A46" s="3429"/>
      <c r="B46" s="80" t="str">
        <f>HOME!A$604</f>
        <v xml:space="preserve">LIM LEE HLI </v>
      </c>
      <c r="C46" s="80" t="str">
        <f>HOME!B$604</f>
        <v>6011 2352</v>
      </c>
      <c r="D46" s="65" t="str">
        <f>HOME!C$604</f>
        <v>leehli.lim@msc.com</v>
      </c>
      <c r="F46" s="80" t="str">
        <f>HOME!A621</f>
        <v>NOOR AFNINDAH</v>
      </c>
      <c r="G46" s="80" t="str">
        <f>HOME!B621</f>
        <v>6011 2347</v>
      </c>
      <c r="H46" s="65" t="str">
        <f>HOME!C621</f>
        <v>noor.afnindah@msc.com</v>
      </c>
      <c r="J46" s="80" t="str">
        <f>HOME!A$633</f>
        <v>KAI SIANG</v>
      </c>
      <c r="K46" s="80" t="str">
        <f>HOME!B$633</f>
        <v>6011 2356</v>
      </c>
      <c r="L46" s="65" t="str">
        <f>HOME!C$633</f>
        <v>kaisiang.lim@msc.com</v>
      </c>
    </row>
    <row r="47" spans="1:14" s="61" customFormat="1" ht="11.25">
      <c r="A47" s="3429"/>
      <c r="B47" s="80" t="str">
        <f>HOME!A$605</f>
        <v>LIM AI PHEN</v>
      </c>
      <c r="C47" s="80" t="str">
        <f>HOME!B$605</f>
        <v>6011 9646</v>
      </c>
      <c r="D47" s="65" t="str">
        <f>HOME!C$605</f>
        <v>aiphen.lim@msc.com</v>
      </c>
      <c r="F47" s="80" t="str">
        <f>HOME!A622</f>
        <v>NG CHING WEI</v>
      </c>
      <c r="G47" s="80" t="str">
        <f>HOME!B622</f>
        <v>6011 2404</v>
      </c>
      <c r="H47" s="65" t="str">
        <f>HOME!C622</f>
        <v>chingwei.ng@msc.com</v>
      </c>
      <c r="J47" s="80" t="str">
        <f>HOME!A$635</f>
        <v>YU TING</v>
      </c>
      <c r="K47" s="80" t="str">
        <f>HOME!B$635</f>
        <v>6011 2359</v>
      </c>
      <c r="L47" s="65" t="str">
        <f>HOME!C$635</f>
        <v>yuting.luo@msc.com</v>
      </c>
    </row>
    <row r="48" spans="1:14" s="61" customFormat="1" ht="11.25">
      <c r="A48" s="3429"/>
      <c r="B48" s="80" t="str">
        <f>HOME!A$606</f>
        <v>DARIUS ONG</v>
      </c>
      <c r="C48" s="80" t="str">
        <f>HOME!B$606</f>
        <v>6011 2396</v>
      </c>
      <c r="D48" s="65" t="str">
        <f>HOME!C$606</f>
        <v>darius.ong@msc.com</v>
      </c>
      <c r="F48" s="80">
        <f>HOME!A623</f>
        <v>0</v>
      </c>
      <c r="G48" s="80">
        <f>HOME!B623</f>
        <v>0</v>
      </c>
      <c r="H48" s="65">
        <f>HOME!C623</f>
        <v>0</v>
      </c>
      <c r="J48" s="80" t="str">
        <f>HOME!A$639</f>
        <v>HAZEL</v>
      </c>
      <c r="K48" s="80" t="str">
        <f>HOME!B$639</f>
        <v>6011 2435</v>
      </c>
      <c r="L48" s="65" t="str">
        <f>HOME!C$639</f>
        <v>hazel.toh@msc.com</v>
      </c>
    </row>
    <row r="49" spans="1:14" s="61" customFormat="1" ht="11.25">
      <c r="A49" s="3429"/>
      <c r="B49" s="80" t="str">
        <f>HOME!A607</f>
        <v>LAWRENCE ANG (CROSS-TRADE)</v>
      </c>
      <c r="C49" s="80" t="str">
        <f>HOME!B607</f>
        <v>6011 2400</v>
      </c>
      <c r="D49" s="65" t="str">
        <f>HOME!C607</f>
        <v>lawrence.ang@msc.com</v>
      </c>
      <c r="F49" s="80" t="str">
        <f>HOME!A624</f>
        <v>.</v>
      </c>
      <c r="G49" s="80" t="str">
        <f>HOME!B624</f>
        <v>.</v>
      </c>
      <c r="H49" s="65" t="str">
        <f>HOME!C624</f>
        <v>.</v>
      </c>
      <c r="J49" s="80" t="str">
        <f>HOME!A$636</f>
        <v>-</v>
      </c>
      <c r="K49" s="80" t="str">
        <f>HOME!B$636</f>
        <v>6011 0567</v>
      </c>
      <c r="L49" s="65" t="str">
        <f>HOME!C$636</f>
        <v>-</v>
      </c>
    </row>
    <row r="50" spans="1:14" s="61" customFormat="1" ht="11.25">
      <c r="A50" s="3429"/>
      <c r="B50" s="80" t="str">
        <f>HOME!A608</f>
        <v>ASHTON YAN</v>
      </c>
      <c r="C50" s="80" t="str">
        <f>HOME!B608</f>
        <v>6011 2398</v>
      </c>
      <c r="D50" s="65" t="str">
        <f>HOME!C608</f>
        <v>ashton.yan@msc.com</v>
      </c>
      <c r="G50" s="84"/>
      <c r="H50" s="81"/>
      <c r="J50" s="80"/>
    </row>
    <row r="51" spans="1:14" s="61" customFormat="1" ht="11.25">
      <c r="A51" s="3429"/>
      <c r="B51" s="80" t="str">
        <f>HOME!A609</f>
        <v>JUN YUAN (IMP)</v>
      </c>
      <c r="C51" s="80" t="str">
        <f>HOME!B609</f>
        <v>6011 2402</v>
      </c>
      <c r="D51" s="65" t="str">
        <f>HOME!C609</f>
        <v>junyuan.kwa@msc.com</v>
      </c>
      <c r="G51" s="84"/>
      <c r="H51" s="81"/>
    </row>
    <row r="52" spans="1:14" s="61" customFormat="1" ht="11.25">
      <c r="A52" s="1345"/>
      <c r="B52" s="80" t="str">
        <f>HOME!A610</f>
        <v>KARTHI</v>
      </c>
      <c r="C52" s="80" t="str">
        <f>HOME!B610</f>
        <v>6011 2397</v>
      </c>
      <c r="D52" s="65" t="str">
        <f>HOME!C610</f>
        <v>karthigayan.velu@msc.com</v>
      </c>
      <c r="G52" s="84"/>
      <c r="H52" s="84"/>
    </row>
    <row r="53" spans="1:14">
      <c r="B53" s="80">
        <f>HOME!A611</f>
        <v>0</v>
      </c>
      <c r="C53" s="80">
        <f>HOME!B611</f>
        <v>0</v>
      </c>
      <c r="D53" s="65">
        <f>HOME!C611</f>
        <v>0</v>
      </c>
      <c r="E53" s="61"/>
      <c r="F53" s="61"/>
      <c r="G53" s="61"/>
      <c r="H53" s="61"/>
      <c r="J53" s="61"/>
      <c r="K53" s="61"/>
      <c r="M53" s="5"/>
      <c r="N53" s="5"/>
    </row>
    <row r="54" spans="1:14">
      <c r="B54" s="80" t="str">
        <f>HOME!A612</f>
        <v xml:space="preserve">MAIN LINE  </v>
      </c>
      <c r="C54" s="80" t="str">
        <f>HOME!B612</f>
        <v>6011 2424</v>
      </c>
      <c r="D54" s="65">
        <f>HOME!C612</f>
        <v>0</v>
      </c>
    </row>
  </sheetData>
  <sheetProtection formatCells="0"/>
  <hyperlinks>
    <hyperlink ref="H39" r:id="rId1" xr:uid="{266997EE-B1F7-452E-BF7F-5351021426FE}"/>
    <hyperlink ref="L39" display="sinexp@msca.com.sg" xr:uid="{CA861D39-5B25-4263-A213-CA1E4CCF09A8}"/>
    <hyperlink ref="D39"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595" bestFit="1" customWidth="1"/>
    <col min="2" max="2" width="9.5703125" style="595" bestFit="1" customWidth="1"/>
    <col min="3" max="3" width="23.5703125" style="595" bestFit="1" customWidth="1"/>
    <col min="4" max="4" width="138.5703125" bestFit="1" customWidth="1"/>
  </cols>
  <sheetData>
    <row r="1" spans="1:4" ht="15">
      <c r="A1" s="633" t="s">
        <v>7596</v>
      </c>
      <c r="B1" s="633"/>
    </row>
    <row r="2" spans="1:4">
      <c r="A2" s="595" t="s">
        <v>7597</v>
      </c>
      <c r="B2" s="595" t="s">
        <v>7598</v>
      </c>
    </row>
    <row r="3" spans="1:4" ht="15">
      <c r="A3" s="634"/>
      <c r="B3" s="634"/>
    </row>
    <row r="5" spans="1:4" ht="15">
      <c r="A5" s="630" t="s">
        <v>7599</v>
      </c>
      <c r="B5" s="630" t="s">
        <v>7600</v>
      </c>
      <c r="C5" s="630" t="s">
        <v>7601</v>
      </c>
      <c r="D5" s="630" t="s">
        <v>7602</v>
      </c>
    </row>
    <row r="6" spans="1:4">
      <c r="A6" s="631">
        <v>1</v>
      </c>
      <c r="B6" s="631" t="s">
        <v>7603</v>
      </c>
      <c r="C6" s="631" t="s">
        <v>55</v>
      </c>
      <c r="D6" s="643" t="s">
        <v>7599</v>
      </c>
    </row>
    <row r="7" spans="1:4">
      <c r="A7" s="631">
        <v>2</v>
      </c>
      <c r="B7" s="631" t="s">
        <v>7603</v>
      </c>
      <c r="C7" s="631" t="s">
        <v>74</v>
      </c>
      <c r="D7" s="643" t="s">
        <v>7599</v>
      </c>
    </row>
    <row r="8" spans="1:4">
      <c r="A8" s="631">
        <v>3</v>
      </c>
      <c r="B8" s="631" t="s">
        <v>7603</v>
      </c>
      <c r="C8" s="631" t="s">
        <v>161</v>
      </c>
      <c r="D8" s="643" t="s">
        <v>7599</v>
      </c>
    </row>
    <row r="9" spans="1:4">
      <c r="A9" s="631">
        <v>4</v>
      </c>
      <c r="B9" s="631" t="s">
        <v>7603</v>
      </c>
      <c r="C9" s="631" t="s">
        <v>897</v>
      </c>
      <c r="D9" s="643" t="s">
        <v>7599</v>
      </c>
    </row>
    <row r="10" spans="1:4">
      <c r="A10" s="631">
        <v>5</v>
      </c>
      <c r="B10" s="631" t="s">
        <v>7603</v>
      </c>
      <c r="C10" s="631" t="s">
        <v>1177</v>
      </c>
      <c r="D10" s="643" t="s">
        <v>7599</v>
      </c>
    </row>
    <row r="11" spans="1:4">
      <c r="A11" s="631">
        <v>6</v>
      </c>
      <c r="B11" s="631" t="s">
        <v>7604</v>
      </c>
      <c r="C11" s="631" t="s">
        <v>7605</v>
      </c>
      <c r="D11" s="643" t="s">
        <v>7599</v>
      </c>
    </row>
    <row r="12" spans="1:4">
      <c r="A12" s="631">
        <v>8</v>
      </c>
      <c r="B12" s="631" t="s">
        <v>7606</v>
      </c>
      <c r="C12" s="631" t="s">
        <v>314</v>
      </c>
      <c r="D12" s="644" t="s">
        <v>7607</v>
      </c>
    </row>
    <row r="13" spans="1:4" ht="25.5">
      <c r="A13" s="631">
        <v>9</v>
      </c>
      <c r="B13" s="631" t="s">
        <v>7606</v>
      </c>
      <c r="C13" s="631" t="s">
        <v>7608</v>
      </c>
      <c r="D13" s="643" t="s">
        <v>7609</v>
      </c>
    </row>
    <row r="14" spans="1:4">
      <c r="A14" s="631">
        <v>10</v>
      </c>
      <c r="B14" s="631" t="s">
        <v>7606</v>
      </c>
      <c r="C14" s="631" t="s">
        <v>689</v>
      </c>
      <c r="D14" s="644" t="s">
        <v>7610</v>
      </c>
    </row>
    <row r="15" spans="1:4" ht="25.5">
      <c r="A15" s="631">
        <v>11</v>
      </c>
      <c r="B15" s="631" t="s">
        <v>7606</v>
      </c>
      <c r="C15" s="631" t="s">
        <v>307</v>
      </c>
      <c r="D15" s="644" t="s">
        <v>7611</v>
      </c>
    </row>
    <row r="16" spans="1:4">
      <c r="A16" s="631">
        <v>12</v>
      </c>
      <c r="B16" s="631" t="s">
        <v>7606</v>
      </c>
      <c r="C16" s="631" t="s">
        <v>338</v>
      </c>
      <c r="D16" s="644" t="s">
        <v>7612</v>
      </c>
    </row>
    <row r="17" spans="1:4" ht="51">
      <c r="A17" s="631">
        <v>13</v>
      </c>
      <c r="B17" s="631" t="s">
        <v>7606</v>
      </c>
      <c r="C17" s="631" t="s">
        <v>1237</v>
      </c>
      <c r="D17" s="644" t="s">
        <v>7613</v>
      </c>
    </row>
    <row r="18" spans="1:4">
      <c r="A18" s="631">
        <v>14</v>
      </c>
      <c r="B18" s="631" t="s">
        <v>7606</v>
      </c>
      <c r="C18" s="632" t="s">
        <v>674</v>
      </c>
      <c r="D18" s="644" t="s">
        <v>7614</v>
      </c>
    </row>
    <row r="19" spans="1:4">
      <c r="A19" s="631">
        <v>15</v>
      </c>
      <c r="B19" s="631" t="s">
        <v>7606</v>
      </c>
      <c r="C19" s="632" t="s">
        <v>84</v>
      </c>
      <c r="D19" s="644" t="s">
        <v>7615</v>
      </c>
    </row>
    <row r="20" spans="1:4" ht="15">
      <c r="A20" s="631">
        <v>16</v>
      </c>
      <c r="B20" s="631" t="s">
        <v>7606</v>
      </c>
      <c r="C20" s="3165" t="s">
        <v>292</v>
      </c>
      <c r="D20" s="644" t="s">
        <v>7616</v>
      </c>
    </row>
    <row r="21" spans="1:4">
      <c r="A21" s="631">
        <v>17</v>
      </c>
      <c r="B21" s="631" t="s">
        <v>7606</v>
      </c>
      <c r="C21" s="631" t="s">
        <v>1251</v>
      </c>
      <c r="D21" s="644" t="s">
        <v>7617</v>
      </c>
    </row>
    <row r="22" spans="1:4">
      <c r="A22" s="631">
        <v>18</v>
      </c>
      <c r="B22" s="631" t="s">
        <v>7606</v>
      </c>
      <c r="C22" s="631" t="s">
        <v>7618</v>
      </c>
      <c r="D22" s="644" t="s">
        <v>7619</v>
      </c>
    </row>
    <row r="23" spans="1:4" ht="38.25">
      <c r="A23" s="631">
        <v>19</v>
      </c>
      <c r="B23" s="631" t="s">
        <v>7620</v>
      </c>
      <c r="C23" s="635" t="s">
        <v>235</v>
      </c>
      <c r="D23" s="644" t="s">
        <v>7621</v>
      </c>
    </row>
    <row r="24" spans="1:4">
      <c r="A24" s="631">
        <v>20</v>
      </c>
      <c r="B24" s="631" t="s">
        <v>7622</v>
      </c>
      <c r="C24" s="631" t="s">
        <v>7623</v>
      </c>
      <c r="D24" s="643" t="s">
        <v>7599</v>
      </c>
    </row>
    <row r="25" spans="1:4">
      <c r="A25" s="631">
        <v>21</v>
      </c>
      <c r="B25" s="631" t="s">
        <v>7622</v>
      </c>
      <c r="C25" s="631" t="s">
        <v>996</v>
      </c>
      <c r="D25" s="643" t="s">
        <v>7599</v>
      </c>
    </row>
    <row r="26" spans="1:4">
      <c r="A26" s="631">
        <v>22</v>
      </c>
      <c r="B26" s="631" t="s">
        <v>7624</v>
      </c>
      <c r="C26" s="631" t="s">
        <v>330</v>
      </c>
      <c r="D26" s="643" t="s">
        <v>7625</v>
      </c>
    </row>
    <row r="27" spans="1:4">
      <c r="A27" s="631">
        <v>23</v>
      </c>
      <c r="B27" s="631" t="s">
        <v>7624</v>
      </c>
      <c r="C27" s="631" t="s">
        <v>713</v>
      </c>
      <c r="D27" s="643" t="s">
        <v>7625</v>
      </c>
    </row>
    <row r="28" spans="1:4">
      <c r="A28" s="631">
        <v>24</v>
      </c>
      <c r="B28" s="631" t="s">
        <v>7624</v>
      </c>
      <c r="C28" s="631" t="s">
        <v>1219</v>
      </c>
      <c r="D28" s="643" t="s">
        <v>7625</v>
      </c>
    </row>
    <row r="29" spans="1:4">
      <c r="A29" s="631">
        <v>25</v>
      </c>
      <c r="B29" s="631" t="s">
        <v>7626</v>
      </c>
      <c r="C29" s="631" t="s">
        <v>975</v>
      </c>
      <c r="D29" s="643" t="s">
        <v>7627</v>
      </c>
    </row>
    <row r="30" spans="1:4">
      <c r="A30" s="631">
        <v>26</v>
      </c>
      <c r="B30" s="631" t="s">
        <v>7626</v>
      </c>
      <c r="C30" s="631" t="s">
        <v>999</v>
      </c>
      <c r="D30" s="643" t="s">
        <v>7628</v>
      </c>
    </row>
    <row r="31" spans="1:4">
      <c r="A31" s="631">
        <v>27</v>
      </c>
      <c r="B31" s="631" t="s">
        <v>7626</v>
      </c>
      <c r="C31" s="631" t="s">
        <v>201</v>
      </c>
      <c r="D31" s="643" t="s">
        <v>7629</v>
      </c>
    </row>
    <row r="32" spans="1:4">
      <c r="A32" s="631">
        <v>28</v>
      </c>
      <c r="B32" s="631" t="s">
        <v>7626</v>
      </c>
      <c r="C32" s="631" t="s">
        <v>409</v>
      </c>
      <c r="D32" s="643" t="s">
        <v>7630</v>
      </c>
    </row>
    <row r="33" spans="1:4">
      <c r="A33" s="631">
        <v>29</v>
      </c>
      <c r="B33" s="631" t="s">
        <v>7626</v>
      </c>
      <c r="C33" s="631" t="s">
        <v>927</v>
      </c>
      <c r="D33" s="643" t="s">
        <v>7631</v>
      </c>
    </row>
    <row r="34" spans="1:4">
      <c r="A34" s="631">
        <v>30</v>
      </c>
      <c r="B34" s="631" t="s">
        <v>7632</v>
      </c>
      <c r="C34" s="631" t="s">
        <v>1722</v>
      </c>
      <c r="D34" s="643" t="s">
        <v>7599</v>
      </c>
    </row>
    <row r="35" spans="1:4">
      <c r="A35" s="631">
        <v>31</v>
      </c>
      <c r="B35" s="631" t="s">
        <v>7632</v>
      </c>
      <c r="C35" s="631" t="s">
        <v>7633</v>
      </c>
      <c r="D35" s="643" t="s">
        <v>7599</v>
      </c>
    </row>
  </sheetData>
  <autoFilter ref="A5:D35" xr:uid="{00000000-0001-0000-0000-000000000000}"/>
  <customSheetViews>
    <customSheetView guid="{25211047-2AA7-431D-8637-AA6183637E8E}">
      <selection activeCell="D11" sqref="D11"/>
      <pageMargins left="0" right="0" top="0" bottom="0" header="0" footer="0"/>
      <pageSetup paperSize="9" orientation="portrait" r:id="rId1"/>
      <headerFooter>
        <oddFooter>&amp;L&amp;1#&amp;"Calibri"&amp;10&amp;K000000Sensitivity: Internal</oddFooter>
      </headerFooter>
    </customSheetView>
    <customSheetView guid="{B0B43395-6E32-4DB3-A2D8-DD2362C77F4F}" showPageBreaks="1">
      <selection activeCell="D11" sqref="D11"/>
      <pageMargins left="0" right="0" top="0" bottom="0" header="0" footer="0"/>
      <pageSetup paperSize="9" orientation="portrait" r:id="rId2"/>
    </customSheetView>
    <customSheetView guid="{82E65AA3-5988-4ED4-A56D-19D1BA591355}">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C9B667F6-80E0-402E-8E37-77C446D41929}">
      <selection activeCell="C24" sqref="C24"/>
      <pageMargins left="0" right="0" top="0" bottom="0" header="0" footer="0"/>
      <pageSetup orientation="portrait" r:id="rId5"/>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6"/>
      <headerFooter>
        <oddFooter>&amp;L&amp;1#&amp;"Calibri"&amp;10&amp;K000000Sensitivity: Internal</oddFooter>
      </headerFooter>
    </customSheetView>
    <customSheetView guid="{D8AE3607-C68D-4DD7-8BE1-F63EA4A613B4}">
      <selection activeCell="C24" sqref="C24"/>
      <pageMargins left="0" right="0" top="0" bottom="0" header="0" footer="0"/>
      <pageSetup orientation="portrait" r:id="rId7"/>
      <headerFooter>
        <oddFooter>&amp;L&amp;1#&amp;"Calibri"&amp;10 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M81"/>
  <sheetViews>
    <sheetView topLeftCell="B1" zoomScaleNormal="100" workbookViewId="0">
      <selection activeCell="F48" sqref="F48"/>
    </sheetView>
  </sheetViews>
  <sheetFormatPr defaultColWidth="9.42578125" defaultRowHeight="12.75"/>
  <cols>
    <col min="2" max="2" width="7.42578125" style="456"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0" width="14.42578125" customWidth="1"/>
    <col min="11" max="11" width="12" customWidth="1"/>
    <col min="12" max="12" width="12.42578125" customWidth="1"/>
    <col min="13" max="13" width="15.42578125" customWidth="1"/>
  </cols>
  <sheetData>
    <row r="2" spans="3:12" s="37" customFormat="1" ht="15.75">
      <c r="C2" s="7" t="s">
        <v>2307</v>
      </c>
    </row>
    <row r="3" spans="3:12" s="37" customFormat="1" ht="22.5" customHeight="1">
      <c r="C3" s="7"/>
    </row>
    <row r="4" spans="3:12" s="61" customFormat="1">
      <c r="C4" s="230" t="s">
        <v>3768</v>
      </c>
      <c r="D4" s="66"/>
      <c r="E4" s="9" t="s">
        <v>7634</v>
      </c>
      <c r="F4" s="66"/>
      <c r="G4" s="66"/>
      <c r="H4" s="66"/>
      <c r="I4" s="66"/>
    </row>
    <row r="5" spans="3:12" s="61" customFormat="1" ht="12" thickBot="1">
      <c r="C5" s="84"/>
      <c r="D5" s="84"/>
      <c r="E5" s="84"/>
      <c r="F5" s="84"/>
      <c r="G5" s="84"/>
      <c r="H5" s="84"/>
      <c r="I5" s="1053"/>
    </row>
    <row r="6" spans="3:12" s="70" customFormat="1" ht="22.5">
      <c r="C6" s="346"/>
      <c r="D6" s="347"/>
      <c r="E6" s="348" t="s">
        <v>2015</v>
      </c>
      <c r="F6" s="1056" t="s">
        <v>3770</v>
      </c>
      <c r="G6" s="349" t="s">
        <v>4443</v>
      </c>
      <c r="H6" s="1056" t="s">
        <v>2018</v>
      </c>
      <c r="I6" s="1056" t="s">
        <v>218</v>
      </c>
      <c r="J6" s="1436" t="s">
        <v>1797</v>
      </c>
      <c r="K6" s="365"/>
      <c r="L6" s="61" t="s">
        <v>7635</v>
      </c>
    </row>
    <row r="7" spans="3:12" s="70" customFormat="1" ht="11.25" customHeight="1" thickBot="1">
      <c r="C7" s="351"/>
      <c r="D7" s="1201" t="s">
        <v>3726</v>
      </c>
      <c r="E7" s="353" t="s">
        <v>3138</v>
      </c>
      <c r="F7" s="753" t="s">
        <v>3771</v>
      </c>
      <c r="G7" s="354"/>
      <c r="H7" s="354"/>
      <c r="I7" s="753" t="s">
        <v>3771</v>
      </c>
      <c r="J7" s="753" t="s">
        <v>4309</v>
      </c>
      <c r="K7" s="365"/>
      <c r="L7" s="1374"/>
    </row>
    <row r="8" spans="3:12" s="70" customFormat="1" ht="11.25" hidden="1" customHeight="1" thickTop="1">
      <c r="C8" s="1376" t="s">
        <v>3758</v>
      </c>
      <c r="D8" s="1377" t="s">
        <v>7636</v>
      </c>
      <c r="E8" s="1377">
        <v>44574</v>
      </c>
      <c r="F8" s="1377">
        <v>44583</v>
      </c>
      <c r="G8" s="1442" t="s">
        <v>5872</v>
      </c>
      <c r="H8" s="1088" t="s">
        <v>7637</v>
      </c>
      <c r="I8" s="1434">
        <v>44586</v>
      </c>
      <c r="J8" s="1461" t="s">
        <v>2190</v>
      </c>
      <c r="K8" s="82" t="s">
        <v>1979</v>
      </c>
      <c r="L8" s="1388"/>
    </row>
    <row r="9" spans="3:12" s="70" customFormat="1" ht="11.25" hidden="1" customHeight="1" thickBot="1">
      <c r="C9" s="1369"/>
      <c r="D9" s="1370"/>
      <c r="E9" s="1370"/>
      <c r="F9" s="1371"/>
      <c r="G9" s="1435"/>
      <c r="H9" s="1425"/>
      <c r="I9" s="1196"/>
      <c r="J9" s="1196"/>
      <c r="K9" s="365" t="s">
        <v>3868</v>
      </c>
      <c r="L9" s="61"/>
    </row>
    <row r="10" spans="3:12" s="70" customFormat="1" ht="11.25" hidden="1" customHeight="1" thickTop="1">
      <c r="C10" s="1376" t="s">
        <v>3742</v>
      </c>
      <c r="D10" s="1377" t="s">
        <v>7638</v>
      </c>
      <c r="E10" s="1377">
        <v>44578</v>
      </c>
      <c r="F10" s="1437" t="s">
        <v>2190</v>
      </c>
      <c r="G10" s="1424" t="s">
        <v>2182</v>
      </c>
      <c r="H10" s="1405" t="s">
        <v>7639</v>
      </c>
      <c r="I10" s="1467">
        <v>44596</v>
      </c>
      <c r="J10" s="1456">
        <v>44607</v>
      </c>
      <c r="K10" s="82" t="s">
        <v>3868</v>
      </c>
      <c r="L10" s="1388"/>
    </row>
    <row r="11" spans="3:12" s="70" customFormat="1" ht="11.25" hidden="1" customHeight="1" thickBot="1">
      <c r="C11" s="1451"/>
      <c r="D11" s="1452"/>
      <c r="E11" s="1452"/>
      <c r="F11" s="1453"/>
      <c r="G11" s="1466" t="s">
        <v>7640</v>
      </c>
      <c r="H11" s="1492"/>
      <c r="I11" s="1428"/>
      <c r="J11" s="1428"/>
      <c r="K11" s="365" t="s">
        <v>3868</v>
      </c>
      <c r="L11" s="61"/>
    </row>
    <row r="12" spans="3:12" s="70" customFormat="1" ht="11.25" hidden="1" customHeight="1" thickTop="1" thickBot="1">
      <c r="C12" s="1454" t="s">
        <v>3313</v>
      </c>
      <c r="D12" s="1455" t="s">
        <v>7641</v>
      </c>
      <c r="E12" s="1452">
        <v>44578</v>
      </c>
      <c r="F12" s="1455">
        <v>44598</v>
      </c>
      <c r="G12" s="1424" t="s">
        <v>2182</v>
      </c>
      <c r="H12" s="1405" t="s">
        <v>7642</v>
      </c>
      <c r="I12" s="1457">
        <v>44600</v>
      </c>
      <c r="J12" s="1456">
        <v>44611</v>
      </c>
      <c r="K12" s="82" t="s">
        <v>1979</v>
      </c>
      <c r="L12" s="61"/>
    </row>
    <row r="13" spans="3:12" s="70" customFormat="1" ht="11.25" hidden="1" customHeight="1" thickTop="1" thickBot="1">
      <c r="C13" s="1451"/>
      <c r="D13" s="1452"/>
      <c r="E13" s="1452"/>
      <c r="F13" s="1453"/>
      <c r="G13" s="1435"/>
      <c r="H13" s="1492"/>
      <c r="I13" s="1458"/>
      <c r="J13" s="1458"/>
      <c r="K13" s="365" t="s">
        <v>3868</v>
      </c>
      <c r="L13" s="61"/>
    </row>
    <row r="14" spans="3:12" s="70" customFormat="1" ht="11.25" hidden="1" customHeight="1" thickTop="1">
      <c r="C14" s="1376" t="s">
        <v>3728</v>
      </c>
      <c r="D14" s="1377" t="s">
        <v>7643</v>
      </c>
      <c r="E14" s="1475">
        <v>44595</v>
      </c>
      <c r="F14" s="1475">
        <v>44606</v>
      </c>
      <c r="G14" s="1424" t="s">
        <v>2182</v>
      </c>
      <c r="H14" s="1405" t="s">
        <v>7644</v>
      </c>
      <c r="I14" s="1467">
        <v>44614</v>
      </c>
      <c r="J14" s="1456">
        <v>44625</v>
      </c>
      <c r="K14" s="82" t="s">
        <v>1979</v>
      </c>
      <c r="L14" s="1388"/>
    </row>
    <row r="15" spans="3:12" s="70" customFormat="1" ht="11.25" hidden="1" customHeight="1" thickBot="1">
      <c r="C15" s="1369"/>
      <c r="D15" s="1370"/>
      <c r="E15" s="1479"/>
      <c r="F15" s="1477"/>
      <c r="G15" s="1435"/>
      <c r="H15" s="1492"/>
      <c r="I15" s="1428"/>
      <c r="J15" s="1428"/>
      <c r="K15" s="365" t="s">
        <v>3868</v>
      </c>
      <c r="L15" s="61"/>
    </row>
    <row r="16" spans="3:12" s="70" customFormat="1" ht="11.25" hidden="1" customHeight="1" thickTop="1">
      <c r="C16" s="1376" t="s">
        <v>3736</v>
      </c>
      <c r="D16" s="1377" t="s">
        <v>7645</v>
      </c>
      <c r="E16" s="1475">
        <v>44608</v>
      </c>
      <c r="F16" s="1478" t="s">
        <v>2190</v>
      </c>
      <c r="G16" s="1424" t="s">
        <v>2182</v>
      </c>
      <c r="H16" s="1405" t="s">
        <v>7646</v>
      </c>
      <c r="I16" s="1467">
        <v>44621</v>
      </c>
      <c r="J16" s="1456">
        <v>44632</v>
      </c>
      <c r="K16" s="82" t="s">
        <v>3868</v>
      </c>
      <c r="L16" s="1388"/>
    </row>
    <row r="17" spans="3:12" s="70" customFormat="1" ht="11.25" hidden="1" customHeight="1" thickBot="1">
      <c r="C17" s="1369"/>
      <c r="D17" s="1370"/>
      <c r="E17" s="1479"/>
      <c r="F17" s="1477"/>
      <c r="G17" s="1435"/>
      <c r="H17" s="1492"/>
      <c r="I17" s="1428"/>
      <c r="J17" s="1428"/>
      <c r="K17" s="365" t="s">
        <v>3868</v>
      </c>
      <c r="L17" s="61"/>
    </row>
    <row r="18" spans="3:12" s="70" customFormat="1" ht="11.25" hidden="1" customHeight="1" thickTop="1">
      <c r="C18" s="1376" t="s">
        <v>3304</v>
      </c>
      <c r="D18" s="1377" t="s">
        <v>7647</v>
      </c>
      <c r="E18" s="1475">
        <v>44619</v>
      </c>
      <c r="F18" s="1475">
        <v>44630</v>
      </c>
      <c r="G18" s="1424" t="s">
        <v>4021</v>
      </c>
      <c r="H18" s="1088" t="s">
        <v>7648</v>
      </c>
      <c r="I18" s="1502">
        <v>44635</v>
      </c>
      <c r="J18" s="1503" t="s">
        <v>2190</v>
      </c>
      <c r="K18" s="82" t="s">
        <v>1979</v>
      </c>
      <c r="L18" s="61"/>
    </row>
    <row r="19" spans="3:12" s="70" customFormat="1" ht="11.25" hidden="1" customHeight="1" thickBot="1">
      <c r="C19" s="1369"/>
      <c r="D19" s="1370"/>
      <c r="E19" s="1479"/>
      <c r="F19" s="1477"/>
      <c r="G19" s="1501" t="s">
        <v>7649</v>
      </c>
      <c r="H19" s="1425"/>
      <c r="I19" s="1196"/>
      <c r="J19" s="1196"/>
      <c r="K19" s="365" t="s">
        <v>3868</v>
      </c>
      <c r="L19" s="61"/>
    </row>
    <row r="20" spans="3:12" s="70" customFormat="1" ht="11.25" hidden="1" customHeight="1" thickTop="1">
      <c r="C20" s="1376" t="s">
        <v>2891</v>
      </c>
      <c r="D20" s="1377" t="s">
        <v>7650</v>
      </c>
      <c r="E20" s="1475">
        <v>44626</v>
      </c>
      <c r="F20" s="1475">
        <v>44636</v>
      </c>
      <c r="G20" s="1424" t="s">
        <v>2182</v>
      </c>
      <c r="H20" s="1088" t="s">
        <v>7651</v>
      </c>
      <c r="I20" s="1502">
        <v>44650</v>
      </c>
      <c r="J20" s="1504">
        <f>I20+14</f>
        <v>44664</v>
      </c>
      <c r="K20" s="82" t="str">
        <f>IF(I20&gt;F20,".","XX")</f>
        <v>.</v>
      </c>
      <c r="L20" s="61"/>
    </row>
    <row r="21" spans="3:12" s="70" customFormat="1" ht="11.25" hidden="1" customHeight="1" thickBot="1">
      <c r="C21" s="1369"/>
      <c r="D21" s="1370"/>
      <c r="E21" s="1370"/>
      <c r="F21" s="1371"/>
      <c r="G21" s="1497" t="s">
        <v>5600</v>
      </c>
      <c r="H21" s="1425"/>
      <c r="I21" s="1196"/>
      <c r="J21" s="1196"/>
      <c r="K21" s="365" t="str">
        <f>IF(I21&gt;F20,".","XX")</f>
        <v>XX</v>
      </c>
      <c r="L21" s="61"/>
    </row>
    <row r="22" spans="3:12" s="70" customFormat="1" ht="11.25" hidden="1" customHeight="1" thickTop="1">
      <c r="C22" s="1376" t="s">
        <v>3731</v>
      </c>
      <c r="D22" s="1377" t="s">
        <v>7652</v>
      </c>
      <c r="E22" s="1377">
        <v>44649</v>
      </c>
      <c r="F22" s="1377">
        <v>44659</v>
      </c>
      <c r="G22" s="1424" t="s">
        <v>2182</v>
      </c>
      <c r="H22" s="1536" t="s">
        <v>7653</v>
      </c>
      <c r="I22" s="1467">
        <v>44663</v>
      </c>
      <c r="J22" s="1456">
        <v>44677</v>
      </c>
      <c r="K22" s="82" t="s">
        <v>1979</v>
      </c>
      <c r="L22" s="61"/>
    </row>
    <row r="23" spans="3:12" s="70" customFormat="1" ht="11.25" hidden="1" customHeight="1" thickBot="1">
      <c r="C23" s="1369"/>
      <c r="D23" s="1370"/>
      <c r="E23" s="1370"/>
      <c r="F23" s="1371"/>
      <c r="G23" s="1435"/>
      <c r="H23" s="1425"/>
      <c r="I23" s="1535"/>
      <c r="J23" s="1196"/>
      <c r="K23" s="365" t="s">
        <v>3868</v>
      </c>
      <c r="L23" s="61"/>
    </row>
    <row r="24" spans="3:12" s="70" customFormat="1" ht="11.25" hidden="1" customHeight="1" thickTop="1">
      <c r="C24" s="718" t="s">
        <v>2361</v>
      </c>
      <c r="D24" s="278" t="s">
        <v>7654</v>
      </c>
      <c r="E24" s="1540">
        <v>44679</v>
      </c>
      <c r="F24" s="1544">
        <v>44690</v>
      </c>
      <c r="G24" s="1426" t="s">
        <v>4021</v>
      </c>
      <c r="H24" s="1256" t="s">
        <v>7655</v>
      </c>
      <c r="I24" s="1544"/>
      <c r="J24" s="1545" t="s">
        <v>1797</v>
      </c>
      <c r="K24" s="82" t="s">
        <v>3868</v>
      </c>
      <c r="L24" s="61"/>
    </row>
    <row r="25" spans="3:12" s="70" customFormat="1" ht="11.25" hidden="1" customHeight="1" thickBot="1">
      <c r="C25" s="1486"/>
      <c r="D25" s="75"/>
      <c r="E25" s="75"/>
      <c r="F25" s="1487"/>
      <c r="G25" s="1546" t="s">
        <v>4021</v>
      </c>
      <c r="H25" s="1541" t="s">
        <v>7656</v>
      </c>
      <c r="I25" s="1542">
        <v>44694</v>
      </c>
      <c r="J25" s="1542">
        <v>44705</v>
      </c>
      <c r="K25" s="365" t="s">
        <v>1979</v>
      </c>
      <c r="L25" s="61"/>
    </row>
    <row r="26" spans="3:12" s="70" customFormat="1" ht="11.25" hidden="1" customHeight="1" thickTop="1">
      <c r="C26" s="718" t="s">
        <v>3728</v>
      </c>
      <c r="D26" s="278" t="s">
        <v>7657</v>
      </c>
      <c r="E26" s="278">
        <v>44673</v>
      </c>
      <c r="F26" s="1485">
        <v>44686</v>
      </c>
      <c r="G26" s="1426" t="s">
        <v>4657</v>
      </c>
      <c r="H26" s="1256" t="s">
        <v>7658</v>
      </c>
      <c r="I26" s="1544"/>
      <c r="J26" s="1545" t="s">
        <v>1797</v>
      </c>
      <c r="K26" s="82" t="s">
        <v>3868</v>
      </c>
      <c r="L26" s="61"/>
    </row>
    <row r="27" spans="3:12" s="70" customFormat="1" ht="11.25" hidden="1" customHeight="1" thickBot="1">
      <c r="C27" s="1486"/>
      <c r="D27" s="75"/>
      <c r="E27" s="75"/>
      <c r="F27" s="1487"/>
      <c r="G27" s="1555" t="s">
        <v>4021</v>
      </c>
      <c r="H27" s="1541" t="s">
        <v>7656</v>
      </c>
      <c r="I27" s="1542">
        <v>44694</v>
      </c>
      <c r="J27" s="1542">
        <v>44705</v>
      </c>
      <c r="K27" s="365" t="s">
        <v>1979</v>
      </c>
      <c r="L27" s="61"/>
    </row>
    <row r="28" spans="3:12" s="70" customFormat="1" ht="11.25" hidden="1" customHeight="1" thickTop="1">
      <c r="C28" s="718" t="s">
        <v>3736</v>
      </c>
      <c r="D28" s="278" t="s">
        <v>7659</v>
      </c>
      <c r="E28" s="278">
        <v>44687</v>
      </c>
      <c r="F28" s="1485">
        <v>44699</v>
      </c>
      <c r="G28" s="1424" t="s">
        <v>4707</v>
      </c>
      <c r="H28" s="1557" t="s">
        <v>7660</v>
      </c>
      <c r="I28" s="1558">
        <v>44705</v>
      </c>
      <c r="J28" s="1088">
        <v>44720</v>
      </c>
      <c r="K28" s="82" t="s">
        <v>1979</v>
      </c>
      <c r="L28" s="61"/>
    </row>
    <row r="29" spans="3:12" s="70" customFormat="1" ht="11.25" hidden="1" customHeight="1" thickBot="1">
      <c r="C29" s="1486"/>
      <c r="D29" s="75"/>
      <c r="E29" s="1543"/>
      <c r="F29" s="1487"/>
      <c r="G29" s="1556" t="s">
        <v>7661</v>
      </c>
      <c r="H29" s="1541" t="s">
        <v>7662</v>
      </c>
      <c r="I29" s="1542">
        <v>44712</v>
      </c>
      <c r="J29" s="1542">
        <v>44727</v>
      </c>
      <c r="K29" s="365" t="s">
        <v>1979</v>
      </c>
      <c r="L29" s="61"/>
    </row>
    <row r="30" spans="3:12" s="70" customFormat="1" ht="11.25" hidden="1" customHeight="1" thickTop="1">
      <c r="C30" s="718" t="s">
        <v>3746</v>
      </c>
      <c r="D30" s="278" t="s">
        <v>7663</v>
      </c>
      <c r="E30" s="278">
        <v>44697</v>
      </c>
      <c r="F30" s="1559" t="s">
        <v>2190</v>
      </c>
      <c r="G30" s="1424" t="s">
        <v>4707</v>
      </c>
      <c r="H30" s="1563" t="s">
        <v>7662</v>
      </c>
      <c r="I30" s="1467">
        <v>44712</v>
      </c>
      <c r="J30" s="1405">
        <v>44727</v>
      </c>
      <c r="K30" s="82" t="s">
        <v>3868</v>
      </c>
      <c r="L30" s="61"/>
    </row>
    <row r="31" spans="3:12" s="70" customFormat="1" ht="11.25" hidden="1" customHeight="1" thickBot="1">
      <c r="C31" s="1486"/>
      <c r="D31" s="75"/>
      <c r="E31" s="75"/>
      <c r="F31" s="1487"/>
      <c r="G31" s="1556"/>
      <c r="H31" s="1564"/>
      <c r="I31" s="1428"/>
      <c r="J31" s="1428"/>
      <c r="K31" s="365" t="s">
        <v>1979</v>
      </c>
      <c r="L31" s="61"/>
    </row>
    <row r="32" spans="3:12" s="70" customFormat="1" ht="11.25" hidden="1" customHeight="1" thickTop="1">
      <c r="C32" s="718" t="s">
        <v>3304</v>
      </c>
      <c r="D32" s="278" t="s">
        <v>7664</v>
      </c>
      <c r="E32" s="1540">
        <v>44700</v>
      </c>
      <c r="F32" s="1485">
        <v>44712</v>
      </c>
      <c r="G32" s="1424" t="s">
        <v>4707</v>
      </c>
      <c r="H32" s="1563" t="s">
        <v>7665</v>
      </c>
      <c r="I32" s="1565">
        <v>44715</v>
      </c>
      <c r="J32" s="1405">
        <v>44730</v>
      </c>
      <c r="K32" s="82" t="s">
        <v>1979</v>
      </c>
      <c r="L32" s="61"/>
    </row>
    <row r="33" spans="3:12" s="70" customFormat="1" ht="11.25" hidden="1" customHeight="1" thickBot="1">
      <c r="C33" s="1486"/>
      <c r="D33" s="75"/>
      <c r="E33" s="75"/>
      <c r="F33" s="1487"/>
      <c r="G33" s="1556"/>
      <c r="H33" s="1564"/>
      <c r="I33" s="1428"/>
      <c r="J33" s="1428"/>
      <c r="K33" s="365" t="s">
        <v>3868</v>
      </c>
      <c r="L33" s="61"/>
    </row>
    <row r="34" spans="3:12" s="70" customFormat="1" ht="11.25" hidden="1" customHeight="1" thickTop="1">
      <c r="C34" s="718" t="s">
        <v>2891</v>
      </c>
      <c r="D34" s="278" t="s">
        <v>7666</v>
      </c>
      <c r="E34" s="278">
        <v>44711</v>
      </c>
      <c r="F34" s="1552">
        <v>44720</v>
      </c>
      <c r="G34" s="1424" t="s">
        <v>4707</v>
      </c>
      <c r="H34" s="1563" t="s">
        <v>7667</v>
      </c>
      <c r="I34" s="1565">
        <v>44726</v>
      </c>
      <c r="J34" s="1405">
        <v>44741</v>
      </c>
      <c r="K34" s="82" t="s">
        <v>1979</v>
      </c>
      <c r="L34" s="61"/>
    </row>
    <row r="35" spans="3:12" s="70" customFormat="1" ht="11.25" hidden="1" customHeight="1" thickBot="1">
      <c r="C35" s="1486"/>
      <c r="D35" s="75"/>
      <c r="E35" s="75"/>
      <c r="F35" s="1487"/>
      <c r="G35" s="1556"/>
      <c r="H35" s="1564"/>
      <c r="I35" s="1428"/>
      <c r="J35" s="1428"/>
      <c r="K35" s="365" t="s">
        <v>3868</v>
      </c>
      <c r="L35" s="61"/>
    </row>
    <row r="36" spans="3:12" s="70" customFormat="1" ht="11.25" hidden="1" customHeight="1" thickTop="1">
      <c r="C36" s="1577" t="s">
        <v>2182</v>
      </c>
      <c r="D36" s="278" t="s">
        <v>7668</v>
      </c>
      <c r="E36" s="278">
        <v>44759</v>
      </c>
      <c r="F36" s="1485">
        <v>44774</v>
      </c>
      <c r="G36" s="1424" t="s">
        <v>2182</v>
      </c>
      <c r="H36" s="1088" t="s">
        <v>7669</v>
      </c>
      <c r="I36" s="1434">
        <v>44775</v>
      </c>
      <c r="J36" s="1193">
        <v>44789</v>
      </c>
      <c r="K36" s="82" t="s">
        <v>1979</v>
      </c>
      <c r="L36" s="61"/>
    </row>
    <row r="37" spans="3:12" s="70" customFormat="1" ht="11.25" hidden="1" customHeight="1" thickBot="1">
      <c r="C37" s="1486"/>
      <c r="D37" s="75"/>
      <c r="E37" s="75"/>
      <c r="F37" s="1487"/>
      <c r="G37" s="1378"/>
      <c r="H37" s="1425"/>
      <c r="I37" s="1196"/>
      <c r="J37" s="1508"/>
      <c r="K37" s="365" t="s">
        <v>3868</v>
      </c>
      <c r="L37" s="61"/>
    </row>
    <row r="38" spans="3:12" s="70" customFormat="1" ht="11.25" hidden="1" customHeight="1" thickTop="1">
      <c r="C38" s="718" t="s">
        <v>2361</v>
      </c>
      <c r="D38" s="278" t="s">
        <v>7670</v>
      </c>
      <c r="E38" s="278">
        <v>44761</v>
      </c>
      <c r="F38" s="1485">
        <v>44775</v>
      </c>
      <c r="G38" s="1424" t="s">
        <v>2182</v>
      </c>
      <c r="H38" s="1088" t="s">
        <v>7671</v>
      </c>
      <c r="I38" s="1434">
        <v>44782</v>
      </c>
      <c r="J38" s="1193">
        <v>44796</v>
      </c>
      <c r="K38" s="82" t="s">
        <v>1979</v>
      </c>
      <c r="L38" s="61"/>
    </row>
    <row r="39" spans="3:12" s="70" customFormat="1" ht="11.25" hidden="1" customHeight="1" thickBot="1">
      <c r="C39" s="1486"/>
      <c r="D39" s="75"/>
      <c r="E39" s="75"/>
      <c r="F39" s="1487"/>
      <c r="G39" s="1103"/>
      <c r="H39" s="1425"/>
      <c r="I39" s="1196"/>
      <c r="J39" s="1508"/>
      <c r="K39" s="365" t="s">
        <v>3868</v>
      </c>
      <c r="L39" s="61"/>
    </row>
    <row r="40" spans="3:12" s="70" customFormat="1" ht="11.25" customHeight="1" thickTop="1">
      <c r="C40" s="718" t="s">
        <v>3736</v>
      </c>
      <c r="D40" s="278" t="s">
        <v>7672</v>
      </c>
      <c r="E40" s="278">
        <v>44772</v>
      </c>
      <c r="F40" s="1485">
        <v>44782</v>
      </c>
      <c r="G40" s="1192" t="s">
        <v>1430</v>
      </c>
      <c r="H40" s="1088" t="s">
        <v>7673</v>
      </c>
      <c r="I40" s="1434">
        <v>44789</v>
      </c>
      <c r="J40" s="1193">
        <v>44803</v>
      </c>
      <c r="K40" s="82" t="s">
        <v>1979</v>
      </c>
      <c r="L40" s="61"/>
    </row>
    <row r="41" spans="3:12" s="70" customFormat="1" ht="11.25" customHeight="1" thickBot="1">
      <c r="C41" s="1486"/>
      <c r="D41" s="75"/>
      <c r="E41" s="75"/>
      <c r="F41" s="1487"/>
      <c r="G41" s="1103"/>
      <c r="H41" s="1425"/>
      <c r="I41" s="1196"/>
      <c r="J41" s="1508"/>
      <c r="K41" s="365" t="s">
        <v>3868</v>
      </c>
      <c r="L41" s="61"/>
    </row>
    <row r="42" spans="3:12" s="70" customFormat="1" ht="11.25" customHeight="1" thickTop="1">
      <c r="C42" s="718" t="s">
        <v>3746</v>
      </c>
      <c r="D42" s="278" t="s">
        <v>7674</v>
      </c>
      <c r="E42" s="278">
        <v>44779</v>
      </c>
      <c r="F42" s="1485">
        <v>44790</v>
      </c>
      <c r="G42" s="1192" t="s">
        <v>1430</v>
      </c>
      <c r="H42" s="1088" t="s">
        <v>7675</v>
      </c>
      <c r="I42" s="1434">
        <v>44796</v>
      </c>
      <c r="J42" s="1193">
        <v>44810</v>
      </c>
      <c r="K42" s="82" t="s">
        <v>1979</v>
      </c>
      <c r="L42" s="61"/>
    </row>
    <row r="43" spans="3:12" s="70" customFormat="1" ht="11.25" customHeight="1" thickBot="1">
      <c r="C43" s="1486"/>
      <c r="D43" s="75"/>
      <c r="E43" s="75"/>
      <c r="F43" s="1487"/>
      <c r="G43" s="1103"/>
      <c r="H43" s="1425"/>
      <c r="I43" s="1196"/>
      <c r="J43" s="1508"/>
      <c r="K43" s="365" t="s">
        <v>3868</v>
      </c>
      <c r="L43" s="61"/>
    </row>
    <row r="44" spans="3:12" s="70" customFormat="1" ht="11.25" customHeight="1" thickTop="1">
      <c r="C44" s="718" t="s">
        <v>3304</v>
      </c>
      <c r="D44" s="278" t="s">
        <v>7676</v>
      </c>
      <c r="E44" s="278">
        <v>44788</v>
      </c>
      <c r="F44" s="1485">
        <v>44802</v>
      </c>
      <c r="G44" s="1192" t="s">
        <v>1430</v>
      </c>
      <c r="H44" s="1088" t="s">
        <v>7677</v>
      </c>
      <c r="I44" s="1434">
        <v>44803</v>
      </c>
      <c r="J44" s="1193">
        <v>44817</v>
      </c>
      <c r="K44" s="82" t="s">
        <v>1979</v>
      </c>
      <c r="L44" s="61"/>
    </row>
    <row r="45" spans="3:12" s="70" customFormat="1" ht="11.25" customHeight="1" thickBot="1">
      <c r="C45" s="1486"/>
      <c r="D45" s="75"/>
      <c r="E45" s="75"/>
      <c r="F45" s="1487"/>
      <c r="G45" s="1103"/>
      <c r="H45" s="1425"/>
      <c r="I45" s="1196"/>
      <c r="J45" s="1508"/>
      <c r="K45" s="365" t="s">
        <v>3868</v>
      </c>
      <c r="L45" s="61"/>
    </row>
    <row r="46" spans="3:12" s="70" customFormat="1" ht="11.25" customHeight="1" thickTop="1">
      <c r="C46" s="718" t="s">
        <v>2891</v>
      </c>
      <c r="D46" s="278" t="s">
        <v>7678</v>
      </c>
      <c r="E46" s="1540">
        <v>44795</v>
      </c>
      <c r="F46" s="1485">
        <v>44809</v>
      </c>
      <c r="G46" s="1192" t="s">
        <v>1430</v>
      </c>
      <c r="H46" s="1088" t="s">
        <v>7679</v>
      </c>
      <c r="I46" s="1434">
        <f>I44+7</f>
        <v>44810</v>
      </c>
      <c r="J46" s="1193">
        <f>I46+14</f>
        <v>44824</v>
      </c>
      <c r="K46" s="82" t="str">
        <f>IF(I46&gt;F46,".","XX")</f>
        <v>.</v>
      </c>
      <c r="L46" s="61"/>
    </row>
    <row r="47" spans="3:12" s="70" customFormat="1" ht="11.25" customHeight="1" thickBot="1">
      <c r="C47" s="1486"/>
      <c r="D47" s="75"/>
      <c r="E47" s="75"/>
      <c r="F47" s="1487"/>
      <c r="G47" s="1103"/>
      <c r="H47" s="1425"/>
      <c r="I47" s="1196"/>
      <c r="J47" s="1508"/>
      <c r="K47" s="365" t="str">
        <f>IF(I47&gt;F46,".","XX")</f>
        <v>XX</v>
      </c>
      <c r="L47" s="61"/>
    </row>
    <row r="48" spans="3:12" s="70" customFormat="1" ht="11.25" customHeight="1" thickTop="1">
      <c r="C48" s="718" t="s">
        <v>3306</v>
      </c>
      <c r="D48" s="278" t="s">
        <v>7680</v>
      </c>
      <c r="E48" s="278">
        <v>44806</v>
      </c>
      <c r="F48" s="1485">
        <v>44816</v>
      </c>
      <c r="G48" s="1192" t="s">
        <v>1430</v>
      </c>
      <c r="H48" s="1088" t="s">
        <v>7681</v>
      </c>
      <c r="I48" s="1434">
        <f>I46+7</f>
        <v>44817</v>
      </c>
      <c r="J48" s="1193">
        <f>I48+14</f>
        <v>44831</v>
      </c>
      <c r="K48" s="82" t="str">
        <f>IF(I48&gt;F48,".","XX")</f>
        <v>.</v>
      </c>
      <c r="L48" s="61"/>
    </row>
    <row r="49" spans="3:12" s="70" customFormat="1" ht="11.25" customHeight="1" thickBot="1">
      <c r="C49" s="1486"/>
      <c r="D49" s="75"/>
      <c r="E49" s="75"/>
      <c r="F49" s="1487"/>
      <c r="G49" s="1103"/>
      <c r="H49" s="1425"/>
      <c r="I49" s="1196"/>
      <c r="J49" s="1508"/>
      <c r="K49" s="365" t="str">
        <f>IF(I49&gt;F48,".","XX")</f>
        <v>XX</v>
      </c>
      <c r="L49" s="61"/>
    </row>
    <row r="50" spans="3:12" s="70" customFormat="1" ht="11.25" customHeight="1" thickTop="1">
      <c r="C50" s="718" t="s">
        <v>3753</v>
      </c>
      <c r="D50" s="278" t="s">
        <v>7682</v>
      </c>
      <c r="E50" s="278">
        <v>44812</v>
      </c>
      <c r="F50" s="1485">
        <v>44823</v>
      </c>
      <c r="G50" s="1192" t="s">
        <v>1430</v>
      </c>
      <c r="H50" s="1088" t="s">
        <v>7683</v>
      </c>
      <c r="I50" s="1434">
        <f>I48+7</f>
        <v>44824</v>
      </c>
      <c r="J50" s="1193">
        <f>I50+14</f>
        <v>44838</v>
      </c>
      <c r="K50" s="82" t="str">
        <f>IF(I50&gt;F50,".","XX")</f>
        <v>.</v>
      </c>
      <c r="L50" s="61"/>
    </row>
    <row r="51" spans="3:12" s="70" customFormat="1" ht="11.25" customHeight="1" thickBot="1">
      <c r="C51" s="1486" t="s">
        <v>2182</v>
      </c>
      <c r="D51" s="75" t="s">
        <v>7684</v>
      </c>
      <c r="E51" s="75"/>
      <c r="F51" s="1487"/>
      <c r="G51" s="1103"/>
      <c r="H51" s="1425"/>
      <c r="I51" s="1196"/>
      <c r="J51" s="1508"/>
      <c r="K51" s="365" t="str">
        <f>IF(I51&gt;F50,".","XX")</f>
        <v>XX</v>
      </c>
      <c r="L51" s="61"/>
    </row>
    <row r="52" spans="3:12" s="70" customFormat="1" ht="11.25" customHeight="1" thickTop="1">
      <c r="C52" s="718" t="s">
        <v>3731</v>
      </c>
      <c r="D52" s="278" t="s">
        <v>7685</v>
      </c>
      <c r="E52" s="1540">
        <v>44819</v>
      </c>
      <c r="F52" s="1485">
        <v>44830</v>
      </c>
      <c r="G52" s="1192" t="s">
        <v>1430</v>
      </c>
      <c r="H52" s="1088" t="s">
        <v>7686</v>
      </c>
      <c r="I52" s="1434">
        <f>I50+7</f>
        <v>44831</v>
      </c>
      <c r="J52" s="1193">
        <f>I52+14</f>
        <v>44845</v>
      </c>
      <c r="K52" s="82" t="str">
        <f>IF(I52&gt;F52,".","XX")</f>
        <v>.</v>
      </c>
      <c r="L52" s="61"/>
    </row>
    <row r="53" spans="3:12" s="70" customFormat="1" ht="11.25" customHeight="1" thickBot="1">
      <c r="C53" s="1486"/>
      <c r="D53" s="75"/>
      <c r="E53" s="75"/>
      <c r="F53" s="1487"/>
      <c r="G53" s="1103"/>
      <c r="H53" s="1425"/>
      <c r="I53" s="1196"/>
      <c r="J53" s="1508"/>
      <c r="K53" s="365" t="str">
        <f>IF(I53&gt;F52,".","XX")</f>
        <v>XX</v>
      </c>
      <c r="L53" s="61"/>
    </row>
    <row r="54" spans="3:12" s="70" customFormat="1" ht="11.25" customHeight="1" thickTop="1">
      <c r="C54" s="718" t="s">
        <v>3758</v>
      </c>
      <c r="D54" s="278" t="s">
        <v>7687</v>
      </c>
      <c r="E54" s="278">
        <v>44819</v>
      </c>
      <c r="F54" s="1485">
        <v>44837</v>
      </c>
      <c r="G54" s="1192" t="s">
        <v>1430</v>
      </c>
      <c r="H54" s="1088" t="s">
        <v>7688</v>
      </c>
      <c r="I54" s="1434">
        <f>I52+7</f>
        <v>44838</v>
      </c>
      <c r="J54" s="1193">
        <f>I54+14</f>
        <v>44852</v>
      </c>
      <c r="K54" s="82" t="str">
        <f>IF(I54&gt;F54,".","XX")</f>
        <v>.</v>
      </c>
      <c r="L54" s="61"/>
    </row>
    <row r="55" spans="3:12" s="70" customFormat="1" ht="11.25" customHeight="1" thickBot="1">
      <c r="C55" s="1486"/>
      <c r="D55" s="75"/>
      <c r="E55" s="75"/>
      <c r="F55" s="1487"/>
      <c r="G55" s="1103"/>
      <c r="H55" s="1425"/>
      <c r="I55" s="1196"/>
      <c r="J55" s="1508"/>
      <c r="K55" s="365" t="str">
        <f>IF(I55&gt;F54,".","XX")</f>
        <v>XX</v>
      </c>
      <c r="L55" s="61"/>
    </row>
    <row r="56" spans="3:12" s="70" customFormat="1" ht="11.25" customHeight="1" thickTop="1">
      <c r="C56" s="718" t="s">
        <v>3742</v>
      </c>
      <c r="D56" s="278" t="s">
        <v>7689</v>
      </c>
      <c r="E56" s="278">
        <v>44826</v>
      </c>
      <c r="F56" s="1485">
        <v>44844</v>
      </c>
      <c r="G56" s="1192" t="s">
        <v>1430</v>
      </c>
      <c r="H56" s="1088" t="s">
        <v>7690</v>
      </c>
      <c r="I56" s="1434">
        <f>I54+7</f>
        <v>44845</v>
      </c>
      <c r="J56" s="1193">
        <f>I56+14</f>
        <v>44859</v>
      </c>
      <c r="K56" s="82" t="str">
        <f>IF(I56&gt;F56,".","XX")</f>
        <v>.</v>
      </c>
      <c r="L56" s="61"/>
    </row>
    <row r="57" spans="3:12" s="70" customFormat="1" ht="11.25" customHeight="1" thickBot="1">
      <c r="C57" s="1486"/>
      <c r="D57" s="75"/>
      <c r="E57" s="75"/>
      <c r="F57" s="1487"/>
      <c r="G57" s="1103"/>
      <c r="H57" s="1425"/>
      <c r="I57" s="1196"/>
      <c r="J57" s="1508"/>
      <c r="K57" s="365" t="str">
        <f>IF(I57&gt;F56,".","XX")</f>
        <v>XX</v>
      </c>
      <c r="L57" s="61"/>
    </row>
    <row r="58" spans="3:12" s="70" customFormat="1" ht="11.25" customHeight="1" thickTop="1">
      <c r="C58" s="718" t="s">
        <v>3728</v>
      </c>
      <c r="D58" s="278" t="s">
        <v>7691</v>
      </c>
      <c r="E58" s="278">
        <v>44833</v>
      </c>
      <c r="F58" s="1485">
        <v>44851</v>
      </c>
      <c r="G58" s="1192" t="s">
        <v>1430</v>
      </c>
      <c r="H58" s="1088" t="s">
        <v>7692</v>
      </c>
      <c r="I58" s="1434">
        <f>I56+7</f>
        <v>44852</v>
      </c>
      <c r="J58" s="1193">
        <f>I58+14</f>
        <v>44866</v>
      </c>
      <c r="K58" s="82" t="str">
        <f>IF(I58&gt;F58,".","XX")</f>
        <v>.</v>
      </c>
      <c r="L58" s="61"/>
    </row>
    <row r="59" spans="3:12" s="70" customFormat="1" ht="11.25" customHeight="1" thickBot="1">
      <c r="C59" s="1486"/>
      <c r="D59" s="75"/>
      <c r="E59" s="75"/>
      <c r="F59" s="1487"/>
      <c r="G59" s="1103"/>
      <c r="H59" s="1425"/>
      <c r="I59" s="1196"/>
      <c r="J59" s="1508"/>
      <c r="K59" s="365" t="str">
        <f>IF(I59&gt;F58,".","XX")</f>
        <v>XX</v>
      </c>
      <c r="L59" s="61"/>
    </row>
    <row r="60" spans="3:12" s="70" customFormat="1" ht="11.25" customHeight="1" thickTop="1">
      <c r="C60" s="718" t="s">
        <v>2361</v>
      </c>
      <c r="D60" s="278" t="s">
        <v>7693</v>
      </c>
      <c r="E60" s="278">
        <v>44840</v>
      </c>
      <c r="F60" s="1485">
        <v>44858</v>
      </c>
      <c r="G60" s="1192" t="s">
        <v>1430</v>
      </c>
      <c r="H60" s="1088" t="s">
        <v>7694</v>
      </c>
      <c r="I60" s="1434">
        <f>I58+7</f>
        <v>44859</v>
      </c>
      <c r="J60" s="1193">
        <f>I60+14</f>
        <v>44873</v>
      </c>
      <c r="K60" s="82" t="str">
        <f>IF(I60&gt;F60,".","XX")</f>
        <v>.</v>
      </c>
      <c r="L60" s="61"/>
    </row>
    <row r="61" spans="3:12" s="70" customFormat="1" ht="11.25" customHeight="1" thickBot="1">
      <c r="C61" s="1486"/>
      <c r="D61" s="75"/>
      <c r="E61" s="75"/>
      <c r="F61" s="1487"/>
      <c r="G61" s="1103"/>
      <c r="H61" s="1425"/>
      <c r="I61" s="1196"/>
      <c r="J61" s="1508"/>
      <c r="K61" s="365" t="str">
        <f>IF(I61&gt;F60,".","XX")</f>
        <v>XX</v>
      </c>
      <c r="L61" s="61"/>
    </row>
    <row r="62" spans="3:12" s="70" customFormat="1" ht="11.25" customHeight="1" thickTop="1">
      <c r="C62" s="718" t="s">
        <v>7695</v>
      </c>
      <c r="D62" s="278" t="s">
        <v>7696</v>
      </c>
      <c r="E62" s="278">
        <v>44847</v>
      </c>
      <c r="F62" s="1485">
        <v>44865</v>
      </c>
      <c r="G62" s="1192" t="s">
        <v>1430</v>
      </c>
      <c r="H62" s="1088" t="s">
        <v>7697</v>
      </c>
      <c r="I62" s="1434">
        <f>I60+7</f>
        <v>44866</v>
      </c>
      <c r="J62" s="1193">
        <f>I62+14</f>
        <v>44880</v>
      </c>
      <c r="K62" s="82" t="str">
        <f>IF(I62&gt;F62,".","XX")</f>
        <v>.</v>
      </c>
      <c r="L62" s="61"/>
    </row>
    <row r="63" spans="3:12" s="70" customFormat="1" ht="11.25" customHeight="1" thickBot="1">
      <c r="C63" s="1486"/>
      <c r="D63" s="75"/>
      <c r="E63" s="75"/>
      <c r="F63" s="1487"/>
      <c r="G63" s="1103"/>
      <c r="H63" s="1425"/>
      <c r="I63" s="1196"/>
      <c r="J63" s="1508"/>
      <c r="K63" s="365" t="str">
        <f>IF(I63&gt;F62,".","XX")</f>
        <v>XX</v>
      </c>
      <c r="L63" s="61"/>
    </row>
    <row r="64" spans="3:12" s="70" customFormat="1" ht="11.25" customHeight="1" thickTop="1">
      <c r="C64" s="718" t="s">
        <v>3746</v>
      </c>
      <c r="D64" s="278" t="s">
        <v>7698</v>
      </c>
      <c r="E64" s="278">
        <v>44854</v>
      </c>
      <c r="F64" s="1485">
        <v>44872</v>
      </c>
      <c r="G64" s="1192" t="s">
        <v>1430</v>
      </c>
      <c r="H64" s="1088" t="s">
        <v>7699</v>
      </c>
      <c r="I64" s="1434">
        <f>I62+7</f>
        <v>44873</v>
      </c>
      <c r="J64" s="1193">
        <f>I64+14</f>
        <v>44887</v>
      </c>
      <c r="K64" s="82" t="str">
        <f>IF(I64&gt;F64,".","XX")</f>
        <v>.</v>
      </c>
      <c r="L64" s="61"/>
    </row>
    <row r="65" spans="3:13" s="70" customFormat="1" ht="11.25" customHeight="1" thickBot="1">
      <c r="C65" s="1486"/>
      <c r="D65" s="75"/>
      <c r="E65" s="75"/>
      <c r="F65" s="1487"/>
      <c r="G65" s="1103"/>
      <c r="H65" s="1425"/>
      <c r="I65" s="1196"/>
      <c r="J65" s="1508"/>
      <c r="K65" s="365" t="str">
        <f>IF(I65&gt;F64,".","XX")</f>
        <v>XX</v>
      </c>
      <c r="L65" s="61"/>
      <c r="M65" s="61"/>
    </row>
    <row r="66" spans="3:13" s="546" customFormat="1" ht="15.75" thickTop="1">
      <c r="C66" s="3972" t="s">
        <v>2303</v>
      </c>
      <c r="D66" s="3972"/>
      <c r="E66" s="3972"/>
      <c r="F66" s="3972"/>
      <c r="G66" s="3972"/>
      <c r="H66" s="1560"/>
      <c r="I66" s="1560"/>
      <c r="J66" s="1560"/>
      <c r="K66" s="1561"/>
      <c r="L66" s="82"/>
      <c r="M66" s="545"/>
    </row>
    <row r="67" spans="3:13" s="546" customFormat="1" ht="11.25">
      <c r="C67" s="1064"/>
      <c r="D67" s="1061"/>
      <c r="E67" s="1061"/>
      <c r="F67" s="1061"/>
      <c r="G67" s="1062"/>
      <c r="H67" s="1063"/>
      <c r="I67" s="1061"/>
      <c r="J67" s="1061"/>
      <c r="K67" s="1061"/>
      <c r="L67" s="1065"/>
      <c r="M67" s="545"/>
    </row>
    <row r="68" spans="3:13" s="70" customFormat="1">
      <c r="C68" s="279" t="s">
        <v>1920</v>
      </c>
      <c r="E68" t="s">
        <v>2304</v>
      </c>
      <c r="F68" s="280"/>
      <c r="G68" s="71" t="s">
        <v>1958</v>
      </c>
      <c r="H68" s="71"/>
      <c r="K68" s="71" t="s">
        <v>1982</v>
      </c>
      <c r="L68" s="71"/>
      <c r="M68" s="71"/>
    </row>
    <row r="69" spans="3:13" s="70" customFormat="1">
      <c r="C69" s="82" t="s">
        <v>1921</v>
      </c>
      <c r="E69" s="275" t="s">
        <v>2305</v>
      </c>
      <c r="F69" s="71"/>
      <c r="G69" s="70" t="s">
        <v>2306</v>
      </c>
      <c r="I69" s="1308" t="s">
        <v>1960</v>
      </c>
      <c r="K69" s="70" t="s">
        <v>1984</v>
      </c>
      <c r="M69" s="1423" t="s">
        <v>1985</v>
      </c>
    </row>
    <row r="70" spans="3:13" s="61" customFormat="1" ht="11.25">
      <c r="C70" s="82"/>
      <c r="D70" s="70"/>
      <c r="E70" s="1340"/>
      <c r="F70" s="71"/>
      <c r="G70" s="70"/>
      <c r="H70" s="70"/>
      <c r="I70" s="1340"/>
      <c r="K70" s="70"/>
      <c r="L70" s="70"/>
      <c r="M70" s="1423"/>
    </row>
    <row r="71" spans="3:13" s="61" customFormat="1" ht="11.25">
      <c r="C71" s="80" t="str">
        <f>HOME!A$600</f>
        <v>ZANT CHONG</v>
      </c>
      <c r="D71" s="80" t="str">
        <f>HOME!B$600</f>
        <v>6011 2429</v>
      </c>
      <c r="E71" s="65" t="str">
        <f>HOME!C$600</f>
        <v>zant.chong@msc.com</v>
      </c>
      <c r="G71" s="80" t="str">
        <f>HOME!A$621</f>
        <v>NOOR AFNINDAH</v>
      </c>
      <c r="H71" s="80" t="str">
        <f>HOME!B$621</f>
        <v>6011 2347</v>
      </c>
      <c r="I71" s="65" t="str">
        <f>HOME!C$621</f>
        <v>noor.afnindah@msc.com</v>
      </c>
      <c r="K71" s="80" t="str">
        <f>HOME!A$632</f>
        <v>RAYNAR ANG</v>
      </c>
      <c r="L71" s="80" t="str">
        <f>HOME!B$632</f>
        <v>6011 2358</v>
      </c>
      <c r="M71" s="65" t="str">
        <f>HOME!C$632</f>
        <v>raynar.ang@msc.com</v>
      </c>
    </row>
    <row r="72" spans="3:13" s="61" customFormat="1" ht="11.25">
      <c r="C72" s="80" t="str">
        <f>HOME!A$601</f>
        <v>PHOEBE HUANG</v>
      </c>
      <c r="D72" s="80" t="str">
        <f>HOME!B$601</f>
        <v>6011 0562</v>
      </c>
      <c r="E72" s="65" t="str">
        <f>HOME!C$601</f>
        <v>phoebe.huang@msc.com</v>
      </c>
      <c r="G72" s="80" t="e">
        <f>HOME!#REF!</f>
        <v>#REF!</v>
      </c>
      <c r="H72" s="80" t="e">
        <f>HOME!#REF!</f>
        <v>#REF!</v>
      </c>
      <c r="I72" s="65" t="e">
        <f>HOME!#REF!</f>
        <v>#REF!</v>
      </c>
      <c r="K72" s="80" t="str">
        <f>HOME!A$634</f>
        <v>DEWI</v>
      </c>
      <c r="L72" s="80" t="str">
        <f>HOME!B$634</f>
        <v>6011 2354</v>
      </c>
      <c r="M72" s="65" t="str">
        <f>HOME!C$634</f>
        <v>dewi.ratnah@msc.com</v>
      </c>
    </row>
    <row r="73" spans="3:13" s="61" customFormat="1" ht="11.25">
      <c r="C73" s="80" t="str">
        <f>HOME!A$602</f>
        <v>SHERWIN LIM</v>
      </c>
      <c r="D73" s="80" t="str">
        <f>HOME!B$602</f>
        <v>6011 2395</v>
      </c>
      <c r="E73" s="65" t="str">
        <f>HOME!C$602</f>
        <v>sherwin.lim@msc.com</v>
      </c>
      <c r="G73" s="80" t="str">
        <f>HOME!A$617</f>
        <v>ROBERT CHIA</v>
      </c>
      <c r="H73" s="80" t="str">
        <f>HOME!B$617</f>
        <v>6011 0564</v>
      </c>
      <c r="I73" s="65" t="str">
        <f>HOME!C$617</f>
        <v>robert.chia@msc.com</v>
      </c>
      <c r="K73" s="80" t="str">
        <f>HOME!A$637</f>
        <v>SHAN SHAN</v>
      </c>
      <c r="L73" s="80" t="str">
        <f>HOME!B$637</f>
        <v>6011 2353</v>
      </c>
      <c r="M73" s="65" t="str">
        <f>HOME!C$637</f>
        <v>shanshan.chin@msc.com</v>
      </c>
    </row>
    <row r="74" spans="3:13" s="61" customFormat="1" ht="11.25">
      <c r="C74" s="80" t="str">
        <f>HOME!A$603</f>
        <v>NATALIE LEW</v>
      </c>
      <c r="D74" s="80" t="str">
        <f>HOME!B$603</f>
        <v>6011 2399</v>
      </c>
      <c r="E74" s="65" t="str">
        <f>HOME!C$603</f>
        <v>natalie.lew@msc.com</v>
      </c>
      <c r="G74" s="80" t="str">
        <f>HOME!A$618</f>
        <v>S. Y. LIEW</v>
      </c>
      <c r="H74" s="80" t="str">
        <f>HOME!B$618</f>
        <v>6011 2348</v>
      </c>
      <c r="I74" s="65" t="str">
        <f>HOME!C$618</f>
        <v>seoyi.liew@msc.com</v>
      </c>
      <c r="K74" s="80" t="str">
        <f>HOME!A$638</f>
        <v>EUNICE</v>
      </c>
      <c r="L74" s="80" t="str">
        <f>HOME!B$638</f>
        <v>6011 2355</v>
      </c>
      <c r="M74" s="65" t="str">
        <f>HOME!C$638</f>
        <v>eunice.chan@msc.com</v>
      </c>
    </row>
    <row r="75" spans="3:13" s="61" customFormat="1" ht="11.25">
      <c r="C75" s="80" t="str">
        <f>HOME!A$604</f>
        <v xml:space="preserve">LIM LEE HLI </v>
      </c>
      <c r="D75" s="80" t="str">
        <f>HOME!B$604</f>
        <v>6011 2352</v>
      </c>
      <c r="E75" s="65" t="str">
        <f>HOME!C$604</f>
        <v>leehli.lim@msc.com</v>
      </c>
      <c r="G75" s="80" t="e">
        <f>HOME!#REF!</f>
        <v>#REF!</v>
      </c>
      <c r="H75" s="80" t="e">
        <f>HOME!#REF!</f>
        <v>#REF!</v>
      </c>
      <c r="I75" s="65" t="e">
        <f>HOME!#REF!</f>
        <v>#REF!</v>
      </c>
      <c r="K75" s="80" t="str">
        <f>HOME!A$633</f>
        <v>KAI SIANG</v>
      </c>
      <c r="L75" s="80" t="str">
        <f>HOME!B$633</f>
        <v>6011 2356</v>
      </c>
      <c r="M75" s="65" t="str">
        <f>HOME!C$633</f>
        <v>kaisiang.lim@msc.com</v>
      </c>
    </row>
    <row r="76" spans="3:13" s="61" customFormat="1" ht="11.25">
      <c r="C76" s="80" t="str">
        <f>HOME!A$605</f>
        <v>LIM AI PHEN</v>
      </c>
      <c r="D76" s="80" t="str">
        <f>HOME!B$605</f>
        <v>6011 9646</v>
      </c>
      <c r="E76" s="65" t="str">
        <f>HOME!C$605</f>
        <v>aiphen.lim@msc.com</v>
      </c>
      <c r="G76" s="80" t="str">
        <f>HOME!A$619</f>
        <v>SHARON KOH</v>
      </c>
      <c r="H76" s="80" t="str">
        <f>HOME!B$619</f>
        <v>6011 2349</v>
      </c>
      <c r="I76" s="65" t="str">
        <f>HOME!C$619</f>
        <v>sharon.koh@msc.com</v>
      </c>
      <c r="K76" s="80" t="str">
        <f>HOME!A$635</f>
        <v>YU TING</v>
      </c>
      <c r="L76" s="80" t="str">
        <f>HOME!B$635</f>
        <v>6011 2359</v>
      </c>
      <c r="M76" s="65" t="str">
        <f>HOME!C$635</f>
        <v>yuting.luo@msc.com</v>
      </c>
    </row>
    <row r="77" spans="3:13" s="61" customFormat="1" ht="11.25">
      <c r="C77" s="80" t="str">
        <f>HOME!A$606</f>
        <v>DARIUS ONG</v>
      </c>
      <c r="D77" s="80" t="str">
        <f>HOME!B$606</f>
        <v>6011 2396</v>
      </c>
      <c r="E77" s="65" t="str">
        <f>HOME!C$606</f>
        <v>darius.ong@msc.com</v>
      </c>
      <c r="G77" s="80">
        <f>HOME!A$623</f>
        <v>0</v>
      </c>
      <c r="H77" s="80">
        <f>HOME!B$623</f>
        <v>0</v>
      </c>
      <c r="I77" s="65">
        <f>HOME!C$623</f>
        <v>0</v>
      </c>
      <c r="K77" s="80" t="str">
        <f>HOME!A$639</f>
        <v>HAZEL</v>
      </c>
      <c r="L77" s="80" t="str">
        <f>HOME!B$639</f>
        <v>6011 2435</v>
      </c>
      <c r="M77" s="65" t="str">
        <f>HOME!C$639</f>
        <v>hazel.toh@msc.com</v>
      </c>
    </row>
    <row r="78" spans="3:13" s="61" customFormat="1" ht="11.25">
      <c r="C78" s="80" t="str">
        <f>HOME!A$607</f>
        <v>LAWRENCE ANG (CROSS-TRADE)</v>
      </c>
      <c r="D78" s="80" t="str">
        <f>HOME!B$607</f>
        <v>6011 2400</v>
      </c>
      <c r="E78" s="65" t="str">
        <f>HOME!C$607</f>
        <v>lawrence.ang@msc.com</v>
      </c>
      <c r="G78" s="80" t="str">
        <f>HOME!A$624</f>
        <v>.</v>
      </c>
      <c r="H78" s="80" t="str">
        <f>HOME!B$624</f>
        <v>.</v>
      </c>
      <c r="I78" s="65" t="str">
        <f>HOME!C$624</f>
        <v>.</v>
      </c>
      <c r="K78" s="80" t="str">
        <f>HOME!A$636</f>
        <v>-</v>
      </c>
      <c r="L78" s="80" t="str">
        <f>HOME!B$636</f>
        <v>6011 0567</v>
      </c>
      <c r="M78" s="65" t="str">
        <f>HOME!C$636</f>
        <v>-</v>
      </c>
    </row>
    <row r="81" spans="3:12" s="61" customFormat="1" ht="11.25">
      <c r="C81" s="61" t="s">
        <v>1956</v>
      </c>
      <c r="D81" s="61" t="s">
        <v>2799</v>
      </c>
      <c r="E81" s="1423"/>
      <c r="G81" s="61" t="s">
        <v>1980</v>
      </c>
      <c r="H81" s="84" t="s">
        <v>1981</v>
      </c>
      <c r="I81" s="84"/>
      <c r="K81" s="61" t="s">
        <v>1980</v>
      </c>
      <c r="L81" s="61" t="s">
        <v>2011</v>
      </c>
    </row>
  </sheetData>
  <mergeCells count="1">
    <mergeCell ref="C66:G66"/>
  </mergeCells>
  <hyperlinks>
    <hyperlink ref="I69" r:id="rId1" xr:uid="{E86CA840-C784-4BE9-BBA2-85E193069C42}"/>
    <hyperlink ref="M69" display="sinexp@msca.com.sg" xr:uid="{3242AF42-17E4-40C4-9EBB-649E69F68F1C}"/>
    <hyperlink ref="E69" display="mktg-dept@msca.com.sg" xr:uid="{82836A19-C40F-4804-8D3F-DD5C69DA8107}"/>
  </hyperlinks>
  <pageMargins left="0.19685039370078741" right="0.35433070866141736" top="0.74803149606299213" bottom="0.4724409448818898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50"/>
  </sheetPr>
  <dimension ref="B2:Q85"/>
  <sheetViews>
    <sheetView zoomScaleNormal="100" workbookViewId="0"/>
  </sheetViews>
  <sheetFormatPr defaultRowHeight="12.75"/>
  <cols>
    <col min="1" max="1" width="4.42578125" customWidth="1"/>
    <col min="2" max="2" width="9.42578125" style="1084"/>
    <col min="3" max="3" width="19.42578125" customWidth="1"/>
    <col min="5" max="5" width="10.42578125" customWidth="1"/>
    <col min="7" max="7" width="18.5703125" customWidth="1"/>
    <col min="9" max="13" width="11.5703125" customWidth="1"/>
  </cols>
  <sheetData>
    <row r="2" spans="3:17" ht="15.75">
      <c r="C2" s="731" t="s">
        <v>2307</v>
      </c>
      <c r="D2" s="37"/>
      <c r="E2" s="37"/>
      <c r="F2" s="37"/>
      <c r="G2" s="37"/>
      <c r="H2" s="37"/>
      <c r="I2" s="37"/>
      <c r="J2" s="37"/>
      <c r="K2" s="37"/>
      <c r="L2" s="37"/>
      <c r="M2" s="37"/>
      <c r="N2" s="37"/>
      <c r="O2" s="37"/>
    </row>
    <row r="3" spans="3:17" ht="15.75">
      <c r="C3" s="731"/>
      <c r="D3" s="37"/>
      <c r="E3" s="37"/>
      <c r="F3" s="37"/>
      <c r="G3" s="37"/>
      <c r="H3" s="37"/>
      <c r="I3" s="37"/>
      <c r="J3" s="37"/>
      <c r="K3" s="37"/>
      <c r="L3" s="9"/>
      <c r="M3" s="9"/>
      <c r="N3" s="9"/>
      <c r="O3" s="37"/>
    </row>
    <row r="4" spans="3:17">
      <c r="C4" s="230" t="s">
        <v>3768</v>
      </c>
      <c r="D4" s="9"/>
      <c r="E4" s="9" t="s">
        <v>7700</v>
      </c>
      <c r="F4" s="9"/>
      <c r="G4" s="9"/>
      <c r="H4" s="9"/>
      <c r="I4" s="9"/>
      <c r="J4" s="9"/>
      <c r="K4" s="734"/>
      <c r="M4" s="115"/>
      <c r="N4" s="71"/>
      <c r="O4" s="71"/>
    </row>
    <row r="5" spans="3:17">
      <c r="C5" s="9"/>
      <c r="D5" s="9"/>
      <c r="E5" s="9"/>
      <c r="F5" s="9"/>
      <c r="G5" s="9"/>
      <c r="H5" s="9"/>
      <c r="I5" s="9"/>
      <c r="J5" s="9"/>
      <c r="K5" s="9"/>
      <c r="M5" s="115"/>
      <c r="N5" s="71"/>
      <c r="O5" s="71"/>
    </row>
    <row r="6" spans="3:17" ht="22.5" hidden="1">
      <c r="C6" s="346"/>
      <c r="D6" s="347"/>
      <c r="E6" s="348" t="s">
        <v>2015</v>
      </c>
      <c r="F6" s="348" t="s">
        <v>3770</v>
      </c>
      <c r="G6" s="349" t="s">
        <v>7701</v>
      </c>
      <c r="H6" s="348" t="s">
        <v>2018</v>
      </c>
      <c r="I6" s="348" t="s">
        <v>218</v>
      </c>
      <c r="J6" s="436" t="s">
        <v>1303</v>
      </c>
      <c r="K6" s="436" t="s">
        <v>1135</v>
      </c>
      <c r="L6" s="1181" t="s">
        <v>1004</v>
      </c>
      <c r="M6" s="115"/>
      <c r="N6" s="71"/>
      <c r="O6" s="71"/>
    </row>
    <row r="7" spans="3:17" ht="13.5" hidden="1" thickBot="1">
      <c r="C7" s="351"/>
      <c r="D7" s="352"/>
      <c r="E7" s="353"/>
      <c r="F7" s="753" t="s">
        <v>7702</v>
      </c>
      <c r="G7" s="354"/>
      <c r="H7" s="354"/>
      <c r="I7" s="753" t="s">
        <v>7702</v>
      </c>
      <c r="J7" s="753" t="s">
        <v>3587</v>
      </c>
      <c r="K7" s="753" t="s">
        <v>3651</v>
      </c>
      <c r="L7" s="753" t="s">
        <v>3580</v>
      </c>
      <c r="M7" s="115"/>
      <c r="N7" s="71"/>
      <c r="O7" s="71"/>
    </row>
    <row r="8" spans="3:17" ht="13.5" hidden="1" thickTop="1">
      <c r="C8" s="587" t="s">
        <v>3736</v>
      </c>
      <c r="D8" s="483" t="s">
        <v>7703</v>
      </c>
      <c r="E8" s="483">
        <v>43984</v>
      </c>
      <c r="F8" s="483">
        <v>43997</v>
      </c>
      <c r="G8" s="262" t="s">
        <v>7704</v>
      </c>
      <c r="H8" s="258" t="s">
        <v>7705</v>
      </c>
      <c r="I8" s="258">
        <v>43999</v>
      </c>
      <c r="J8" s="258">
        <v>44012</v>
      </c>
      <c r="K8" s="258">
        <v>44015</v>
      </c>
      <c r="L8" s="258">
        <v>44017</v>
      </c>
      <c r="M8" s="82" t="s">
        <v>1979</v>
      </c>
      <c r="N8" s="71"/>
      <c r="O8" s="71"/>
    </row>
    <row r="9" spans="3:17" ht="13.5" hidden="1" thickBot="1">
      <c r="C9" s="637"/>
      <c r="D9" s="485"/>
      <c r="E9" s="485"/>
      <c r="F9" s="260"/>
      <c r="G9" s="599"/>
      <c r="H9" s="259"/>
      <c r="I9" s="260"/>
      <c r="J9" s="260"/>
      <c r="K9" s="260"/>
      <c r="L9" s="260"/>
      <c r="M9" s="82" t="s">
        <v>1979</v>
      </c>
      <c r="N9" s="71"/>
      <c r="O9" s="71"/>
    </row>
    <row r="10" spans="3:17" ht="27.75" hidden="1">
      <c r="C10" s="346"/>
      <c r="D10" s="347"/>
      <c r="E10" s="348" t="s">
        <v>2015</v>
      </c>
      <c r="F10" s="348" t="s">
        <v>3770</v>
      </c>
      <c r="G10" s="349" t="s">
        <v>7701</v>
      </c>
      <c r="H10" s="348" t="s">
        <v>2018</v>
      </c>
      <c r="I10" s="348" t="s">
        <v>218</v>
      </c>
      <c r="J10" s="1181" t="s">
        <v>7706</v>
      </c>
      <c r="K10" s="436" t="s">
        <v>1135</v>
      </c>
      <c r="L10" s="1181" t="s">
        <v>1004</v>
      </c>
      <c r="M10" s="82"/>
      <c r="N10" s="1286" t="s">
        <v>7707</v>
      </c>
      <c r="O10" s="1286" t="s">
        <v>7708</v>
      </c>
      <c r="P10" s="1286" t="s">
        <v>7709</v>
      </c>
    </row>
    <row r="11" spans="3:17" ht="13.5" hidden="1" thickBot="1">
      <c r="C11" s="351"/>
      <c r="D11" s="1201" t="s">
        <v>3705</v>
      </c>
      <c r="E11" s="353" t="s">
        <v>3722</v>
      </c>
      <c r="F11" s="353" t="s">
        <v>3706</v>
      </c>
      <c r="G11" s="354"/>
      <c r="H11" s="354"/>
      <c r="I11" s="753" t="s">
        <v>3833</v>
      </c>
      <c r="J11" s="753" t="s">
        <v>3587</v>
      </c>
      <c r="K11" s="753" t="s">
        <v>3580</v>
      </c>
      <c r="L11" s="753" t="s">
        <v>3527</v>
      </c>
      <c r="M11" s="82"/>
      <c r="N11" s="71"/>
      <c r="O11" s="71"/>
    </row>
    <row r="12" spans="3:17" ht="13.5" hidden="1" thickTop="1">
      <c r="C12" s="1190" t="s">
        <v>2877</v>
      </c>
      <c r="D12" s="1191" t="s">
        <v>3723</v>
      </c>
      <c r="E12" s="1191">
        <v>44374</v>
      </c>
      <c r="F12" s="1191">
        <v>44392</v>
      </c>
      <c r="G12" s="1290" t="s">
        <v>7710</v>
      </c>
      <c r="H12" s="1088" t="s">
        <v>7711</v>
      </c>
      <c r="I12" s="1088">
        <v>44413</v>
      </c>
      <c r="J12" s="1088">
        <v>44426</v>
      </c>
      <c r="K12" s="1088">
        <v>44429</v>
      </c>
      <c r="L12" s="1088">
        <v>44431</v>
      </c>
      <c r="M12" s="82" t="str">
        <f t="shared" ref="M12" si="0">IF(I12&gt;F12,".","XX")</f>
        <v>.</v>
      </c>
      <c r="N12" s="1213" t="e">
        <f>#REF!+7</f>
        <v>#REF!</v>
      </c>
      <c r="O12" s="1214" t="e">
        <f>N12+2</f>
        <v>#REF!</v>
      </c>
      <c r="P12" s="1213" t="e">
        <f>O12-6</f>
        <v>#REF!</v>
      </c>
      <c r="Q12" s="1213" t="e">
        <f>P12</f>
        <v>#REF!</v>
      </c>
    </row>
    <row r="13" spans="3:17" ht="13.5" hidden="1" thickBot="1">
      <c r="C13" s="1121"/>
      <c r="D13" s="1122"/>
      <c r="E13" s="1122"/>
      <c r="F13" s="1122"/>
      <c r="G13" s="1296" t="s">
        <v>7712</v>
      </c>
      <c r="H13" s="1311" t="s">
        <v>7713</v>
      </c>
      <c r="I13" s="1312">
        <v>44406</v>
      </c>
      <c r="J13" s="1312">
        <v>44418</v>
      </c>
      <c r="K13" s="1312">
        <v>44421</v>
      </c>
      <c r="L13" s="1312">
        <v>44423</v>
      </c>
      <c r="M13" s="82" t="str">
        <f>IF(I13&gt;F12,".","XX")</f>
        <v>.</v>
      </c>
      <c r="N13" s="71"/>
      <c r="O13" s="71"/>
    </row>
    <row r="14" spans="3:17" ht="27.75" hidden="1">
      <c r="C14" s="346"/>
      <c r="D14" s="347"/>
      <c r="E14" s="348" t="s">
        <v>2015</v>
      </c>
      <c r="F14" s="348" t="s">
        <v>3770</v>
      </c>
      <c r="G14" s="349" t="s">
        <v>7701</v>
      </c>
      <c r="H14" s="348" t="s">
        <v>2018</v>
      </c>
      <c r="I14" s="348" t="s">
        <v>218</v>
      </c>
      <c r="J14" s="1181" t="s">
        <v>7706</v>
      </c>
      <c r="K14" s="436" t="s">
        <v>1135</v>
      </c>
      <c r="L14" s="1181" t="s">
        <v>1004</v>
      </c>
      <c r="M14" s="82"/>
      <c r="N14" s="71"/>
      <c r="O14" s="71"/>
    </row>
    <row r="15" spans="3:17" ht="13.5" hidden="1" thickBot="1">
      <c r="C15" s="351"/>
      <c r="D15" s="1201" t="s">
        <v>3705</v>
      </c>
      <c r="E15" s="353" t="s">
        <v>3722</v>
      </c>
      <c r="F15" s="753" t="s">
        <v>3833</v>
      </c>
      <c r="G15" s="354"/>
      <c r="H15" s="354"/>
      <c r="I15" s="753" t="s">
        <v>3833</v>
      </c>
      <c r="J15" s="753" t="s">
        <v>3587</v>
      </c>
      <c r="K15" s="753" t="s">
        <v>3580</v>
      </c>
      <c r="L15" s="753" t="s">
        <v>3527</v>
      </c>
      <c r="M15" s="82"/>
      <c r="O15" s="1207" t="s">
        <v>3355</v>
      </c>
      <c r="P15" s="1208" t="s">
        <v>3837</v>
      </c>
      <c r="Q15" s="1208" t="s">
        <v>3838</v>
      </c>
    </row>
    <row r="16" spans="3:17" ht="13.5" hidden="1" thickTop="1">
      <c r="C16" s="1277" t="s">
        <v>2879</v>
      </c>
      <c r="D16" s="1278" t="s">
        <v>7714</v>
      </c>
      <c r="E16" s="1278">
        <v>44467</v>
      </c>
      <c r="F16" s="1278">
        <v>44488</v>
      </c>
      <c r="G16" s="1102" t="s">
        <v>7710</v>
      </c>
      <c r="H16" s="1088" t="s">
        <v>7715</v>
      </c>
      <c r="I16" s="1088">
        <v>44491</v>
      </c>
      <c r="J16" s="1088">
        <v>44503</v>
      </c>
      <c r="K16" s="1088">
        <v>44506</v>
      </c>
      <c r="L16" s="1088">
        <v>44508</v>
      </c>
      <c r="M16" s="82" t="str">
        <f>IF(I16&gt;F16,".","XX")</f>
        <v>.</v>
      </c>
      <c r="N16" s="1213">
        <v>44449</v>
      </c>
      <c r="O16" s="1214">
        <v>44451</v>
      </c>
      <c r="P16" s="1213">
        <v>44445</v>
      </c>
      <c r="Q16" s="1213">
        <v>44445</v>
      </c>
    </row>
    <row r="17" spans="3:17" ht="13.5" hidden="1" thickBot="1">
      <c r="C17" s="1279"/>
      <c r="D17" s="1280"/>
      <c r="E17" s="1280"/>
      <c r="F17" s="1280"/>
      <c r="G17" s="1364" t="s">
        <v>7716</v>
      </c>
      <c r="H17" s="1281"/>
      <c r="I17" s="1089">
        <v>44501</v>
      </c>
      <c r="J17" s="1089">
        <v>44520</v>
      </c>
      <c r="K17" s="1089"/>
      <c r="L17" s="1089"/>
      <c r="M17" s="82" t="str">
        <f>IF(I17&gt;F16,".","XX")</f>
        <v>.</v>
      </c>
      <c r="N17" s="71"/>
      <c r="O17" s="71"/>
    </row>
    <row r="18" spans="3:17" ht="36.75" customHeight="1">
      <c r="C18" s="346"/>
      <c r="D18" s="347"/>
      <c r="E18" s="348" t="s">
        <v>2015</v>
      </c>
      <c r="F18" s="348" t="s">
        <v>3770</v>
      </c>
      <c r="G18" s="349" t="s">
        <v>7701</v>
      </c>
      <c r="H18" s="348" t="s">
        <v>2018</v>
      </c>
      <c r="I18" s="348" t="s">
        <v>218</v>
      </c>
      <c r="J18" s="1412" t="s">
        <v>7706</v>
      </c>
      <c r="K18" s="436" t="s">
        <v>1135</v>
      </c>
      <c r="L18" s="1181" t="s">
        <v>1004</v>
      </c>
      <c r="M18" s="82"/>
      <c r="N18" s="71"/>
      <c r="O18" s="71"/>
    </row>
    <row r="19" spans="3:17" ht="14.25" customHeight="1" thickBot="1">
      <c r="C19" s="351"/>
      <c r="D19" s="1201" t="s">
        <v>3726</v>
      </c>
      <c r="E19" s="353" t="s">
        <v>3138</v>
      </c>
      <c r="F19" s="753" t="s">
        <v>3833</v>
      </c>
      <c r="G19" s="354"/>
      <c r="H19" s="354"/>
      <c r="I19" s="753" t="s">
        <v>3833</v>
      </c>
      <c r="J19" s="753" t="s">
        <v>4398</v>
      </c>
      <c r="K19" s="753" t="s">
        <v>4310</v>
      </c>
      <c r="L19" s="753" t="s">
        <v>7717</v>
      </c>
      <c r="M19" s="82"/>
      <c r="N19" s="1374" t="s">
        <v>7718</v>
      </c>
      <c r="O19" s="1375" t="s">
        <v>7719</v>
      </c>
      <c r="P19" s="1374" t="s">
        <v>3837</v>
      </c>
      <c r="Q19" s="1374" t="s">
        <v>3838</v>
      </c>
    </row>
    <row r="20" spans="3:17" ht="13.5" hidden="1" thickTop="1">
      <c r="C20" s="1407" t="s">
        <v>3736</v>
      </c>
      <c r="D20" s="1408" t="s">
        <v>7720</v>
      </c>
      <c r="E20" s="1409">
        <v>44523</v>
      </c>
      <c r="F20" s="1199" t="s">
        <v>2190</v>
      </c>
      <c r="G20" s="1102" t="s">
        <v>7710</v>
      </c>
      <c r="H20" s="1088" t="s">
        <v>7721</v>
      </c>
      <c r="I20" s="1405">
        <v>44532</v>
      </c>
      <c r="J20" s="1405">
        <v>44545</v>
      </c>
      <c r="K20" s="1405">
        <v>44548</v>
      </c>
      <c r="L20" s="1405">
        <v>44550</v>
      </c>
      <c r="M20" s="82" t="s">
        <v>3868</v>
      </c>
      <c r="N20" s="1388">
        <v>44504</v>
      </c>
      <c r="O20" s="1375">
        <v>44506</v>
      </c>
      <c r="P20" s="1374">
        <v>44500</v>
      </c>
      <c r="Q20" s="1374">
        <v>44500</v>
      </c>
    </row>
    <row r="21" spans="3:17" ht="13.5" hidden="1" thickBot="1">
      <c r="C21" s="1369"/>
      <c r="D21" s="1370"/>
      <c r="E21" s="1395"/>
      <c r="F21" s="1371"/>
      <c r="G21" s="1282"/>
      <c r="H21" s="1281"/>
      <c r="I21" s="1089"/>
      <c r="J21" s="1089"/>
      <c r="K21" s="1089"/>
      <c r="L21" s="1089"/>
      <c r="M21" s="82" t="s">
        <v>3868</v>
      </c>
      <c r="N21" s="1374"/>
      <c r="O21" s="1375"/>
      <c r="P21" s="1374"/>
      <c r="Q21" s="1374"/>
    </row>
    <row r="22" spans="3:17" ht="13.5" hidden="1" thickTop="1">
      <c r="C22" s="1376" t="s">
        <v>3304</v>
      </c>
      <c r="D22" s="1377" t="s">
        <v>7722</v>
      </c>
      <c r="E22" s="1474">
        <v>44534</v>
      </c>
      <c r="F22" s="1478" t="s">
        <v>2190</v>
      </c>
      <c r="G22" s="1102"/>
      <c r="H22" s="1088"/>
      <c r="I22" s="1471"/>
      <c r="J22" s="1088"/>
      <c r="K22" s="1088"/>
      <c r="L22" s="1088"/>
      <c r="M22" s="82" t="s">
        <v>3868</v>
      </c>
      <c r="N22" s="1388">
        <v>44518</v>
      </c>
      <c r="O22" s="1375">
        <v>44520</v>
      </c>
      <c r="P22" s="1374">
        <v>44514</v>
      </c>
      <c r="Q22" s="1374">
        <v>44514</v>
      </c>
    </row>
    <row r="23" spans="3:17" ht="13.5" hidden="1" thickBot="1">
      <c r="C23" s="1369"/>
      <c r="D23" s="1370"/>
      <c r="E23" s="1476"/>
      <c r="F23" s="1477"/>
      <c r="G23" s="1282"/>
      <c r="H23" s="1281"/>
      <c r="I23" s="1470"/>
      <c r="J23" s="1089"/>
      <c r="K23" s="1089"/>
      <c r="L23" s="1089"/>
      <c r="M23" s="82" t="s">
        <v>3868</v>
      </c>
      <c r="N23" s="1374"/>
      <c r="O23" s="1375"/>
      <c r="P23" s="1374"/>
      <c r="Q23" s="1374"/>
    </row>
    <row r="24" spans="3:17" ht="13.5" hidden="1" thickTop="1">
      <c r="C24" s="1376" t="s">
        <v>3306</v>
      </c>
      <c r="D24" s="1377" t="s">
        <v>7723</v>
      </c>
      <c r="E24" s="1475">
        <v>44548</v>
      </c>
      <c r="F24" s="1478" t="s">
        <v>2190</v>
      </c>
      <c r="G24" s="1102"/>
      <c r="H24" s="1088"/>
      <c r="I24" s="1471"/>
      <c r="J24" s="1088"/>
      <c r="K24" s="1088"/>
      <c r="L24" s="1088"/>
      <c r="M24" s="82" t="s">
        <v>1979</v>
      </c>
      <c r="N24" s="1388">
        <v>44539</v>
      </c>
      <c r="O24" s="1375">
        <v>44541</v>
      </c>
      <c r="P24" s="1374">
        <v>44535</v>
      </c>
      <c r="Q24" s="1374">
        <v>44535</v>
      </c>
    </row>
    <row r="25" spans="3:17" ht="13.5" hidden="1" thickBot="1">
      <c r="C25" s="1369"/>
      <c r="D25" s="1370"/>
      <c r="E25" s="1479"/>
      <c r="F25" s="1477"/>
      <c r="G25" s="1378"/>
      <c r="H25" s="1281"/>
      <c r="I25" s="1470"/>
      <c r="J25" s="1089"/>
      <c r="K25" s="1089"/>
      <c r="L25" s="1089"/>
      <c r="M25" s="82" t="s">
        <v>3868</v>
      </c>
      <c r="N25" s="1374"/>
      <c r="O25" s="1375"/>
      <c r="P25" s="1374"/>
      <c r="Q25" s="1374"/>
    </row>
    <row r="26" spans="3:17" ht="13.5" hidden="1" thickTop="1">
      <c r="C26" s="1376" t="s">
        <v>3731</v>
      </c>
      <c r="D26" s="1377" t="s">
        <v>7724</v>
      </c>
      <c r="E26" s="1475">
        <v>44567</v>
      </c>
      <c r="F26" s="1480" t="s">
        <v>2190</v>
      </c>
      <c r="G26" s="1424" t="s">
        <v>2182</v>
      </c>
      <c r="H26" s="1088" t="s">
        <v>3879</v>
      </c>
      <c r="I26" s="1469">
        <v>44574</v>
      </c>
      <c r="J26" s="1420"/>
      <c r="K26" s="1420">
        <v>44239</v>
      </c>
      <c r="L26" s="1420">
        <v>44241</v>
      </c>
      <c r="M26" s="82" t="s">
        <v>3868</v>
      </c>
      <c r="N26" s="1388">
        <v>44553</v>
      </c>
      <c r="O26" s="1375">
        <v>44555</v>
      </c>
      <c r="P26" s="1374">
        <v>44549</v>
      </c>
      <c r="Q26" s="1374">
        <v>44549</v>
      </c>
    </row>
    <row r="27" spans="3:17" ht="14.25" hidden="1" thickTop="1" thickBot="1">
      <c r="C27" s="1369" t="s">
        <v>2948</v>
      </c>
      <c r="D27" s="1370" t="s">
        <v>7725</v>
      </c>
      <c r="E27" s="1479">
        <v>44569</v>
      </c>
      <c r="F27" s="1477">
        <v>44585</v>
      </c>
      <c r="G27" s="1435"/>
      <c r="H27" s="1465">
        <v>2</v>
      </c>
      <c r="I27" s="1470"/>
      <c r="J27" s="1089"/>
      <c r="K27" s="1089"/>
      <c r="L27" s="1089"/>
      <c r="M27" s="82" t="s">
        <v>3868</v>
      </c>
      <c r="N27" s="1374"/>
      <c r="O27" s="1375"/>
      <c r="P27" s="1374"/>
      <c r="Q27" s="1374"/>
    </row>
    <row r="28" spans="3:17" ht="13.5" hidden="1" thickTop="1">
      <c r="C28" s="1376" t="s">
        <v>3758</v>
      </c>
      <c r="D28" s="1377" t="s">
        <v>7636</v>
      </c>
      <c r="E28" s="1475">
        <v>44574</v>
      </c>
      <c r="F28" s="1475">
        <v>44583</v>
      </c>
      <c r="G28" s="1424" t="s">
        <v>2182</v>
      </c>
      <c r="H28" s="1088" t="s">
        <v>3879</v>
      </c>
      <c r="I28" s="1469">
        <v>44581</v>
      </c>
      <c r="J28" s="1420">
        <v>44594</v>
      </c>
      <c r="K28" s="1420">
        <v>44597</v>
      </c>
      <c r="L28" s="1420">
        <v>44599</v>
      </c>
      <c r="M28" s="82" t="s">
        <v>3868</v>
      </c>
      <c r="N28" s="1388">
        <v>44560</v>
      </c>
      <c r="O28" s="1375">
        <v>44562</v>
      </c>
      <c r="P28" s="1374">
        <v>44556</v>
      </c>
      <c r="Q28" s="1374">
        <v>44556</v>
      </c>
    </row>
    <row r="29" spans="3:17" ht="13.5" hidden="1" thickBot="1">
      <c r="C29" s="1369"/>
      <c r="D29" s="1370"/>
      <c r="E29" s="1479"/>
      <c r="F29" s="1477"/>
      <c r="G29" s="1435"/>
      <c r="H29" s="1195"/>
      <c r="I29" s="1472">
        <v>44219</v>
      </c>
      <c r="J29" s="1196"/>
      <c r="K29" s="1428"/>
      <c r="L29" s="1196">
        <v>44230</v>
      </c>
      <c r="M29" s="82" t="s">
        <v>3868</v>
      </c>
      <c r="N29" s="1374"/>
      <c r="O29" s="1375"/>
      <c r="P29" s="1374"/>
      <c r="Q29" s="1374"/>
    </row>
    <row r="30" spans="3:17" ht="14.25" hidden="1" thickTop="1" thickBot="1">
      <c r="C30" s="1376" t="s">
        <v>3742</v>
      </c>
      <c r="D30" s="1377" t="s">
        <v>7638</v>
      </c>
      <c r="E30" s="1475">
        <v>44580</v>
      </c>
      <c r="F30" s="1480" t="s">
        <v>2190</v>
      </c>
      <c r="G30" s="1424" t="s">
        <v>2182</v>
      </c>
      <c r="H30" s="1088" t="s">
        <v>7726</v>
      </c>
      <c r="I30" s="1469">
        <v>44588</v>
      </c>
      <c r="J30" s="1405">
        <v>44601</v>
      </c>
      <c r="K30" s="1464" t="s">
        <v>2190</v>
      </c>
      <c r="L30" s="1405">
        <v>44613</v>
      </c>
      <c r="M30" s="82" t="s">
        <v>3868</v>
      </c>
      <c r="N30" s="1388">
        <v>44567</v>
      </c>
      <c r="O30" s="1375">
        <v>44569</v>
      </c>
      <c r="P30" s="1374">
        <v>44563</v>
      </c>
      <c r="Q30" s="1374">
        <v>44563</v>
      </c>
    </row>
    <row r="31" spans="3:17" ht="14.25" hidden="1" thickTop="1" thickBot="1">
      <c r="C31" s="1451" t="s">
        <v>3313</v>
      </c>
      <c r="D31" s="1452" t="s">
        <v>7641</v>
      </c>
      <c r="E31" s="1481">
        <v>44579</v>
      </c>
      <c r="F31" s="1482">
        <v>44598</v>
      </c>
      <c r="G31" s="1435" t="s">
        <v>7727</v>
      </c>
      <c r="H31" s="1104" t="s">
        <v>3879</v>
      </c>
      <c r="I31" s="1473">
        <v>44609</v>
      </c>
      <c r="J31" s="1468">
        <v>44622</v>
      </c>
      <c r="K31" s="1464" t="s">
        <v>2190</v>
      </c>
      <c r="L31" s="1468">
        <v>44624</v>
      </c>
      <c r="M31" s="82" t="s">
        <v>3868</v>
      </c>
      <c r="N31" s="1374"/>
      <c r="O31" s="1375"/>
      <c r="P31" s="1374"/>
      <c r="Q31" s="1374"/>
    </row>
    <row r="32" spans="3:17" ht="13.5" hidden="1" thickTop="1">
      <c r="C32" s="1376" t="s">
        <v>2361</v>
      </c>
      <c r="D32" s="1377" t="s">
        <v>7728</v>
      </c>
      <c r="E32" s="1475">
        <v>44594</v>
      </c>
      <c r="F32" s="1475">
        <v>44602</v>
      </c>
      <c r="G32" s="1424" t="s">
        <v>2182</v>
      </c>
      <c r="H32" s="1088" t="s">
        <v>3879</v>
      </c>
      <c r="I32" s="1469">
        <v>44595</v>
      </c>
      <c r="J32" s="1405"/>
      <c r="K32" s="1405"/>
      <c r="L32" s="1405"/>
      <c r="M32" s="82" t="s">
        <v>3868</v>
      </c>
      <c r="N32" s="1388">
        <v>44574</v>
      </c>
      <c r="O32" s="1375">
        <v>44576</v>
      </c>
      <c r="P32" s="1374">
        <v>44570</v>
      </c>
      <c r="Q32" s="1374">
        <v>44570</v>
      </c>
    </row>
    <row r="33" spans="3:17" ht="13.5" hidden="1" thickBot="1">
      <c r="C33" s="1369"/>
      <c r="D33" s="1370"/>
      <c r="E33" s="1479"/>
      <c r="F33" s="1477"/>
      <c r="G33" s="1460"/>
      <c r="H33" s="1281"/>
      <c r="I33" s="1470"/>
      <c r="J33" s="1428"/>
      <c r="K33" s="1428"/>
      <c r="L33" s="1428"/>
      <c r="M33" s="82" t="s">
        <v>3868</v>
      </c>
      <c r="N33" s="1374"/>
      <c r="O33" s="1375"/>
      <c r="P33" s="1374"/>
      <c r="Q33" s="1374"/>
    </row>
    <row r="34" spans="3:17" ht="13.5" hidden="1" thickTop="1">
      <c r="C34" s="1376" t="s">
        <v>3728</v>
      </c>
      <c r="D34" s="1377" t="s">
        <v>7643</v>
      </c>
      <c r="E34" s="1475">
        <v>44595</v>
      </c>
      <c r="F34" s="1475">
        <v>44606</v>
      </c>
      <c r="G34" s="1424" t="s">
        <v>2182</v>
      </c>
      <c r="H34" s="1088" t="s">
        <v>3879</v>
      </c>
      <c r="I34" s="1469">
        <v>44623</v>
      </c>
      <c r="J34" s="1405"/>
      <c r="K34" s="1405"/>
      <c r="L34" s="1405"/>
      <c r="M34" s="82" t="s">
        <v>1979</v>
      </c>
      <c r="N34" s="1388">
        <v>44581</v>
      </c>
      <c r="O34" s="1375">
        <v>44583</v>
      </c>
      <c r="P34" s="1374">
        <v>44577</v>
      </c>
      <c r="Q34" s="1374">
        <v>44577</v>
      </c>
    </row>
    <row r="35" spans="3:17" ht="13.5" hidden="1" thickBot="1">
      <c r="C35" s="1369"/>
      <c r="D35" s="1370"/>
      <c r="E35" s="1479"/>
      <c r="F35" s="1477"/>
      <c r="G35" s="1460"/>
      <c r="H35" s="1281"/>
      <c r="I35" s="1470"/>
      <c r="J35" s="1428"/>
      <c r="K35" s="1428"/>
      <c r="L35" s="1428"/>
      <c r="M35" s="82" t="s">
        <v>3868</v>
      </c>
      <c r="N35" s="1374"/>
      <c r="O35" s="1375"/>
      <c r="P35" s="1374"/>
      <c r="Q35" s="1374"/>
    </row>
    <row r="36" spans="3:17" ht="13.5" hidden="1" thickTop="1">
      <c r="C36" s="1376" t="s">
        <v>3736</v>
      </c>
      <c r="D36" s="1377" t="s">
        <v>7645</v>
      </c>
      <c r="E36" s="1475">
        <v>44608</v>
      </c>
      <c r="F36" s="1478" t="s">
        <v>2190</v>
      </c>
      <c r="G36" s="1424" t="s">
        <v>2182</v>
      </c>
      <c r="H36" s="1088" t="s">
        <v>3879</v>
      </c>
      <c r="I36" s="1469">
        <v>44623</v>
      </c>
      <c r="J36" s="1405">
        <v>44636</v>
      </c>
      <c r="K36" s="1464" t="s">
        <v>2190</v>
      </c>
      <c r="L36" s="1405">
        <v>44638</v>
      </c>
      <c r="M36" s="82" t="s">
        <v>1979</v>
      </c>
      <c r="N36" s="1388">
        <v>44588</v>
      </c>
      <c r="O36" s="1375">
        <v>44590</v>
      </c>
      <c r="P36" s="1374">
        <v>44584</v>
      </c>
      <c r="Q36" s="1374">
        <v>44584</v>
      </c>
    </row>
    <row r="37" spans="3:17" ht="13.5" hidden="1" thickBot="1">
      <c r="C37" s="1369"/>
      <c r="D37" s="1370"/>
      <c r="E37" s="1479"/>
      <c r="F37" s="1477"/>
      <c r="G37" s="1378"/>
      <c r="H37" s="1281"/>
      <c r="I37" s="1470"/>
      <c r="J37" s="1089"/>
      <c r="K37" s="1089"/>
      <c r="L37" s="1089"/>
      <c r="M37" s="82" t="s">
        <v>3868</v>
      </c>
      <c r="N37" s="1374"/>
      <c r="O37" s="1375"/>
      <c r="P37" s="1374"/>
      <c r="Q37" s="1374"/>
    </row>
    <row r="38" spans="3:17" ht="13.5" thickTop="1">
      <c r="C38" s="1376" t="s">
        <v>3746</v>
      </c>
      <c r="D38" s="1377" t="s">
        <v>7729</v>
      </c>
      <c r="E38" s="1474">
        <v>44615</v>
      </c>
      <c r="F38" s="1475">
        <v>44627</v>
      </c>
      <c r="G38" s="1102" t="s">
        <v>7704</v>
      </c>
      <c r="H38" s="1088" t="s">
        <v>3879</v>
      </c>
      <c r="I38" s="1471">
        <v>44630</v>
      </c>
      <c r="J38" s="1088">
        <v>44643</v>
      </c>
      <c r="K38" s="1088">
        <v>44642</v>
      </c>
      <c r="L38" s="1088">
        <v>44645</v>
      </c>
      <c r="M38" s="82" t="s">
        <v>1979</v>
      </c>
      <c r="N38" s="1388">
        <v>44595</v>
      </c>
      <c r="O38" s="1375">
        <v>44597</v>
      </c>
      <c r="P38" s="1374">
        <v>44591</v>
      </c>
      <c r="Q38" s="1374">
        <v>44591</v>
      </c>
    </row>
    <row r="39" spans="3:17" ht="13.5" thickBot="1">
      <c r="C39" s="1369"/>
      <c r="D39" s="1370"/>
      <c r="E39" s="1479"/>
      <c r="F39" s="1477"/>
      <c r="G39" s="1378"/>
      <c r="H39" s="1281"/>
      <c r="I39" s="1470"/>
      <c r="J39" s="1089"/>
      <c r="K39" s="1089"/>
      <c r="L39" s="1089"/>
      <c r="M39" s="82" t="s">
        <v>3868</v>
      </c>
      <c r="N39" s="1374"/>
      <c r="O39" s="1375"/>
      <c r="P39" s="1374"/>
      <c r="Q39" s="1374"/>
    </row>
    <row r="40" spans="3:17" ht="13.5" thickTop="1">
      <c r="C40" s="1376" t="s">
        <v>3304</v>
      </c>
      <c r="D40" s="1377" t="s">
        <v>7647</v>
      </c>
      <c r="E40" s="1475">
        <v>44619</v>
      </c>
      <c r="F40" s="1475">
        <v>44630</v>
      </c>
      <c r="G40" s="1102" t="s">
        <v>7730</v>
      </c>
      <c r="H40" s="1088" t="s">
        <v>7726</v>
      </c>
      <c r="I40" s="1471">
        <v>44637</v>
      </c>
      <c r="J40" s="1088">
        <v>44650</v>
      </c>
      <c r="K40" s="1088">
        <v>44649</v>
      </c>
      <c r="L40" s="1088">
        <v>44652</v>
      </c>
      <c r="M40" s="82" t="s">
        <v>1979</v>
      </c>
      <c r="N40" s="1388">
        <v>44602</v>
      </c>
      <c r="O40" s="1375">
        <v>44604</v>
      </c>
      <c r="P40" s="1374">
        <v>44598</v>
      </c>
      <c r="Q40" s="1374">
        <v>44598</v>
      </c>
    </row>
    <row r="41" spans="3:17" ht="13.5" thickBot="1">
      <c r="C41" s="1369"/>
      <c r="D41" s="1370"/>
      <c r="E41" s="1479"/>
      <c r="F41" s="1477"/>
      <c r="G41" s="1378"/>
      <c r="H41" s="1281"/>
      <c r="I41" s="1470"/>
      <c r="J41" s="1089"/>
      <c r="K41" s="1089"/>
      <c r="L41" s="1089"/>
      <c r="M41" s="82" t="s">
        <v>3868</v>
      </c>
      <c r="N41" s="1374"/>
      <c r="O41" s="1375"/>
      <c r="P41" s="1374"/>
      <c r="Q41" s="1374"/>
    </row>
    <row r="42" spans="3:17" ht="13.5" thickTop="1">
      <c r="C42" s="1376" t="s">
        <v>2891</v>
      </c>
      <c r="D42" s="1377" t="s">
        <v>7650</v>
      </c>
      <c r="E42" s="1475">
        <v>44626</v>
      </c>
      <c r="F42" s="1475">
        <v>44636</v>
      </c>
      <c r="G42" s="1102" t="s">
        <v>7731</v>
      </c>
      <c r="H42" s="1088" t="s">
        <v>7726</v>
      </c>
      <c r="I42" s="1471">
        <v>44644</v>
      </c>
      <c r="J42" s="1088">
        <v>44657</v>
      </c>
      <c r="K42" s="1088">
        <v>44656</v>
      </c>
      <c r="L42" s="1088">
        <v>44659</v>
      </c>
      <c r="M42" s="82" t="s">
        <v>1979</v>
      </c>
      <c r="N42" s="1388">
        <v>44609</v>
      </c>
      <c r="O42" s="1375">
        <v>44611</v>
      </c>
      <c r="P42" s="1374">
        <v>44605</v>
      </c>
      <c r="Q42" s="1374">
        <v>44605</v>
      </c>
    </row>
    <row r="43" spans="3:17" ht="13.5" thickBot="1">
      <c r="C43" s="1369"/>
      <c r="D43" s="1370"/>
      <c r="E43" s="1370"/>
      <c r="F43" s="1371"/>
      <c r="G43" s="1378"/>
      <c r="H43" s="1281"/>
      <c r="I43" s="1470"/>
      <c r="J43" s="1089"/>
      <c r="K43" s="1089"/>
      <c r="L43" s="1089"/>
      <c r="M43" s="82" t="s">
        <v>3868</v>
      </c>
      <c r="N43" s="1374"/>
      <c r="O43" s="1375"/>
      <c r="P43" s="1374"/>
      <c r="Q43" s="1374"/>
    </row>
    <row r="44" spans="3:17" ht="13.5" thickTop="1">
      <c r="C44" s="1376" t="s">
        <v>3306</v>
      </c>
      <c r="D44" s="1377" t="s">
        <v>7732</v>
      </c>
      <c r="E44" s="1475">
        <v>44636</v>
      </c>
      <c r="F44" s="1475">
        <v>44650</v>
      </c>
      <c r="G44" s="1442" t="s">
        <v>7712</v>
      </c>
      <c r="H44" s="1088" t="s">
        <v>7726</v>
      </c>
      <c r="I44" s="1471">
        <f>I42+7</f>
        <v>44651</v>
      </c>
      <c r="J44" s="1088">
        <f>I44+13</f>
        <v>44664</v>
      </c>
      <c r="K44" s="1499">
        <f>I44+12</f>
        <v>44663</v>
      </c>
      <c r="L44" s="1499">
        <f>I44+15</f>
        <v>44666</v>
      </c>
      <c r="M44" s="82" t="str">
        <f>IF(I44&gt;F44,".","XX")</f>
        <v>.</v>
      </c>
      <c r="N44" s="1388">
        <f>N42+7</f>
        <v>44616</v>
      </c>
      <c r="O44" s="1375">
        <f>N44+2</f>
        <v>44618</v>
      </c>
      <c r="P44" s="1374">
        <f>O44-6</f>
        <v>44612</v>
      </c>
      <c r="Q44" s="1374">
        <f>P44</f>
        <v>44612</v>
      </c>
    </row>
    <row r="45" spans="3:17" ht="13.5" thickBot="1">
      <c r="C45" s="1369"/>
      <c r="D45" s="1370"/>
      <c r="E45" s="1370"/>
      <c r="F45" s="1371"/>
      <c r="G45" s="1378"/>
      <c r="H45" s="1281"/>
      <c r="I45" s="1470"/>
      <c r="J45" s="1089"/>
      <c r="K45" s="1089"/>
      <c r="L45" s="1089"/>
      <c r="M45" s="82" t="str">
        <f>IF(I45&gt;F44,".","XX")</f>
        <v>XX</v>
      </c>
      <c r="N45" s="1374"/>
      <c r="O45" s="1375"/>
      <c r="P45" s="1374"/>
      <c r="Q45" s="1374"/>
    </row>
    <row r="46" spans="3:17" ht="13.5" thickTop="1">
      <c r="C46" s="1376" t="s">
        <v>3753</v>
      </c>
      <c r="D46" s="1377" t="s">
        <v>7733</v>
      </c>
      <c r="E46" s="1377">
        <v>44641</v>
      </c>
      <c r="F46" s="1377">
        <v>44654</v>
      </c>
      <c r="G46" s="1424" t="s">
        <v>2182</v>
      </c>
      <c r="H46" s="1088" t="s">
        <v>7726</v>
      </c>
      <c r="I46" s="1484">
        <f>I44+7</f>
        <v>44658</v>
      </c>
      <c r="J46" s="1405">
        <f>I46+13</f>
        <v>44671</v>
      </c>
      <c r="K46" s="1405">
        <f>I46+12</f>
        <v>44670</v>
      </c>
      <c r="L46" s="1405">
        <f>I46+15</f>
        <v>44673</v>
      </c>
      <c r="M46" s="82" t="str">
        <f>IF(I46&gt;F46,".","XX")</f>
        <v>.</v>
      </c>
      <c r="N46" s="1388">
        <f>N44+7</f>
        <v>44623</v>
      </c>
      <c r="O46" s="1375">
        <f>N46+2</f>
        <v>44625</v>
      </c>
      <c r="P46" s="1374">
        <f>O46-6</f>
        <v>44619</v>
      </c>
      <c r="Q46" s="1374">
        <f>P46</f>
        <v>44619</v>
      </c>
    </row>
    <row r="47" spans="3:17" ht="13.5" thickBot="1">
      <c r="C47" s="1369"/>
      <c r="D47" s="1370"/>
      <c r="E47" s="1370"/>
      <c r="F47" s="1371"/>
      <c r="G47" s="1378"/>
      <c r="H47" s="1281"/>
      <c r="I47" s="1470"/>
      <c r="J47" s="1089"/>
      <c r="K47" s="1500"/>
      <c r="L47" s="1500"/>
      <c r="M47" s="82" t="str">
        <f>IF(I47&gt;F46,".","XX")</f>
        <v>XX</v>
      </c>
      <c r="N47" s="1374"/>
      <c r="O47" s="1375"/>
      <c r="P47" s="1374"/>
      <c r="Q47" s="1374"/>
    </row>
    <row r="48" spans="3:17" ht="13.5" thickTop="1">
      <c r="C48" s="1376" t="s">
        <v>3731</v>
      </c>
      <c r="D48" s="1377" t="s">
        <v>7652</v>
      </c>
      <c r="E48" s="1377">
        <v>44649</v>
      </c>
      <c r="F48" s="1377">
        <v>44659</v>
      </c>
      <c r="G48" s="1424" t="s">
        <v>2182</v>
      </c>
      <c r="H48" s="1088" t="s">
        <v>3879</v>
      </c>
      <c r="I48" s="1484">
        <f>I46+7</f>
        <v>44665</v>
      </c>
      <c r="J48" s="1405">
        <f>I48+13</f>
        <v>44678</v>
      </c>
      <c r="K48" s="1405"/>
      <c r="L48" s="1405"/>
      <c r="M48" s="82" t="str">
        <f>IF(I48&gt;F48,".","XX")</f>
        <v>.</v>
      </c>
      <c r="N48" s="1388">
        <f>N46+7</f>
        <v>44630</v>
      </c>
      <c r="O48" s="1375">
        <f>N48+2</f>
        <v>44632</v>
      </c>
      <c r="P48" s="1374">
        <f>O48-6</f>
        <v>44626</v>
      </c>
      <c r="Q48" s="1374">
        <f>P48</f>
        <v>44626</v>
      </c>
    </row>
    <row r="49" spans="3:17" ht="13.5" thickBot="1">
      <c r="C49" s="1369"/>
      <c r="D49" s="1370"/>
      <c r="E49" s="1370"/>
      <c r="F49" s="1371"/>
      <c r="G49" s="1378"/>
      <c r="H49" s="1281"/>
      <c r="I49" s="1470"/>
      <c r="J49" s="1089"/>
      <c r="K49" s="1089"/>
      <c r="L49" s="1089"/>
      <c r="M49" s="82" t="str">
        <f>IF(I49&gt;F48,".","XX")</f>
        <v>XX</v>
      </c>
      <c r="N49" s="1374"/>
      <c r="O49" s="1375"/>
      <c r="P49" s="1374"/>
      <c r="Q49" s="1374"/>
    </row>
    <row r="50" spans="3:17" ht="13.5" thickTop="1">
      <c r="C50" s="1376" t="s">
        <v>3758</v>
      </c>
      <c r="D50" s="1377" t="s">
        <v>7734</v>
      </c>
      <c r="E50" s="1377">
        <v>44660</v>
      </c>
      <c r="F50" s="1377">
        <v>44674</v>
      </c>
      <c r="G50" s="1442" t="s">
        <v>7704</v>
      </c>
      <c r="H50" s="1088" t="s">
        <v>7726</v>
      </c>
      <c r="I50" s="1471">
        <f>I48+7</f>
        <v>44672</v>
      </c>
      <c r="J50" s="1088">
        <f>I50+13</f>
        <v>44685</v>
      </c>
      <c r="K50" s="1088">
        <f>I50+12</f>
        <v>44684</v>
      </c>
      <c r="L50" s="1088">
        <f>I50+15</f>
        <v>44687</v>
      </c>
      <c r="M50" s="82" t="str">
        <f>IF(I50&gt;F50,".","XX")</f>
        <v>XX</v>
      </c>
      <c r="N50" s="1388">
        <f>N48+7</f>
        <v>44637</v>
      </c>
      <c r="O50" s="1375">
        <f>N50+2</f>
        <v>44639</v>
      </c>
      <c r="P50" s="1374">
        <f>O50-6</f>
        <v>44633</v>
      </c>
      <c r="Q50" s="1374">
        <f>P50</f>
        <v>44633</v>
      </c>
    </row>
    <row r="51" spans="3:17" ht="13.5" thickBot="1">
      <c r="C51" s="1369"/>
      <c r="D51" s="1370"/>
      <c r="E51" s="1370"/>
      <c r="F51" s="1371"/>
      <c r="G51" s="1378"/>
      <c r="H51" s="1281"/>
      <c r="I51" s="1470"/>
      <c r="J51" s="1089"/>
      <c r="K51" s="1089"/>
      <c r="L51" s="1089"/>
      <c r="M51" s="82" t="str">
        <f>IF(I51&gt;F50,".","XX")</f>
        <v>XX</v>
      </c>
      <c r="N51" s="1374"/>
      <c r="O51" s="1375"/>
      <c r="P51" s="1374"/>
      <c r="Q51" s="1374"/>
    </row>
    <row r="52" spans="3:17" ht="13.5" thickTop="1">
      <c r="C52" s="1376" t="s">
        <v>3742</v>
      </c>
      <c r="D52" s="1377" t="s">
        <v>7735</v>
      </c>
      <c r="E52" s="1377">
        <v>44666</v>
      </c>
      <c r="F52" s="1377">
        <v>44678</v>
      </c>
      <c r="G52" s="1442" t="s">
        <v>7730</v>
      </c>
      <c r="H52" s="1088" t="s">
        <v>7736</v>
      </c>
      <c r="I52" s="1471">
        <f>I50+7</f>
        <v>44679</v>
      </c>
      <c r="J52" s="1088">
        <f>I52+13</f>
        <v>44692</v>
      </c>
      <c r="K52" s="1088">
        <f>I52+12</f>
        <v>44691</v>
      </c>
      <c r="L52" s="1088">
        <f>I52+15</f>
        <v>44694</v>
      </c>
      <c r="M52" s="82" t="str">
        <f>IF(I52&gt;F52,".","XX")</f>
        <v>.</v>
      </c>
      <c r="N52" s="1388">
        <f>N50+7</f>
        <v>44644</v>
      </c>
      <c r="O52" s="1375">
        <f>N52+2</f>
        <v>44646</v>
      </c>
      <c r="P52" s="1374">
        <f>O52-6</f>
        <v>44640</v>
      </c>
      <c r="Q52" s="1374">
        <f>P52</f>
        <v>44640</v>
      </c>
    </row>
    <row r="53" spans="3:17" ht="13.5" thickBot="1">
      <c r="C53" s="1369"/>
      <c r="D53" s="1370"/>
      <c r="E53" s="1370"/>
      <c r="F53" s="1371"/>
      <c r="G53" s="1378"/>
      <c r="H53" s="1281"/>
      <c r="I53" s="1470"/>
      <c r="J53" s="1089"/>
      <c r="K53" s="1089"/>
      <c r="L53" s="1089"/>
      <c r="M53" s="82" t="str">
        <f>IF(I53&gt;F52,".","XX")</f>
        <v>XX</v>
      </c>
      <c r="N53" s="1374"/>
      <c r="O53" s="1375"/>
      <c r="P53" s="1374"/>
      <c r="Q53" s="1374"/>
    </row>
    <row r="54" spans="3:17">
      <c r="C54" s="1520" t="s">
        <v>2361</v>
      </c>
      <c r="D54" s="1521" t="s">
        <v>7654</v>
      </c>
      <c r="E54" s="1521">
        <v>44673</v>
      </c>
      <c r="F54" s="1522">
        <v>44690</v>
      </c>
      <c r="G54" s="1523" t="s">
        <v>2182</v>
      </c>
      <c r="H54" s="1524" t="s">
        <v>7736</v>
      </c>
      <c r="I54" s="1469">
        <f>I52+7</f>
        <v>44686</v>
      </c>
      <c r="J54" s="1420">
        <f>I54+13</f>
        <v>44699</v>
      </c>
      <c r="K54" s="1420">
        <f>I54+12</f>
        <v>44698</v>
      </c>
      <c r="L54" s="1420">
        <f>I54+15</f>
        <v>44701</v>
      </c>
      <c r="M54" s="82" t="str">
        <f>IF(I54&gt;F54,".","XX")</f>
        <v>XX</v>
      </c>
      <c r="N54" s="1388">
        <f>N52+7</f>
        <v>44651</v>
      </c>
      <c r="O54" s="1375">
        <f>N54+2</f>
        <v>44653</v>
      </c>
      <c r="P54" s="1374">
        <f>O54-6</f>
        <v>44647</v>
      </c>
      <c r="Q54" s="1374">
        <f>P54</f>
        <v>44647</v>
      </c>
    </row>
    <row r="55" spans="3:17">
      <c r="C55" s="1525"/>
      <c r="D55" s="1526"/>
      <c r="E55" s="1526"/>
      <c r="F55" s="1527"/>
      <c r="G55" s="1528"/>
      <c r="H55" s="1529"/>
      <c r="I55" s="1513"/>
      <c r="J55" s="1514"/>
      <c r="K55" s="1514"/>
      <c r="L55" s="1514"/>
      <c r="M55" s="82" t="str">
        <f>IF(I55&gt;F54,".","XX")</f>
        <v>XX</v>
      </c>
      <c r="N55" s="1374"/>
      <c r="O55" s="1375"/>
      <c r="P55" s="1374"/>
      <c r="Q55" s="1374"/>
    </row>
    <row r="56" spans="3:17">
      <c r="C56" s="1520" t="s">
        <v>3728</v>
      </c>
      <c r="D56" s="1521" t="s">
        <v>7657</v>
      </c>
      <c r="E56" s="1521">
        <v>44674</v>
      </c>
      <c r="F56" s="1522">
        <f>E56+9</f>
        <v>44683</v>
      </c>
      <c r="G56" s="1530" t="s">
        <v>7731</v>
      </c>
      <c r="H56" s="1524" t="s">
        <v>7726</v>
      </c>
      <c r="I56" s="1515">
        <f>I54+7</f>
        <v>44693</v>
      </c>
      <c r="J56" s="1422">
        <f>I56+13</f>
        <v>44706</v>
      </c>
      <c r="K56" s="1422">
        <f>I56+12</f>
        <v>44705</v>
      </c>
      <c r="L56" s="1422">
        <f>I56+15</f>
        <v>44708</v>
      </c>
      <c r="M56" s="82" t="str">
        <f>IF(I56&gt;F56,".","XX")</f>
        <v>.</v>
      </c>
      <c r="N56" s="1388">
        <f>N54+7</f>
        <v>44658</v>
      </c>
      <c r="O56" s="1375">
        <f>N56+2</f>
        <v>44660</v>
      </c>
      <c r="P56" s="1374">
        <f>O56-6</f>
        <v>44654</v>
      </c>
      <c r="Q56" s="1374">
        <f>P56</f>
        <v>44654</v>
      </c>
    </row>
    <row r="57" spans="3:17">
      <c r="C57" s="1525"/>
      <c r="D57" s="1526"/>
      <c r="E57" s="1526"/>
      <c r="F57" s="1527"/>
      <c r="G57" s="1528"/>
      <c r="H57" s="1529"/>
      <c r="I57" s="1513"/>
      <c r="J57" s="1514"/>
      <c r="K57" s="1514"/>
      <c r="L57" s="1514"/>
      <c r="M57" s="82" t="str">
        <f>IF(I57&gt;F56,".","XX")</f>
        <v>XX</v>
      </c>
      <c r="N57" s="1374"/>
      <c r="O57" s="1375"/>
      <c r="P57" s="1374"/>
      <c r="Q57" s="1374"/>
    </row>
    <row r="58" spans="3:17">
      <c r="C58" s="1520" t="s">
        <v>3736</v>
      </c>
      <c r="D58" s="1521" t="s">
        <v>7659</v>
      </c>
      <c r="E58" s="1521">
        <v>44680</v>
      </c>
      <c r="F58" s="1522">
        <v>44696</v>
      </c>
      <c r="G58" s="1530" t="s">
        <v>7712</v>
      </c>
      <c r="H58" s="1524" t="s">
        <v>7736</v>
      </c>
      <c r="I58" s="1515">
        <f>I56+7</f>
        <v>44700</v>
      </c>
      <c r="J58" s="1422">
        <f>I58+13</f>
        <v>44713</v>
      </c>
      <c r="K58" s="1422">
        <f>I58+12</f>
        <v>44712</v>
      </c>
      <c r="L58" s="1422">
        <f>I58+15</f>
        <v>44715</v>
      </c>
      <c r="M58" s="82" t="str">
        <f>IF(I58&gt;F58,".","XX")</f>
        <v>.</v>
      </c>
      <c r="N58" s="1388">
        <f>N56+7</f>
        <v>44665</v>
      </c>
      <c r="O58" s="1375">
        <f>N58+2</f>
        <v>44667</v>
      </c>
      <c r="P58" s="1374">
        <f>O58-6</f>
        <v>44661</v>
      </c>
      <c r="Q58" s="1374">
        <f>P58</f>
        <v>44661</v>
      </c>
    </row>
    <row r="59" spans="3:17">
      <c r="C59" s="1525"/>
      <c r="D59" s="1526"/>
      <c r="E59" s="1526"/>
      <c r="F59" s="1527"/>
      <c r="G59" s="1528"/>
      <c r="H59" s="1529"/>
      <c r="I59" s="1513"/>
      <c r="J59" s="1514"/>
      <c r="K59" s="1514"/>
      <c r="L59" s="1514"/>
      <c r="M59" s="82" t="str">
        <f>IF(I59&gt;F58,".","XX")</f>
        <v>XX</v>
      </c>
      <c r="N59" s="1374"/>
      <c r="O59" s="1375"/>
      <c r="P59" s="1374"/>
      <c r="Q59" s="1374"/>
    </row>
    <row r="60" spans="3:17">
      <c r="C60" s="1520" t="s">
        <v>3746</v>
      </c>
      <c r="D60" s="1521" t="s">
        <v>7663</v>
      </c>
      <c r="E60" s="1521">
        <v>44683</v>
      </c>
      <c r="F60" s="1522">
        <v>44703</v>
      </c>
      <c r="G60" s="1523" t="s">
        <v>2182</v>
      </c>
      <c r="H60" s="1524" t="s">
        <v>7736</v>
      </c>
      <c r="I60" s="1469">
        <f>I58+7</f>
        <v>44707</v>
      </c>
      <c r="J60" s="1420">
        <f>I60+13</f>
        <v>44720</v>
      </c>
      <c r="K60" s="1420">
        <f>I60+12</f>
        <v>44719</v>
      </c>
      <c r="L60" s="1420">
        <f>I60+15</f>
        <v>44722</v>
      </c>
      <c r="M60" s="82" t="str">
        <f>IF(I60&gt;F60,".","XX")</f>
        <v>.</v>
      </c>
      <c r="N60" s="1388">
        <f>N58+7</f>
        <v>44672</v>
      </c>
      <c r="O60" s="1375">
        <f>N60+2</f>
        <v>44674</v>
      </c>
      <c r="P60" s="1374">
        <f>O60-6</f>
        <v>44668</v>
      </c>
      <c r="Q60" s="1374">
        <f>P60</f>
        <v>44668</v>
      </c>
    </row>
    <row r="61" spans="3:17">
      <c r="C61" s="1525"/>
      <c r="D61" s="1526"/>
      <c r="E61" s="1526"/>
      <c r="F61" s="1527"/>
      <c r="G61" s="1528"/>
      <c r="H61" s="1529"/>
      <c r="I61" s="1513"/>
      <c r="J61" s="1514"/>
      <c r="K61" s="1514"/>
      <c r="L61" s="1514"/>
      <c r="M61" s="82" t="str">
        <f>IF(I61&gt;F60,".","XX")</f>
        <v>XX</v>
      </c>
      <c r="N61" s="1374"/>
      <c r="O61" s="1375"/>
      <c r="P61" s="1374"/>
      <c r="Q61" s="1374"/>
    </row>
    <row r="62" spans="3:17">
      <c r="C62" s="1520" t="s">
        <v>3304</v>
      </c>
      <c r="D62" s="1521" t="s">
        <v>7664</v>
      </c>
      <c r="E62" s="1521">
        <v>44686</v>
      </c>
      <c r="F62" s="1522">
        <v>44710</v>
      </c>
      <c r="G62" s="1530" t="s">
        <v>7704</v>
      </c>
      <c r="H62" s="1524" t="s">
        <v>7736</v>
      </c>
      <c r="I62" s="1515">
        <f>I60+7</f>
        <v>44714</v>
      </c>
      <c r="J62" s="1422">
        <f>I62+13</f>
        <v>44727</v>
      </c>
      <c r="K62" s="1422">
        <f>I62+12</f>
        <v>44726</v>
      </c>
      <c r="L62" s="1422">
        <f>I62+15</f>
        <v>44729</v>
      </c>
      <c r="M62" s="82" t="str">
        <f>IF(I62&gt;F62,".","XX")</f>
        <v>.</v>
      </c>
      <c r="N62" s="1388">
        <f>N60+7</f>
        <v>44679</v>
      </c>
      <c r="O62" s="1375">
        <f>N62+2</f>
        <v>44681</v>
      </c>
      <c r="P62" s="1374">
        <f>O62-6</f>
        <v>44675</v>
      </c>
      <c r="Q62" s="1374">
        <f>P62</f>
        <v>44675</v>
      </c>
    </row>
    <row r="63" spans="3:17">
      <c r="C63" s="1531"/>
      <c r="D63" s="1532"/>
      <c r="E63" s="1532"/>
      <c r="F63" s="1527"/>
      <c r="G63" s="1528"/>
      <c r="H63" s="1529"/>
      <c r="I63" s="1513"/>
      <c r="J63" s="1514"/>
      <c r="K63" s="1514"/>
      <c r="L63" s="1514"/>
      <c r="M63" s="82" t="str">
        <f>IF(I63&gt;F62,".","XX")</f>
        <v>XX</v>
      </c>
      <c r="N63" s="1374"/>
      <c r="O63" s="1375"/>
      <c r="P63" s="1374"/>
      <c r="Q63" s="1374"/>
    </row>
    <row r="64" spans="3:17">
      <c r="C64" s="1533" t="s">
        <v>2891</v>
      </c>
      <c r="D64" s="843" t="s">
        <v>7666</v>
      </c>
      <c r="E64" s="843">
        <f>E62+7</f>
        <v>44693</v>
      </c>
      <c r="F64" s="1522">
        <v>44717</v>
      </c>
      <c r="G64" s="1530" t="s">
        <v>7730</v>
      </c>
      <c r="H64" s="1524" t="s">
        <v>7737</v>
      </c>
      <c r="I64" s="1515">
        <f>I62+7</f>
        <v>44721</v>
      </c>
      <c r="J64" s="1422">
        <f>I64+13</f>
        <v>44734</v>
      </c>
      <c r="K64" s="1422">
        <f>I64+12</f>
        <v>44733</v>
      </c>
      <c r="L64" s="1422">
        <f>I64+15</f>
        <v>44736</v>
      </c>
      <c r="M64" s="82" t="str">
        <f>IF(I64&gt;F64,".","XX")</f>
        <v>.</v>
      </c>
      <c r="N64" s="1388">
        <f>N62+7</f>
        <v>44686</v>
      </c>
      <c r="O64" s="1375">
        <f>N64+2</f>
        <v>44688</v>
      </c>
      <c r="P64" s="1374">
        <f>O64-6</f>
        <v>44682</v>
      </c>
      <c r="Q64" s="1374">
        <f>P64</f>
        <v>44682</v>
      </c>
    </row>
    <row r="65" spans="3:17">
      <c r="C65" s="1531"/>
      <c r="D65" s="1532"/>
      <c r="E65" s="1532"/>
      <c r="F65" s="1527"/>
      <c r="G65" s="1528"/>
      <c r="H65" s="1529"/>
      <c r="I65" s="1513"/>
      <c r="J65" s="1514"/>
      <c r="K65" s="1514"/>
      <c r="L65" s="1514"/>
      <c r="M65" s="82" t="str">
        <f>IF(I65&gt;F64,".","XX")</f>
        <v>XX</v>
      </c>
      <c r="N65" s="1374"/>
      <c r="O65" s="1375"/>
      <c r="P65" s="1374"/>
      <c r="Q65" s="1374"/>
    </row>
    <row r="66" spans="3:17">
      <c r="C66" s="1533" t="s">
        <v>3306</v>
      </c>
      <c r="D66" s="843" t="s">
        <v>7738</v>
      </c>
      <c r="E66" s="843">
        <f>E64+7</f>
        <v>44700</v>
      </c>
      <c r="F66" s="1522">
        <v>44724</v>
      </c>
      <c r="G66" s="1530" t="s">
        <v>7731</v>
      </c>
      <c r="H66" s="1524" t="s">
        <v>7737</v>
      </c>
      <c r="I66" s="1515">
        <f>I64+7</f>
        <v>44728</v>
      </c>
      <c r="J66" s="1422">
        <f>I66+13</f>
        <v>44741</v>
      </c>
      <c r="K66" s="1422">
        <f>I66+12</f>
        <v>44740</v>
      </c>
      <c r="L66" s="1422">
        <f>I66+15</f>
        <v>44743</v>
      </c>
      <c r="M66" s="82" t="str">
        <f>IF(I66&gt;F66,".","XX")</f>
        <v>.</v>
      </c>
      <c r="N66" s="1388">
        <f>N64+7</f>
        <v>44693</v>
      </c>
      <c r="O66" s="1375">
        <f>N66+2</f>
        <v>44695</v>
      </c>
      <c r="P66" s="1374">
        <f>O66-6</f>
        <v>44689</v>
      </c>
      <c r="Q66" s="1374">
        <f>P66</f>
        <v>44689</v>
      </c>
    </row>
    <row r="67" spans="3:17">
      <c r="C67" s="1531"/>
      <c r="D67" s="1532"/>
      <c r="E67" s="1532"/>
      <c r="F67" s="1527"/>
      <c r="G67" s="1528"/>
      <c r="H67" s="1529"/>
      <c r="I67" s="1513"/>
      <c r="J67" s="1514"/>
      <c r="K67" s="1514"/>
      <c r="L67" s="1514"/>
      <c r="M67" s="82" t="str">
        <f>IF(I67&gt;F66,".","XX")</f>
        <v>XX</v>
      </c>
      <c r="N67" s="1374"/>
      <c r="O67" s="1375"/>
      <c r="P67" s="1374"/>
      <c r="Q67" s="1374"/>
    </row>
    <row r="68" spans="3:17">
      <c r="C68" s="1533" t="s">
        <v>1430</v>
      </c>
      <c r="D68" s="843" t="s">
        <v>7739</v>
      </c>
      <c r="E68" s="843">
        <f>E66+7</f>
        <v>44707</v>
      </c>
      <c r="F68" s="1522">
        <v>44731</v>
      </c>
      <c r="G68" s="1530" t="s">
        <v>1430</v>
      </c>
      <c r="H68" s="1524" t="s">
        <v>7736</v>
      </c>
      <c r="I68" s="1515">
        <f>I66+7</f>
        <v>44735</v>
      </c>
      <c r="J68" s="1422">
        <f>I68+13</f>
        <v>44748</v>
      </c>
      <c r="K68" s="1422">
        <f>I68+12</f>
        <v>44747</v>
      </c>
      <c r="L68" s="1422">
        <f>I68+15</f>
        <v>44750</v>
      </c>
      <c r="M68" s="82" t="str">
        <f>IF(I68&gt;F68,".","XX")</f>
        <v>.</v>
      </c>
      <c r="N68" s="1388">
        <f>N66+7</f>
        <v>44700</v>
      </c>
      <c r="O68" s="1375">
        <f>N68+2</f>
        <v>44702</v>
      </c>
      <c r="P68" s="1374">
        <f>O68-6</f>
        <v>44696</v>
      </c>
      <c r="Q68" s="1374">
        <f>P68</f>
        <v>44696</v>
      </c>
    </row>
    <row r="69" spans="3:17" ht="13.5" thickBot="1">
      <c r="C69" s="1525"/>
      <c r="D69" s="1526"/>
      <c r="E69" s="1526"/>
      <c r="F69" s="1527"/>
      <c r="G69" s="1528"/>
      <c r="H69" s="1529"/>
      <c r="I69" s="1513"/>
      <c r="J69" s="1514"/>
      <c r="K69" s="1514"/>
      <c r="L69" s="1514"/>
      <c r="M69" s="82" t="str">
        <f>IF(I69&gt;F68,".","XX")</f>
        <v>XX</v>
      </c>
      <c r="N69" s="1374"/>
      <c r="O69" s="1375"/>
      <c r="P69" s="1374"/>
      <c r="Q69" s="1374"/>
    </row>
    <row r="70" spans="3:17" ht="15.75" thickTop="1">
      <c r="C70" s="3973" t="s">
        <v>2303</v>
      </c>
      <c r="D70" s="3973"/>
      <c r="E70" s="3973"/>
      <c r="F70" s="3973"/>
      <c r="G70" s="3973"/>
      <c r="H70" s="3973"/>
      <c r="I70" s="3973"/>
      <c r="J70" s="3973"/>
      <c r="K70" s="3973"/>
      <c r="L70" s="3973"/>
      <c r="M70" s="82"/>
      <c r="N70" s="1213"/>
      <c r="O70" s="1214"/>
      <c r="P70" s="1213"/>
      <c r="Q70" s="1213"/>
    </row>
    <row r="71" spans="3:17" ht="15">
      <c r="C71" s="600"/>
      <c r="D71" s="61"/>
      <c r="E71" s="61"/>
      <c r="F71" s="61"/>
      <c r="G71" s="61"/>
      <c r="H71" s="71"/>
      <c r="I71" s="71"/>
      <c r="J71" s="71"/>
      <c r="K71" s="71"/>
      <c r="L71" s="61"/>
      <c r="M71" s="82"/>
      <c r="N71" s="1213"/>
      <c r="O71" s="1214"/>
      <c r="P71" s="1213"/>
      <c r="Q71" s="1213"/>
    </row>
    <row r="72" spans="3:17">
      <c r="C72" s="279" t="s">
        <v>1920</v>
      </c>
      <c r="D72" s="70"/>
      <c r="E72" t="s">
        <v>2304</v>
      </c>
      <c r="F72" s="280"/>
      <c r="G72" s="71" t="s">
        <v>1958</v>
      </c>
      <c r="H72" s="71"/>
      <c r="I72" s="70"/>
      <c r="J72" s="70"/>
      <c r="K72" s="70"/>
      <c r="L72" s="71" t="s">
        <v>1982</v>
      </c>
      <c r="M72" s="71"/>
      <c r="N72" s="71"/>
      <c r="O72" s="61"/>
    </row>
    <row r="73" spans="3:17">
      <c r="C73" s="82" t="s">
        <v>1921</v>
      </c>
      <c r="D73" s="70"/>
      <c r="E73" s="275" t="s">
        <v>2305</v>
      </c>
      <c r="F73" s="71"/>
      <c r="G73" s="70" t="s">
        <v>2306</v>
      </c>
      <c r="H73" s="70"/>
      <c r="I73" s="341" t="s">
        <v>1960</v>
      </c>
      <c r="J73" s="341"/>
      <c r="K73" s="61"/>
      <c r="L73" s="70" t="s">
        <v>1984</v>
      </c>
      <c r="M73" s="70"/>
      <c r="N73" s="300" t="s">
        <v>1985</v>
      </c>
      <c r="O73" s="61"/>
    </row>
    <row r="74" spans="3:17">
      <c r="C74" s="82"/>
      <c r="D74" s="70"/>
      <c r="E74" s="341"/>
      <c r="F74" s="71"/>
      <c r="G74" s="70"/>
      <c r="H74" s="70"/>
      <c r="I74" s="341"/>
      <c r="J74" s="341"/>
      <c r="K74" s="341"/>
      <c r="L74" s="70"/>
      <c r="M74" s="70"/>
      <c r="N74" s="300"/>
      <c r="O74" s="61"/>
    </row>
    <row r="75" spans="3:17">
      <c r="C75" s="732" t="str">
        <f>HOME!A$600</f>
        <v>ZANT CHONG</v>
      </c>
      <c r="D75" s="732" t="str">
        <f>HOME!B$600</f>
        <v>6011 2429</v>
      </c>
      <c r="E75" s="733" t="str">
        <f>HOME!C$600</f>
        <v>zant.chong@msc.com</v>
      </c>
      <c r="F75" s="61"/>
      <c r="G75" s="732" t="str">
        <f>HOME!A$621</f>
        <v>NOOR AFNINDAH</v>
      </c>
      <c r="H75" s="732" t="str">
        <f>HOME!B$621</f>
        <v>6011 2347</v>
      </c>
      <c r="I75" s="733" t="str">
        <f>HOME!C$621</f>
        <v>noor.afnindah@msc.com</v>
      </c>
      <c r="J75" s="733"/>
      <c r="K75" s="733"/>
      <c r="L75" s="732" t="str">
        <f>HOME!A$632</f>
        <v>RAYNAR ANG</v>
      </c>
      <c r="M75" s="732" t="str">
        <f>HOME!B$632</f>
        <v>6011 2358</v>
      </c>
      <c r="N75" s="733" t="str">
        <f>HOME!C$632</f>
        <v>raynar.ang@msc.com</v>
      </c>
      <c r="O75" s="61"/>
    </row>
    <row r="76" spans="3:17">
      <c r="C76" s="732" t="str">
        <f>HOME!A$601</f>
        <v>PHOEBE HUANG</v>
      </c>
      <c r="D76" s="732" t="str">
        <f>HOME!B$601</f>
        <v>6011 0562</v>
      </c>
      <c r="E76" s="733" t="str">
        <f>HOME!C$601</f>
        <v>phoebe.huang@msc.com</v>
      </c>
      <c r="F76" s="61"/>
      <c r="G76" s="732" t="e">
        <f>HOME!#REF!</f>
        <v>#REF!</v>
      </c>
      <c r="H76" s="732" t="e">
        <f>HOME!#REF!</f>
        <v>#REF!</v>
      </c>
      <c r="I76" s="733" t="e">
        <f>HOME!#REF!</f>
        <v>#REF!</v>
      </c>
      <c r="J76" s="733"/>
      <c r="K76" s="733"/>
      <c r="L76" s="732" t="str">
        <f>HOME!A$634</f>
        <v>DEWI</v>
      </c>
      <c r="M76" s="732" t="str">
        <f>HOME!B$634</f>
        <v>6011 2354</v>
      </c>
      <c r="N76" s="733" t="str">
        <f>HOME!C$634</f>
        <v>dewi.ratnah@msc.com</v>
      </c>
      <c r="O76" s="61"/>
    </row>
    <row r="77" spans="3:17">
      <c r="C77" s="732" t="str">
        <f>HOME!A$602</f>
        <v>SHERWIN LIM</v>
      </c>
      <c r="D77" s="732" t="str">
        <f>HOME!B$602</f>
        <v>6011 2395</v>
      </c>
      <c r="E77" s="733" t="str">
        <f>HOME!C$602</f>
        <v>sherwin.lim@msc.com</v>
      </c>
      <c r="F77" s="61"/>
      <c r="G77" s="732" t="str">
        <f>HOME!A$617</f>
        <v>ROBERT CHIA</v>
      </c>
      <c r="H77" s="732" t="str">
        <f>HOME!B$617</f>
        <v>6011 0564</v>
      </c>
      <c r="I77" s="733" t="str">
        <f>HOME!C$617</f>
        <v>robert.chia@msc.com</v>
      </c>
      <c r="J77" s="733"/>
      <c r="K77" s="733"/>
      <c r="L77" s="732" t="str">
        <f>HOME!A$637</f>
        <v>SHAN SHAN</v>
      </c>
      <c r="M77" s="732" t="str">
        <f>HOME!B$637</f>
        <v>6011 2353</v>
      </c>
      <c r="N77" s="733" t="str">
        <f>HOME!C$637</f>
        <v>shanshan.chin@msc.com</v>
      </c>
      <c r="O77" s="61"/>
    </row>
    <row r="78" spans="3:17">
      <c r="C78" s="732" t="str">
        <f>HOME!A$603</f>
        <v>NATALIE LEW</v>
      </c>
      <c r="D78" s="732" t="str">
        <f>HOME!B$603</f>
        <v>6011 2399</v>
      </c>
      <c r="E78" s="733" t="str">
        <f>HOME!C$603</f>
        <v>natalie.lew@msc.com</v>
      </c>
      <c r="F78" s="61"/>
      <c r="G78" s="732" t="str">
        <f>HOME!A$618</f>
        <v>S. Y. LIEW</v>
      </c>
      <c r="H78" s="732" t="str">
        <f>HOME!B$618</f>
        <v>6011 2348</v>
      </c>
      <c r="I78" s="733" t="str">
        <f>HOME!C$618</f>
        <v>seoyi.liew@msc.com</v>
      </c>
      <c r="J78" s="733"/>
      <c r="K78" s="733"/>
      <c r="L78" s="732" t="str">
        <f>HOME!A$638</f>
        <v>EUNICE</v>
      </c>
      <c r="M78" s="732" t="str">
        <f>HOME!B$638</f>
        <v>6011 2355</v>
      </c>
      <c r="N78" s="733" t="str">
        <f>HOME!C$638</f>
        <v>eunice.chan@msc.com</v>
      </c>
      <c r="O78" s="61"/>
    </row>
    <row r="79" spans="3:17">
      <c r="C79" s="732" t="str">
        <f>HOME!A$604</f>
        <v xml:space="preserve">LIM LEE HLI </v>
      </c>
      <c r="D79" s="732" t="str">
        <f>HOME!B$604</f>
        <v>6011 2352</v>
      </c>
      <c r="E79" s="733" t="str">
        <f>HOME!C$604</f>
        <v>leehli.lim@msc.com</v>
      </c>
      <c r="F79" s="61"/>
      <c r="G79" s="732" t="e">
        <f>HOME!#REF!</f>
        <v>#REF!</v>
      </c>
      <c r="H79" s="732" t="e">
        <f>HOME!#REF!</f>
        <v>#REF!</v>
      </c>
      <c r="I79" s="733" t="e">
        <f>HOME!#REF!</f>
        <v>#REF!</v>
      </c>
      <c r="J79" s="733"/>
      <c r="K79" s="733"/>
      <c r="L79" s="732" t="str">
        <f>HOME!A$633</f>
        <v>KAI SIANG</v>
      </c>
      <c r="M79" s="732" t="str">
        <f>HOME!B$633</f>
        <v>6011 2356</v>
      </c>
      <c r="N79" s="733" t="str">
        <f>HOME!C$633</f>
        <v>kaisiang.lim@msc.com</v>
      </c>
      <c r="O79" s="61"/>
    </row>
    <row r="80" spans="3:17">
      <c r="C80" s="732" t="str">
        <f>HOME!A$605</f>
        <v>LIM AI PHEN</v>
      </c>
      <c r="D80" s="732" t="str">
        <f>HOME!B$605</f>
        <v>6011 9646</v>
      </c>
      <c r="E80" s="733" t="str">
        <f>HOME!C$605</f>
        <v>aiphen.lim@msc.com</v>
      </c>
      <c r="F80" s="61"/>
      <c r="G80" s="732" t="str">
        <f>HOME!A$619</f>
        <v>SHARON KOH</v>
      </c>
      <c r="H80" s="732" t="str">
        <f>HOME!B$619</f>
        <v>6011 2349</v>
      </c>
      <c r="I80" s="733" t="str">
        <f>HOME!C$619</f>
        <v>sharon.koh@msc.com</v>
      </c>
      <c r="J80" s="733"/>
      <c r="K80" s="733"/>
      <c r="L80" s="732" t="str">
        <f>HOME!A$635</f>
        <v>YU TING</v>
      </c>
      <c r="M80" s="732" t="str">
        <f>HOME!B$635</f>
        <v>6011 2359</v>
      </c>
      <c r="N80" s="733" t="str">
        <f>HOME!C$635</f>
        <v>yuting.luo@msc.com</v>
      </c>
      <c r="O80" s="61"/>
    </row>
    <row r="81" spans="3:14">
      <c r="C81" s="732" t="str">
        <f>HOME!A$606</f>
        <v>DARIUS ONG</v>
      </c>
      <c r="D81" s="732" t="str">
        <f>HOME!B$606</f>
        <v>6011 2396</v>
      </c>
      <c r="E81" s="733" t="str">
        <f>HOME!C$606</f>
        <v>darius.ong@msc.com</v>
      </c>
      <c r="F81" s="61"/>
      <c r="G81" s="732">
        <f>HOME!A$623</f>
        <v>0</v>
      </c>
      <c r="H81" s="732">
        <f>HOME!B$623</f>
        <v>0</v>
      </c>
      <c r="I81" s="733">
        <f>HOME!C$623</f>
        <v>0</v>
      </c>
      <c r="J81" s="733"/>
      <c r="K81" s="733"/>
      <c r="L81" s="732" t="str">
        <f>HOME!A$639</f>
        <v>HAZEL</v>
      </c>
      <c r="M81" s="732" t="str">
        <f>HOME!B$639</f>
        <v>6011 2435</v>
      </c>
      <c r="N81" s="733" t="str">
        <f>HOME!C$639</f>
        <v>hazel.toh@msc.com</v>
      </c>
    </row>
    <row r="82" spans="3:14">
      <c r="C82" s="732" t="str">
        <f>HOME!A$607</f>
        <v>LAWRENCE ANG (CROSS-TRADE)</v>
      </c>
      <c r="D82" s="732" t="str">
        <f>HOME!B$607</f>
        <v>6011 2400</v>
      </c>
      <c r="E82" s="733" t="str">
        <f>HOME!C$607</f>
        <v>lawrence.ang@msc.com</v>
      </c>
      <c r="F82" s="61"/>
      <c r="G82" s="732" t="str">
        <f>HOME!A$624</f>
        <v>.</v>
      </c>
      <c r="H82" s="732" t="str">
        <f>HOME!B$624</f>
        <v>.</v>
      </c>
      <c r="I82" s="733" t="str">
        <f>HOME!C$624</f>
        <v>.</v>
      </c>
      <c r="J82" s="733"/>
      <c r="K82" s="733"/>
      <c r="L82" s="732" t="str">
        <f>HOME!A$636</f>
        <v>-</v>
      </c>
      <c r="M82" s="732" t="str">
        <f>HOME!B$636</f>
        <v>6011 0567</v>
      </c>
      <c r="N82" s="733" t="str">
        <f>HOME!C$636</f>
        <v>-</v>
      </c>
    </row>
    <row r="83" spans="3:14">
      <c r="C83" s="61"/>
      <c r="D83" s="61"/>
      <c r="E83" s="61"/>
      <c r="F83" s="61"/>
      <c r="G83" s="61"/>
      <c r="H83" s="301"/>
      <c r="I83" s="300"/>
      <c r="J83" s="300"/>
      <c r="K83" s="300"/>
      <c r="L83" s="732"/>
      <c r="M83" s="61"/>
      <c r="N83" s="61"/>
    </row>
    <row r="84" spans="3:14">
      <c r="C84" s="61"/>
      <c r="D84" s="61"/>
      <c r="E84" s="300"/>
      <c r="F84" s="61"/>
      <c r="G84" s="61"/>
      <c r="H84" s="301"/>
      <c r="I84" s="300"/>
      <c r="J84" s="300"/>
      <c r="K84" s="300"/>
      <c r="L84" s="61"/>
      <c r="M84" s="61"/>
      <c r="N84" s="61"/>
    </row>
    <row r="85" spans="3:14">
      <c r="C85" s="61" t="s">
        <v>1956</v>
      </c>
      <c r="D85" s="61" t="s">
        <v>2799</v>
      </c>
      <c r="E85" s="300"/>
      <c r="F85" s="61"/>
      <c r="G85" s="61" t="s">
        <v>1980</v>
      </c>
      <c r="H85" s="301" t="s">
        <v>1981</v>
      </c>
      <c r="I85" s="301"/>
      <c r="J85" s="301"/>
      <c r="K85" s="301"/>
      <c r="L85" s="61" t="s">
        <v>1980</v>
      </c>
      <c r="M85" s="61" t="s">
        <v>2011</v>
      </c>
      <c r="N85" s="61"/>
    </row>
  </sheetData>
  <sheetProtection formatCells="0"/>
  <customSheetViews>
    <customSheetView guid="{25211047-2AA7-431D-8637-AA6183637E8E}"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B0B43395-6E32-4DB3-A2D8-DD2362C77F4F}" hiddenRows="1">
      <selection activeCell="A34" sqref="A34:XFD41"/>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3"/>
      <headerFooter>
        <oddFooter>&amp;L&amp;1#&amp;"Calibri"&amp;10 Sensitivity: Internal</oddFooter>
      </headerFooter>
    </customSheetView>
    <customSheetView guid="{C9B667F6-80E0-402E-8E37-77C446D41929}">
      <selection activeCell="J21" sqref="J20:J21"/>
      <pageMargins left="0" right="0" top="0" bottom="0" header="0" footer="0"/>
      <pageSetup paperSize="9" orientation="portrait" verticalDpi="0" r:id="rId4"/>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5"/>
      <headerFooter>
        <oddFooter>&amp;L&amp;1#&amp;"Calibri"&amp;10&amp;K000000Sensitivity: Internal</oddFooter>
      </headerFooter>
    </customSheetView>
    <customSheetView guid="{D8AE3607-C68D-4DD7-8BE1-F63EA4A613B4}"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70:L70"/>
  </mergeCells>
  <hyperlinks>
    <hyperlink ref="E7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tabColor rgb="FF00B050"/>
    <pageSetUpPr fitToPage="1"/>
  </sheetPr>
  <dimension ref="A1:M42"/>
  <sheetViews>
    <sheetView zoomScaleNormal="100" workbookViewId="0">
      <selection activeCell="I4" sqref="I4"/>
    </sheetView>
  </sheetViews>
  <sheetFormatPr defaultColWidth="9.42578125" defaultRowHeight="12.75"/>
  <cols>
    <col min="1" max="1" width="12.5703125" style="398" customWidth="1"/>
    <col min="2" max="2" width="18.42578125" style="61" customWidth="1"/>
    <col min="3" max="3" width="9" style="61" customWidth="1"/>
    <col min="4" max="4" width="11.5703125" style="61" customWidth="1"/>
    <col min="5" max="5" width="11" style="61" customWidth="1"/>
    <col min="6" max="6" width="19.5703125" style="65" customWidth="1"/>
    <col min="7" max="7" width="8.42578125" style="61" customWidth="1"/>
    <col min="8" max="8" width="11.5703125" style="61" customWidth="1"/>
    <col min="9" max="9" width="13" style="61" customWidth="1"/>
    <col min="10" max="10" width="7.42578125" style="61" customWidth="1"/>
    <col min="11" max="11" width="8.42578125" style="61" bestFit="1" customWidth="1"/>
    <col min="12" max="12" width="13.42578125" style="61" customWidth="1"/>
    <col min="13" max="16384" width="9.42578125" style="5"/>
  </cols>
  <sheetData>
    <row r="1" spans="1:13" ht="6" customHeight="1"/>
    <row r="2" spans="1:13" s="37" customFormat="1" ht="15.75">
      <c r="A2" s="399"/>
      <c r="B2" s="7" t="s">
        <v>2012</v>
      </c>
      <c r="F2" s="10"/>
      <c r="M2" s="62"/>
    </row>
    <row r="3" spans="1:13" ht="15.75">
      <c r="A3" s="3974"/>
      <c r="B3" s="3974"/>
      <c r="C3" s="3974"/>
      <c r="D3" s="3974"/>
      <c r="E3" s="3974"/>
      <c r="F3" s="3974"/>
      <c r="G3" s="3974"/>
      <c r="H3" s="3974"/>
      <c r="I3" s="3974"/>
    </row>
    <row r="4" spans="1:13" s="61" customFormat="1" ht="11.25">
      <c r="A4" s="400"/>
      <c r="B4" s="84"/>
      <c r="C4" s="84"/>
      <c r="D4" s="66" t="s">
        <v>7740</v>
      </c>
      <c r="E4" s="84"/>
      <c r="F4" s="65"/>
      <c r="G4" s="84"/>
      <c r="H4" s="84"/>
      <c r="I4" s="84"/>
    </row>
    <row r="5" spans="1:13" s="71" customFormat="1" ht="11.25">
      <c r="A5" s="401"/>
      <c r="B5" s="66"/>
      <c r="C5" s="66"/>
      <c r="D5" s="66"/>
      <c r="E5" s="66"/>
      <c r="F5" s="63"/>
      <c r="G5" s="66"/>
      <c r="H5" s="66"/>
      <c r="I5" s="84"/>
      <c r="J5" s="61"/>
      <c r="K5" s="61"/>
      <c r="L5" s="61"/>
      <c r="M5" s="61"/>
    </row>
    <row r="6" spans="1:13" s="71" customFormat="1" ht="22.5">
      <c r="A6" s="327"/>
      <c r="B6" s="389"/>
      <c r="C6" s="390"/>
      <c r="D6" s="311" t="s">
        <v>2015</v>
      </c>
      <c r="E6" s="240" t="s">
        <v>7741</v>
      </c>
      <c r="F6" s="391" t="s">
        <v>3575</v>
      </c>
      <c r="G6" s="391" t="s">
        <v>4481</v>
      </c>
      <c r="H6" s="240" t="s">
        <v>7741</v>
      </c>
      <c r="I6" s="257" t="s">
        <v>7742</v>
      </c>
      <c r="J6" s="61"/>
      <c r="K6" s="61"/>
      <c r="L6" s="61"/>
      <c r="M6" s="61"/>
    </row>
    <row r="7" spans="1:13" s="71" customFormat="1" ht="12" thickBot="1">
      <c r="A7" s="327"/>
      <c r="B7" s="390"/>
      <c r="C7" s="392" t="s">
        <v>3298</v>
      </c>
      <c r="D7" s="312"/>
      <c r="E7" s="241"/>
      <c r="F7" s="312"/>
      <c r="G7" s="312"/>
      <c r="H7" s="242"/>
      <c r="I7" s="244" t="s">
        <v>4559</v>
      </c>
      <c r="J7" s="61"/>
      <c r="K7" s="61"/>
      <c r="L7" s="61"/>
      <c r="M7" s="61"/>
    </row>
    <row r="8" spans="1:13" s="71" customFormat="1" ht="21" customHeight="1" thickTop="1">
      <c r="A8" s="327" t="s">
        <v>7743</v>
      </c>
      <c r="B8" s="188" t="s">
        <v>4152</v>
      </c>
      <c r="C8" s="402" t="s">
        <v>7744</v>
      </c>
      <c r="D8" s="345">
        <v>43253</v>
      </c>
      <c r="E8" s="102">
        <f>D8+7</f>
        <v>43260</v>
      </c>
      <c r="F8" s="343" t="s">
        <v>3993</v>
      </c>
      <c r="G8" s="343" t="s">
        <v>7745</v>
      </c>
      <c r="H8" s="102">
        <v>43260</v>
      </c>
      <c r="I8" s="102">
        <v>43277</v>
      </c>
      <c r="J8" s="61"/>
      <c r="K8" s="61"/>
      <c r="L8" s="61"/>
      <c r="M8" s="61"/>
    </row>
    <row r="9" spans="1:13" s="71" customFormat="1" ht="21" customHeight="1">
      <c r="A9" s="327" t="s">
        <v>7746</v>
      </c>
      <c r="B9" s="188" t="s">
        <v>2373</v>
      </c>
      <c r="C9" s="344" t="s">
        <v>7747</v>
      </c>
      <c r="D9" s="345">
        <v>43260</v>
      </c>
      <c r="E9" s="102">
        <f>D9+7</f>
        <v>43267</v>
      </c>
      <c r="F9" s="343" t="s">
        <v>7748</v>
      </c>
      <c r="G9" s="343" t="s">
        <v>7749</v>
      </c>
      <c r="H9" s="102">
        <v>43267</v>
      </c>
      <c r="I9" s="102">
        <v>43284</v>
      </c>
      <c r="J9" s="61"/>
      <c r="K9" s="61"/>
      <c r="L9" s="61"/>
      <c r="M9" s="61"/>
    </row>
    <row r="10" spans="1:13" s="71" customFormat="1" ht="21" customHeight="1">
      <c r="A10" s="327"/>
      <c r="B10" s="389"/>
      <c r="C10" s="390"/>
      <c r="D10" s="311" t="s">
        <v>2015</v>
      </c>
      <c r="E10" s="337" t="s">
        <v>7750</v>
      </c>
      <c r="F10" s="403" t="s">
        <v>3575</v>
      </c>
      <c r="G10" s="403" t="s">
        <v>4481</v>
      </c>
      <c r="H10" s="337" t="s">
        <v>7750</v>
      </c>
      <c r="I10" s="257" t="s">
        <v>7742</v>
      </c>
      <c r="J10" s="61"/>
      <c r="K10" s="61"/>
      <c r="L10" s="61"/>
      <c r="M10" s="61"/>
    </row>
    <row r="11" spans="1:13" s="71" customFormat="1" ht="21" customHeight="1">
      <c r="A11" s="327" t="s">
        <v>7751</v>
      </c>
      <c r="B11" s="188" t="s">
        <v>7752</v>
      </c>
      <c r="C11" s="344" t="s">
        <v>7753</v>
      </c>
      <c r="D11" s="345">
        <v>43268</v>
      </c>
      <c r="E11" s="102">
        <v>43273</v>
      </c>
      <c r="F11" s="343" t="s">
        <v>7754</v>
      </c>
      <c r="G11" s="343" t="s">
        <v>7755</v>
      </c>
      <c r="H11" s="102">
        <v>43275</v>
      </c>
      <c r="I11" s="102">
        <v>43291</v>
      </c>
      <c r="J11" s="61"/>
      <c r="K11" s="61"/>
      <c r="L11" s="61"/>
      <c r="M11" s="61"/>
    </row>
    <row r="12" spans="1:13" s="71" customFormat="1" ht="22.5">
      <c r="A12" s="327"/>
      <c r="B12" s="389"/>
      <c r="C12" s="390"/>
      <c r="D12" s="311" t="s">
        <v>2015</v>
      </c>
      <c r="E12" s="240" t="s">
        <v>7741</v>
      </c>
      <c r="F12" s="391" t="s">
        <v>3575</v>
      </c>
      <c r="G12" s="391" t="s">
        <v>4481</v>
      </c>
      <c r="H12" s="240" t="s">
        <v>7741</v>
      </c>
      <c r="I12" s="257" t="s">
        <v>7742</v>
      </c>
      <c r="J12" s="61"/>
      <c r="K12" s="61"/>
      <c r="L12" s="61"/>
      <c r="M12" s="61"/>
    </row>
    <row r="13" spans="1:13" s="71" customFormat="1" ht="12" thickBot="1">
      <c r="A13" s="327"/>
      <c r="B13" s="390"/>
      <c r="C13" s="392" t="s">
        <v>3298</v>
      </c>
      <c r="D13" s="312"/>
      <c r="E13" s="241"/>
      <c r="F13" s="312"/>
      <c r="G13" s="312"/>
      <c r="H13" s="242"/>
      <c r="I13" s="244" t="s">
        <v>4559</v>
      </c>
      <c r="J13" s="61"/>
      <c r="K13" s="61"/>
      <c r="L13" s="61"/>
      <c r="M13" s="61"/>
    </row>
    <row r="14" spans="1:13" s="71" customFormat="1" ht="21" customHeight="1" thickTop="1">
      <c r="A14" s="327"/>
      <c r="B14" s="404" t="s">
        <v>2634</v>
      </c>
      <c r="C14" s="405" t="s">
        <v>7756</v>
      </c>
      <c r="D14" s="406">
        <v>43269</v>
      </c>
      <c r="E14" s="407">
        <f>D14+7</f>
        <v>43276</v>
      </c>
      <c r="F14" s="408" t="s">
        <v>7757</v>
      </c>
      <c r="G14" s="408" t="s">
        <v>7755</v>
      </c>
      <c r="H14" s="407">
        <v>43274</v>
      </c>
      <c r="I14" s="407">
        <v>43291</v>
      </c>
      <c r="J14" s="61"/>
      <c r="K14" s="61"/>
      <c r="L14" s="61"/>
      <c r="M14" s="61"/>
    </row>
    <row r="15" spans="1:13" s="71" customFormat="1" ht="21" customHeight="1">
      <c r="A15" s="327"/>
      <c r="B15" s="188" t="s">
        <v>2322</v>
      </c>
      <c r="C15" s="344" t="s">
        <v>7758</v>
      </c>
      <c r="D15" s="345">
        <v>43273</v>
      </c>
      <c r="E15" s="102">
        <f>D15+7</f>
        <v>43280</v>
      </c>
      <c r="F15" s="343" t="s">
        <v>6950</v>
      </c>
      <c r="G15" s="343" t="s">
        <v>7759</v>
      </c>
      <c r="H15" s="102">
        <v>43281</v>
      </c>
      <c r="I15" s="102">
        <v>43298</v>
      </c>
      <c r="J15" s="61"/>
      <c r="K15" s="61"/>
      <c r="L15" s="61"/>
      <c r="M15" s="61"/>
    </row>
    <row r="16" spans="1:13" s="71" customFormat="1" ht="21" customHeight="1">
      <c r="A16" s="327"/>
      <c r="B16" s="188" t="s">
        <v>7760</v>
      </c>
      <c r="C16" s="344" t="s">
        <v>7761</v>
      </c>
      <c r="D16" s="345">
        <v>43281</v>
      </c>
      <c r="E16" s="102">
        <v>43286</v>
      </c>
      <c r="F16" s="343" t="s">
        <v>7762</v>
      </c>
      <c r="G16" s="343" t="s">
        <v>7763</v>
      </c>
      <c r="H16" s="102">
        <v>43288</v>
      </c>
      <c r="I16" s="102">
        <v>43305</v>
      </c>
      <c r="J16" s="61"/>
      <c r="K16" s="61"/>
      <c r="L16" s="61"/>
      <c r="M16" s="61"/>
    </row>
    <row r="17" spans="1:13" s="71" customFormat="1" ht="21" customHeight="1">
      <c r="A17" s="327"/>
      <c r="B17" s="297" t="s">
        <v>3814</v>
      </c>
      <c r="C17" s="435" t="s">
        <v>7764</v>
      </c>
      <c r="D17" s="313">
        <v>43287</v>
      </c>
      <c r="E17" s="278">
        <v>43295</v>
      </c>
      <c r="F17" s="357" t="s">
        <v>2358</v>
      </c>
      <c r="G17" s="357" t="s">
        <v>7765</v>
      </c>
      <c r="H17" s="278">
        <v>43295</v>
      </c>
      <c r="I17" s="278">
        <v>43312</v>
      </c>
      <c r="J17" s="61"/>
      <c r="K17" s="61"/>
      <c r="L17" s="61"/>
      <c r="M17" s="61"/>
    </row>
    <row r="18" spans="1:13" s="71" customFormat="1" ht="21" customHeight="1">
      <c r="A18" s="327"/>
      <c r="B18" s="297" t="s">
        <v>5606</v>
      </c>
      <c r="C18" s="356" t="s">
        <v>7766</v>
      </c>
      <c r="D18" s="313">
        <v>43295</v>
      </c>
      <c r="E18" s="278">
        <v>43302</v>
      </c>
      <c r="F18" s="357" t="s">
        <v>3993</v>
      </c>
      <c r="G18" s="357" t="s">
        <v>7767</v>
      </c>
      <c r="H18" s="278">
        <v>43302</v>
      </c>
      <c r="I18" s="278">
        <f t="shared" ref="I18:I23" si="0">D18+24</f>
        <v>43319</v>
      </c>
      <c r="J18" s="61"/>
      <c r="K18" s="61"/>
      <c r="L18" s="61"/>
      <c r="M18" s="61"/>
    </row>
    <row r="19" spans="1:13" s="71" customFormat="1" ht="21" customHeight="1">
      <c r="A19" s="327"/>
      <c r="B19" s="415"/>
      <c r="C19" s="416"/>
      <c r="D19" s="417"/>
      <c r="E19" s="418"/>
      <c r="F19" s="419"/>
      <c r="G19" s="419"/>
      <c r="H19" s="418"/>
      <c r="I19" s="418">
        <f>I18+10</f>
        <v>43329</v>
      </c>
      <c r="J19" s="61"/>
      <c r="K19" s="61"/>
      <c r="L19" s="61"/>
      <c r="M19" s="61"/>
    </row>
    <row r="20" spans="1:13" s="71" customFormat="1" ht="21" customHeight="1">
      <c r="A20" s="327"/>
      <c r="B20" s="420"/>
      <c r="C20" s="421"/>
      <c r="D20" s="422" t="s">
        <v>2015</v>
      </c>
      <c r="E20" s="423" t="s">
        <v>7750</v>
      </c>
      <c r="F20" s="424" t="s">
        <v>3575</v>
      </c>
      <c r="G20" s="424" t="s">
        <v>4481</v>
      </c>
      <c r="H20" s="423" t="s">
        <v>7750</v>
      </c>
      <c r="I20" s="425" t="s">
        <v>7742</v>
      </c>
      <c r="J20" s="61"/>
      <c r="K20" s="61"/>
      <c r="L20" s="61"/>
      <c r="M20" s="61"/>
    </row>
    <row r="21" spans="1:13" s="71" customFormat="1" ht="21" customHeight="1">
      <c r="A21" s="327"/>
      <c r="B21" s="426" t="s">
        <v>7768</v>
      </c>
      <c r="C21" s="427" t="s">
        <v>7769</v>
      </c>
      <c r="D21" s="428">
        <v>43303</v>
      </c>
      <c r="E21" s="429">
        <f>D21+5</f>
        <v>43308</v>
      </c>
      <c r="F21" s="430" t="s">
        <v>7748</v>
      </c>
      <c r="G21" s="430" t="s">
        <v>7770</v>
      </c>
      <c r="H21" s="429">
        <v>43310</v>
      </c>
      <c r="I21" s="429">
        <f t="shared" si="0"/>
        <v>43327</v>
      </c>
      <c r="J21" s="61"/>
      <c r="K21" s="61"/>
      <c r="L21" s="61"/>
      <c r="M21" s="61"/>
    </row>
    <row r="22" spans="1:13" s="71" customFormat="1" ht="21" customHeight="1">
      <c r="A22" s="327"/>
      <c r="B22" s="426" t="s">
        <v>7771</v>
      </c>
      <c r="C22" s="427" t="s">
        <v>7772</v>
      </c>
      <c r="D22" s="428">
        <f t="shared" ref="D22:D23" si="1">D21+7</f>
        <v>43310</v>
      </c>
      <c r="E22" s="429">
        <f t="shared" ref="E22:E26" si="2">E21+7</f>
        <v>43315</v>
      </c>
      <c r="F22" s="430" t="s">
        <v>7757</v>
      </c>
      <c r="G22" s="430" t="s">
        <v>3775</v>
      </c>
      <c r="H22" s="429">
        <v>43316</v>
      </c>
      <c r="I22" s="429">
        <f t="shared" si="0"/>
        <v>43334</v>
      </c>
      <c r="J22" s="61"/>
      <c r="K22" s="61"/>
      <c r="L22" s="61"/>
      <c r="M22" s="61"/>
    </row>
    <row r="23" spans="1:13" s="71" customFormat="1" ht="21" customHeight="1">
      <c r="A23" s="327"/>
      <c r="B23" s="431" t="s">
        <v>1430</v>
      </c>
      <c r="C23" s="432"/>
      <c r="D23" s="433">
        <f t="shared" si="1"/>
        <v>43317</v>
      </c>
      <c r="E23" s="370">
        <f t="shared" si="2"/>
        <v>43322</v>
      </c>
      <c r="F23" s="434" t="s">
        <v>6950</v>
      </c>
      <c r="G23" s="434" t="s">
        <v>7773</v>
      </c>
      <c r="H23" s="370">
        <f t="shared" ref="H23:H26" si="3">H22+7</f>
        <v>43323</v>
      </c>
      <c r="I23" s="370">
        <f t="shared" si="0"/>
        <v>43341</v>
      </c>
      <c r="J23" s="61"/>
      <c r="K23" s="61"/>
      <c r="L23" s="61"/>
      <c r="M23" s="61"/>
    </row>
    <row r="24" spans="1:13" s="71" customFormat="1" ht="21" customHeight="1">
      <c r="A24" s="327"/>
      <c r="B24" s="431" t="s">
        <v>1430</v>
      </c>
      <c r="C24" s="432"/>
      <c r="D24" s="433">
        <f>D23+7</f>
        <v>43324</v>
      </c>
      <c r="E24" s="370">
        <f t="shared" si="2"/>
        <v>43329</v>
      </c>
      <c r="F24" s="434" t="s">
        <v>1430</v>
      </c>
      <c r="G24" s="434" t="s">
        <v>7774</v>
      </c>
      <c r="H24" s="370">
        <f t="shared" si="3"/>
        <v>43330</v>
      </c>
      <c r="I24" s="370">
        <f>D24+24</f>
        <v>43348</v>
      </c>
      <c r="J24" s="61"/>
      <c r="K24" s="61"/>
      <c r="L24" s="61"/>
      <c r="M24" s="61"/>
    </row>
    <row r="25" spans="1:13" s="71" customFormat="1" ht="21" customHeight="1">
      <c r="A25" s="327"/>
      <c r="B25" s="431" t="s">
        <v>1430</v>
      </c>
      <c r="C25" s="432"/>
      <c r="D25" s="433">
        <f>D24+7</f>
        <v>43331</v>
      </c>
      <c r="E25" s="370">
        <f t="shared" si="2"/>
        <v>43336</v>
      </c>
      <c r="F25" s="434" t="s">
        <v>1430</v>
      </c>
      <c r="G25" s="434" t="s">
        <v>7775</v>
      </c>
      <c r="H25" s="370">
        <f t="shared" si="3"/>
        <v>43337</v>
      </c>
      <c r="I25" s="370">
        <f>D25+24</f>
        <v>43355</v>
      </c>
      <c r="J25" s="61"/>
      <c r="K25" s="61"/>
      <c r="L25" s="61"/>
      <c r="M25" s="61"/>
    </row>
    <row r="26" spans="1:13" s="71" customFormat="1" ht="21" customHeight="1">
      <c r="A26" s="327"/>
      <c r="B26" s="431" t="s">
        <v>1430</v>
      </c>
      <c r="C26" s="432"/>
      <c r="D26" s="433">
        <f>D25+7</f>
        <v>43338</v>
      </c>
      <c r="E26" s="370">
        <f t="shared" si="2"/>
        <v>43343</v>
      </c>
      <c r="F26" s="434" t="s">
        <v>1430</v>
      </c>
      <c r="G26" s="434" t="s">
        <v>7776</v>
      </c>
      <c r="H26" s="370">
        <f t="shared" si="3"/>
        <v>43344</v>
      </c>
      <c r="I26" s="370">
        <f>D26+24</f>
        <v>43362</v>
      </c>
      <c r="J26" s="61"/>
      <c r="K26" s="61"/>
      <c r="L26" s="61"/>
      <c r="M26" s="61"/>
    </row>
    <row r="27" spans="1:13" s="71" customFormat="1">
      <c r="A27" s="327"/>
      <c r="B27" t="s">
        <v>2303</v>
      </c>
      <c r="C27" s="61"/>
      <c r="D27" s="61"/>
      <c r="E27" s="61"/>
      <c r="F27" s="176"/>
      <c r="G27" s="61"/>
      <c r="H27" s="79"/>
      <c r="I27" s="301"/>
      <c r="J27" s="61"/>
      <c r="K27" s="61"/>
      <c r="L27" s="70"/>
      <c r="M27" s="70"/>
    </row>
    <row r="28" spans="1:13" s="61" customFormat="1" ht="11.25">
      <c r="A28" s="327"/>
      <c r="D28" s="104"/>
      <c r="E28" s="104"/>
      <c r="F28" s="65"/>
      <c r="G28" s="84"/>
      <c r="H28" s="104"/>
      <c r="L28" s="104"/>
    </row>
    <row r="29" spans="1:13" s="61" customFormat="1" ht="11.25">
      <c r="A29" s="327"/>
      <c r="B29" s="279" t="s">
        <v>1920</v>
      </c>
      <c r="C29" s="70"/>
      <c r="D29" s="70"/>
      <c r="E29" s="280"/>
      <c r="F29" s="279" t="s">
        <v>1958</v>
      </c>
      <c r="G29" s="71"/>
      <c r="H29" s="70"/>
      <c r="I29" s="70"/>
      <c r="J29" s="71" t="s">
        <v>1982</v>
      </c>
      <c r="K29" s="71"/>
      <c r="L29" s="71"/>
    </row>
    <row r="30" spans="1:13" s="61" customFormat="1" ht="11.25">
      <c r="A30" s="327"/>
      <c r="B30" s="82" t="s">
        <v>1921</v>
      </c>
      <c r="C30" s="70"/>
      <c r="D30" s="83" t="s">
        <v>2305</v>
      </c>
      <c r="E30" s="71"/>
      <c r="F30" s="70" t="s">
        <v>2306</v>
      </c>
      <c r="G30" s="70"/>
      <c r="H30" s="83" t="s">
        <v>1960</v>
      </c>
      <c r="I30" s="70"/>
      <c r="J30" s="70" t="s">
        <v>1984</v>
      </c>
      <c r="K30" s="70"/>
      <c r="L30" s="81" t="s">
        <v>1985</v>
      </c>
    </row>
    <row r="31" spans="1:13" s="61" customFormat="1" ht="11.25">
      <c r="A31" s="327"/>
      <c r="B31" s="82"/>
      <c r="C31" s="70"/>
      <c r="D31" s="83"/>
      <c r="E31" s="71"/>
      <c r="F31" s="82"/>
      <c r="G31" s="70"/>
      <c r="H31" s="83"/>
      <c r="I31" s="70"/>
      <c r="J31" s="70"/>
      <c r="K31" s="70"/>
      <c r="L31" s="81"/>
    </row>
    <row r="32" spans="1:13" s="61" customFormat="1" ht="11.25">
      <c r="A32" s="327"/>
      <c r="B32" s="80" t="str">
        <f>HOME!A$600</f>
        <v>ZANT CHONG</v>
      </c>
      <c r="C32" s="80" t="str">
        <f>HOME!B$600</f>
        <v>6011 2429</v>
      </c>
      <c r="D32" s="65" t="str">
        <f>HOME!C$600</f>
        <v>zant.chong@msc.com</v>
      </c>
      <c r="F32" s="80" t="str">
        <f>HOME!A$621</f>
        <v>NOOR AFNINDAH</v>
      </c>
      <c r="G32" s="80" t="str">
        <f>HOME!B$621</f>
        <v>6011 2347</v>
      </c>
      <c r="H32" s="65" t="str">
        <f>HOME!C$621</f>
        <v>noor.afnindah@msc.com</v>
      </c>
      <c r="J32" s="80" t="str">
        <f>HOME!A$632</f>
        <v>RAYNAR ANG</v>
      </c>
      <c r="K32" s="80" t="str">
        <f>HOME!B$632</f>
        <v>6011 2358</v>
      </c>
      <c r="L32" s="65" t="str">
        <f>HOME!C$632</f>
        <v>raynar.ang@msc.com</v>
      </c>
    </row>
    <row r="33" spans="1:12" s="61" customFormat="1" ht="11.25">
      <c r="A33" s="327"/>
      <c r="B33" s="80" t="str">
        <f>HOME!A$601</f>
        <v>PHOEBE HUANG</v>
      </c>
      <c r="C33" s="80" t="str">
        <f>HOME!B$601</f>
        <v>6011 0562</v>
      </c>
      <c r="D33" s="65" t="str">
        <f>HOME!C$601</f>
        <v>phoebe.huang@msc.com</v>
      </c>
      <c r="F33" s="80" t="e">
        <f>HOME!#REF!</f>
        <v>#REF!</v>
      </c>
      <c r="G33" s="80" t="e">
        <f>HOME!#REF!</f>
        <v>#REF!</v>
      </c>
      <c r="H33" s="65" t="e">
        <f>HOME!#REF!</f>
        <v>#REF!</v>
      </c>
      <c r="J33" s="80" t="str">
        <f>HOME!A$634</f>
        <v>DEWI</v>
      </c>
      <c r="K33" s="80" t="str">
        <f>HOME!B$634</f>
        <v>6011 2354</v>
      </c>
      <c r="L33" s="65" t="str">
        <f>HOME!C$634</f>
        <v>dewi.ratnah@msc.com</v>
      </c>
    </row>
    <row r="34" spans="1:12" s="61" customFormat="1" ht="11.25">
      <c r="A34" s="400"/>
      <c r="B34" s="80" t="str">
        <f>HOME!A$602</f>
        <v>SHERWIN LIM</v>
      </c>
      <c r="C34" s="80" t="str">
        <f>HOME!B$602</f>
        <v>6011 2395</v>
      </c>
      <c r="D34" s="65" t="str">
        <f>HOME!C$602</f>
        <v>sherwin.lim@msc.com</v>
      </c>
      <c r="F34" s="80" t="str">
        <f>HOME!A$617</f>
        <v>ROBERT CHIA</v>
      </c>
      <c r="G34" s="80" t="str">
        <f>HOME!B$617</f>
        <v>6011 0564</v>
      </c>
      <c r="H34" s="65" t="str">
        <f>HOME!C$617</f>
        <v>robert.chia@msc.com</v>
      </c>
      <c r="J34" s="80" t="str">
        <f>HOME!A$637</f>
        <v>SHAN SHAN</v>
      </c>
      <c r="K34" s="80" t="str">
        <f>HOME!B$637</f>
        <v>6011 2353</v>
      </c>
      <c r="L34" s="65" t="str">
        <f>HOME!C$637</f>
        <v>shanshan.chin@msc.com</v>
      </c>
    </row>
    <row r="35" spans="1:12" s="61" customFormat="1" ht="11.25">
      <c r="A35" s="400"/>
      <c r="B35" s="80" t="str">
        <f>HOME!A$603</f>
        <v>NATALIE LEW</v>
      </c>
      <c r="C35" s="80" t="str">
        <f>HOME!B$603</f>
        <v>6011 2399</v>
      </c>
      <c r="D35" s="65" t="str">
        <f>HOME!C$603</f>
        <v>natalie.lew@msc.com</v>
      </c>
      <c r="F35" s="80" t="str">
        <f>HOME!A$618</f>
        <v>S. Y. LIEW</v>
      </c>
      <c r="G35" s="80" t="str">
        <f>HOME!B$618</f>
        <v>6011 2348</v>
      </c>
      <c r="H35" s="65" t="str">
        <f>HOME!C$618</f>
        <v>seoyi.liew@msc.com</v>
      </c>
      <c r="J35" s="80" t="str">
        <f>HOME!A$638</f>
        <v>EUNICE</v>
      </c>
      <c r="K35" s="80" t="str">
        <f>HOME!B$638</f>
        <v>6011 2355</v>
      </c>
      <c r="L35" s="65" t="str">
        <f>HOME!C$638</f>
        <v>eunice.chan@msc.com</v>
      </c>
    </row>
    <row r="36" spans="1:12" s="61" customFormat="1" ht="11.25">
      <c r="A36" s="400"/>
      <c r="B36" s="80" t="str">
        <f>HOME!A$604</f>
        <v xml:space="preserve">LIM LEE HLI </v>
      </c>
      <c r="C36" s="80" t="str">
        <f>HOME!B$604</f>
        <v>6011 2352</v>
      </c>
      <c r="D36" s="65" t="str">
        <f>HOME!C$604</f>
        <v>leehli.lim@msc.com</v>
      </c>
      <c r="F36" s="80" t="e">
        <f>HOME!#REF!</f>
        <v>#REF!</v>
      </c>
      <c r="G36" s="80" t="e">
        <f>HOME!#REF!</f>
        <v>#REF!</v>
      </c>
      <c r="H36" s="65" t="e">
        <f>HOME!#REF!</f>
        <v>#REF!</v>
      </c>
      <c r="J36" s="80" t="str">
        <f>HOME!A$633</f>
        <v>KAI SIANG</v>
      </c>
      <c r="K36" s="80" t="str">
        <f>HOME!B$633</f>
        <v>6011 2356</v>
      </c>
      <c r="L36" s="65" t="str">
        <f>HOME!C$633</f>
        <v>kaisiang.lim@msc.com</v>
      </c>
    </row>
    <row r="37" spans="1:12" s="61" customFormat="1" ht="11.25">
      <c r="A37" s="400"/>
      <c r="B37" s="80" t="str">
        <f>HOME!A$605</f>
        <v>LIM AI PHEN</v>
      </c>
      <c r="C37" s="80" t="str">
        <f>HOME!B$605</f>
        <v>6011 9646</v>
      </c>
      <c r="D37" s="65" t="str">
        <f>HOME!C$605</f>
        <v>aiphen.lim@msc.com</v>
      </c>
      <c r="F37" s="80" t="str">
        <f>HOME!A$619</f>
        <v>SHARON KOH</v>
      </c>
      <c r="G37" s="80" t="str">
        <f>HOME!B$619</f>
        <v>6011 2349</v>
      </c>
      <c r="H37" s="65" t="str">
        <f>HOME!C$619</f>
        <v>sharon.koh@msc.com</v>
      </c>
      <c r="J37" s="80" t="str">
        <f>HOME!A$635</f>
        <v>YU TING</v>
      </c>
      <c r="K37" s="80" t="str">
        <f>HOME!B$635</f>
        <v>6011 2359</v>
      </c>
      <c r="L37" s="65" t="str">
        <f>HOME!C$635</f>
        <v>yuting.luo@msc.com</v>
      </c>
    </row>
    <row r="38" spans="1:12" s="61" customFormat="1" ht="11.25">
      <c r="A38" s="400"/>
      <c r="B38" s="80" t="str">
        <f>HOME!A$606</f>
        <v>DARIUS ONG</v>
      </c>
      <c r="C38" s="80" t="str">
        <f>HOME!B$606</f>
        <v>6011 2396</v>
      </c>
      <c r="D38" s="65" t="str">
        <f>HOME!C$606</f>
        <v>darius.ong@msc.com</v>
      </c>
      <c r="F38" s="80">
        <f>HOME!A$623</f>
        <v>0</v>
      </c>
      <c r="G38" s="80">
        <f>HOME!B$623</f>
        <v>0</v>
      </c>
      <c r="H38" s="65">
        <f>HOME!C$623</f>
        <v>0</v>
      </c>
      <c r="J38" s="80" t="str">
        <f>HOME!A$639</f>
        <v>HAZEL</v>
      </c>
      <c r="K38" s="80" t="str">
        <f>HOME!B$639</f>
        <v>6011 2435</v>
      </c>
      <c r="L38" s="65" t="str">
        <f>HOME!C$639</f>
        <v>hazel.toh@msc.com</v>
      </c>
    </row>
    <row r="39" spans="1:12" s="61" customFormat="1" ht="11.25">
      <c r="A39" s="400"/>
      <c r="B39" s="80" t="str">
        <f>HOME!A$607</f>
        <v>LAWRENCE ANG (CROSS-TRADE)</v>
      </c>
      <c r="C39" s="80" t="str">
        <f>HOME!B$607</f>
        <v>6011 2400</v>
      </c>
      <c r="D39" s="65" t="str">
        <f>HOME!C$607</f>
        <v>lawrence.ang@msc.com</v>
      </c>
      <c r="F39" s="80" t="str">
        <f>HOME!A$624</f>
        <v>.</v>
      </c>
      <c r="G39" s="80" t="str">
        <f>HOME!B$624</f>
        <v>.</v>
      </c>
      <c r="H39" s="65" t="str">
        <f>HOME!C$624</f>
        <v>.</v>
      </c>
      <c r="J39" s="80" t="str">
        <f>HOME!A$636</f>
        <v>-</v>
      </c>
      <c r="K39" s="80" t="str">
        <f>HOME!B$636</f>
        <v>6011 0567</v>
      </c>
      <c r="L39" s="65" t="str">
        <f>HOME!C$636</f>
        <v>-</v>
      </c>
    </row>
    <row r="40" spans="1:12" s="61" customFormat="1" ht="11.25">
      <c r="A40" s="400"/>
      <c r="F40" s="65"/>
      <c r="G40" s="84"/>
      <c r="H40" s="81"/>
      <c r="J40" s="80"/>
    </row>
    <row r="41" spans="1:12" s="61" customFormat="1" ht="11.25">
      <c r="A41" s="400"/>
      <c r="D41" s="81"/>
      <c r="F41" s="65"/>
      <c r="G41" s="84"/>
      <c r="H41" s="81"/>
    </row>
    <row r="42" spans="1:12" s="61" customFormat="1" ht="11.25">
      <c r="A42" s="400"/>
      <c r="B42" s="61" t="s">
        <v>1956</v>
      </c>
      <c r="C42" s="61" t="s">
        <v>2799</v>
      </c>
      <c r="D42" s="81"/>
      <c r="F42" s="65" t="s">
        <v>1980</v>
      </c>
      <c r="G42" s="84" t="s">
        <v>1981</v>
      </c>
      <c r="H42" s="84"/>
      <c r="I42" s="81"/>
      <c r="J42" s="61" t="s">
        <v>1980</v>
      </c>
      <c r="K42" s="61" t="s">
        <v>2011</v>
      </c>
    </row>
  </sheetData>
  <customSheetViews>
    <customSheetView guid="{25211047-2AA7-431D-8637-AA6183637E8E}"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B0B43395-6E32-4DB3-A2D8-DD2362C77F4F}"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82E65AA3-5988-4ED4-A56D-19D1BA591355}" fitToPage="1">
      <pageMargins left="0" right="0" top="0" bottom="0" header="0" footer="0"/>
      <pageSetup paperSize="9" scale="79" orientation="landscape" r:id="rId3"/>
      <headerFooter>
        <oddFooter>&amp;RLast update : &amp;D   &amp;T&amp;L&amp;1#&amp;"Calibri"&amp;10 Sensitivity: Internal</oddFooter>
      </headerFooter>
    </customSheetView>
    <customSheetView guid="{999D0099-E3FC-46FC-839A-D58F693EE82E}" fitToPage="1">
      <pageMargins left="0" right="0" top="0" bottom="0" header="0" footer="0"/>
      <pageSetup paperSize="9" scale="79" orientation="landscape" r:id="rId4"/>
      <headerFooter>
        <oddFooter>&amp;RLast update : &amp;D   &amp;T&amp;L&amp;1#&amp;"Calibri"&amp;10 Sensitivity: Internal</oddFooter>
      </headerFooter>
    </customSheetView>
    <customSheetView guid="{9C701732-F58F-4708-A15C-976D1C40D46C}" fitToPage="1">
      <selection activeCell="F16" sqref="F16:G16"/>
      <pageMargins left="0" right="0" top="0" bottom="0" header="0" footer="0"/>
      <pageSetup paperSize="9" scale="94" orientation="landscape" verticalDpi="0" r:id="rId5"/>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6"/>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7"/>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8"/>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9"/>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0"/>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1"/>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12"/>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13"/>
      <headerFooter>
        <oddFooter>&amp;RLast update : &amp;D   &amp;T</oddFooter>
      </headerFooter>
    </customSheetView>
    <customSheetView guid="{DF664468-2591-4537-A401-E39E9401FA18}" fitToPage="1">
      <pageMargins left="0" right="0" top="0" bottom="0" header="0" footer="0"/>
      <pageSetup paperSize="9" scale="96" orientation="landscape" verticalDpi="0" r:id="rId14"/>
      <headerFooter>
        <oddFooter>&amp;RLast update : &amp;D   &amp;T</oddFooter>
      </headerFooter>
    </customSheetView>
    <customSheetView guid="{16EA4947-C328-4911-A966-8572790A84A9}" fitToPage="1">
      <pageMargins left="0" right="0" top="0" bottom="0" header="0" footer="0"/>
      <pageSetup paperSize="9" scale="79" orientation="landscape" r:id="rId15"/>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16"/>
      <headerFooter>
        <oddFooter>&amp;RLast update : &amp;D   &amp;T&amp;L&amp;1#&amp;"Calibri"&amp;10 Sensitivity: Internal</oddFooter>
      </headerFooter>
    </customSheetView>
    <customSheetView guid="{834388B3-D1C0-4496-81CB-D8907F6C94B1}" fitToPage="1">
      <pageMargins left="0" right="0" top="0" bottom="0" header="0" footer="0"/>
      <pageSetup paperSize="9" scale="79" orientation="landscape" r:id="rId17"/>
      <headerFooter>
        <oddFooter>&amp;RLast update : &amp;D   &amp;T&amp;L&amp;1#&amp;"Calibri"&amp;10 Sensitivity: Internal</oddFooter>
      </headerFooter>
    </customSheetView>
    <customSheetView guid="{C9B667F6-80E0-402E-8E37-77C446D41929}" fitToPage="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D8AE3607-C68D-4DD7-8BE1-F63EA4A613B4}"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30" display="sinexp@msca.com.sg" xr:uid="{00000000-0004-0000-2700-000000000000}"/>
    <hyperlink ref="D30" display="mktg-dept@msca.com.sg" xr:uid="{00000000-0004-0000-2700-000001000000}"/>
    <hyperlink ref="H30"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44"/>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1" s="37" customFormat="1" ht="15.75">
      <c r="B2" s="7" t="s">
        <v>2307</v>
      </c>
    </row>
    <row r="3" spans="2:11" s="37" customFormat="1" ht="22.5" customHeight="1">
      <c r="B3" s="7"/>
    </row>
    <row r="4" spans="2:11" s="61" customFormat="1">
      <c r="B4" s="66"/>
      <c r="C4" s="66"/>
      <c r="D4" s="9" t="s">
        <v>7777</v>
      </c>
      <c r="E4" s="66"/>
      <c r="F4" s="66"/>
      <c r="G4" s="66"/>
      <c r="H4" s="66"/>
      <c r="I4" s="66"/>
    </row>
    <row r="5" spans="2:11" s="71" customFormat="1" ht="11.25">
      <c r="B5" s="84"/>
      <c r="C5" s="84"/>
      <c r="D5" s="84"/>
      <c r="E5" s="84"/>
      <c r="F5" s="84"/>
      <c r="G5" s="84"/>
      <c r="H5" s="1053"/>
      <c r="I5" s="1053"/>
      <c r="J5" s="61"/>
      <c r="K5" s="61"/>
    </row>
    <row r="6" spans="2:11" s="71" customFormat="1" ht="27.75" hidden="1">
      <c r="B6" s="346"/>
      <c r="C6" s="347"/>
      <c r="D6" s="348" t="s">
        <v>2015</v>
      </c>
      <c r="E6" s="348" t="s">
        <v>3770</v>
      </c>
      <c r="F6" s="349" t="s">
        <v>7701</v>
      </c>
      <c r="G6" s="348" t="s">
        <v>2018</v>
      </c>
      <c r="H6" s="348" t="s">
        <v>218</v>
      </c>
      <c r="I6" s="1181" t="s">
        <v>7706</v>
      </c>
      <c r="J6" s="436" t="s">
        <v>1135</v>
      </c>
      <c r="K6" s="82"/>
    </row>
    <row r="7" spans="2:11" s="71" customFormat="1" ht="12" hidden="1" thickBot="1">
      <c r="B7" s="351"/>
      <c r="C7" s="1201" t="s">
        <v>3705</v>
      </c>
      <c r="D7" s="353" t="s">
        <v>3001</v>
      </c>
      <c r="E7" s="355" t="s">
        <v>3706</v>
      </c>
      <c r="F7" s="354"/>
      <c r="G7" s="354"/>
      <c r="H7" s="355" t="s">
        <v>3706</v>
      </c>
      <c r="I7" s="753" t="s">
        <v>3587</v>
      </c>
      <c r="J7" s="753" t="s">
        <v>4840</v>
      </c>
      <c r="K7" s="82"/>
    </row>
    <row r="8" spans="2:11" s="71" customFormat="1" ht="12" hidden="1" thickTop="1">
      <c r="B8" s="1182" t="s">
        <v>2887</v>
      </c>
      <c r="C8" s="1183" t="s">
        <v>3720</v>
      </c>
      <c r="D8" s="1183" t="e">
        <f>#REF!+7</f>
        <v>#REF!</v>
      </c>
      <c r="E8" s="1183">
        <v>44338</v>
      </c>
      <c r="F8" s="1192" t="s">
        <v>7778</v>
      </c>
      <c r="G8" s="1193" t="s">
        <v>7779</v>
      </c>
      <c r="H8" s="1193">
        <v>44340</v>
      </c>
      <c r="I8" s="1193">
        <f>H8+11</f>
        <v>44351</v>
      </c>
      <c r="J8" s="1193">
        <f>H8+16</f>
        <v>44356</v>
      </c>
      <c r="K8" s="82" t="str">
        <f>IF(H8&gt;E8,".","XX")</f>
        <v>.</v>
      </c>
    </row>
    <row r="9" spans="2:11" s="71" customFormat="1" ht="12" hidden="1" thickBot="1">
      <c r="B9" s="1185"/>
      <c r="C9" s="1186"/>
      <c r="D9" s="1186"/>
      <c r="E9" s="1186"/>
      <c r="F9" s="1189"/>
      <c r="G9" s="1187"/>
      <c r="H9" s="1188"/>
      <c r="I9" s="1196"/>
      <c r="J9" s="1196"/>
      <c r="K9" s="82" t="str">
        <f t="shared" ref="K9" si="0">IF(I8&gt;E9,".","XX")</f>
        <v>.</v>
      </c>
    </row>
    <row r="10" spans="2:11" s="71" customFormat="1" ht="27.75">
      <c r="B10" s="346"/>
      <c r="C10" s="347"/>
      <c r="D10" s="348" t="s">
        <v>2015</v>
      </c>
      <c r="E10" s="348" t="s">
        <v>3770</v>
      </c>
      <c r="F10" s="349" t="s">
        <v>7701</v>
      </c>
      <c r="G10" s="348" t="s">
        <v>2018</v>
      </c>
      <c r="H10" s="348" t="s">
        <v>218</v>
      </c>
      <c r="I10" s="1181" t="s">
        <v>7706</v>
      </c>
      <c r="J10" s="436" t="s">
        <v>1135</v>
      </c>
      <c r="K10" s="1184"/>
    </row>
    <row r="11" spans="2:11" s="71" customFormat="1" ht="12" thickBot="1">
      <c r="B11" s="351"/>
      <c r="C11" s="1201" t="s">
        <v>3705</v>
      </c>
      <c r="D11" s="353" t="s">
        <v>3722</v>
      </c>
      <c r="E11" s="353" t="s">
        <v>3706</v>
      </c>
      <c r="F11" s="354"/>
      <c r="G11" s="354"/>
      <c r="H11" s="753" t="s">
        <v>3833</v>
      </c>
      <c r="I11" s="753" t="s">
        <v>3587</v>
      </c>
      <c r="J11" s="753" t="s">
        <v>3580</v>
      </c>
      <c r="K11" s="1184"/>
    </row>
    <row r="12" spans="2:11" s="71" customFormat="1" ht="12" thickTop="1">
      <c r="B12" s="1198" t="s">
        <v>2608</v>
      </c>
      <c r="C12" s="1199" t="s">
        <v>7780</v>
      </c>
      <c r="D12" s="1200">
        <v>44330</v>
      </c>
      <c r="E12" s="1199">
        <f>D12+15</f>
        <v>44345</v>
      </c>
      <c r="F12" s="1192" t="s">
        <v>7781</v>
      </c>
      <c r="G12" s="1193" t="s">
        <v>7782</v>
      </c>
      <c r="H12" s="1193">
        <v>44353</v>
      </c>
      <c r="I12" s="1193">
        <f>H12+11</f>
        <v>44364</v>
      </c>
      <c r="J12" s="1193">
        <f>H12+16</f>
        <v>44369</v>
      </c>
      <c r="K12" s="82" t="str">
        <f>IF(H12&gt;E12,".","XX")</f>
        <v>.</v>
      </c>
    </row>
    <row r="13" spans="2:11" s="71" customFormat="1" ht="12" thickBot="1">
      <c r="B13" s="1185"/>
      <c r="C13" s="1186"/>
      <c r="D13" s="1186"/>
      <c r="E13" s="1186"/>
      <c r="F13" s="1197"/>
      <c r="G13" s="1195"/>
      <c r="H13" s="1196"/>
      <c r="I13" s="1196"/>
      <c r="J13" s="1196"/>
      <c r="K13" s="82" t="str">
        <f t="shared" ref="K13" si="1">IF(I12&gt;E13,".","XX")</f>
        <v>.</v>
      </c>
    </row>
    <row r="14" spans="2:11" s="71" customFormat="1" ht="12" thickTop="1">
      <c r="B14" s="1182" t="s">
        <v>2879</v>
      </c>
      <c r="C14" s="1183" t="s">
        <v>7783</v>
      </c>
      <c r="D14" s="1183">
        <f>D12+7</f>
        <v>44337</v>
      </c>
      <c r="E14" s="1183">
        <f>D14+15</f>
        <v>44352</v>
      </c>
      <c r="F14" s="1192" t="s">
        <v>7784</v>
      </c>
      <c r="G14" s="1193" t="s">
        <v>7785</v>
      </c>
      <c r="H14" s="1193">
        <v>44360</v>
      </c>
      <c r="I14" s="1193">
        <f>H14+11</f>
        <v>44371</v>
      </c>
      <c r="J14" s="1193">
        <f>H14+16</f>
        <v>44376</v>
      </c>
      <c r="K14" s="82" t="str">
        <f>IF(H14&gt;E14,".","XX")</f>
        <v>.</v>
      </c>
    </row>
    <row r="15" spans="2:11" s="71" customFormat="1" ht="12" thickBot="1">
      <c r="B15" s="1185"/>
      <c r="C15" s="1186"/>
      <c r="D15" s="1186"/>
      <c r="E15" s="1186"/>
      <c r="F15" s="1194"/>
      <c r="G15" s="1195"/>
      <c r="H15" s="1196"/>
      <c r="I15" s="1196"/>
      <c r="J15" s="1196"/>
      <c r="K15" s="82" t="str">
        <f t="shared" ref="K15" si="2">IF(I14&gt;E15,".","XX")</f>
        <v>.</v>
      </c>
    </row>
    <row r="16" spans="2:11" s="71" customFormat="1" ht="12" thickTop="1">
      <c r="B16" s="1182" t="s">
        <v>3184</v>
      </c>
      <c r="C16" s="1183" t="s">
        <v>7786</v>
      </c>
      <c r="D16" s="1183">
        <f>D14+7</f>
        <v>44344</v>
      </c>
      <c r="E16" s="1183">
        <f>D16+15</f>
        <v>44359</v>
      </c>
      <c r="F16" s="1192" t="s">
        <v>7787</v>
      </c>
      <c r="G16" s="1193" t="s">
        <v>7788</v>
      </c>
      <c r="H16" s="1193">
        <v>44362</v>
      </c>
      <c r="I16" s="1193">
        <f>H16+11</f>
        <v>44373</v>
      </c>
      <c r="J16" s="1193">
        <f>H16+16</f>
        <v>44378</v>
      </c>
      <c r="K16" s="82" t="str">
        <f>IF(H16&gt;E16,".","XX")</f>
        <v>.</v>
      </c>
    </row>
    <row r="17" spans="2:12" s="71" customFormat="1" ht="12" thickBot="1">
      <c r="B17" s="1185"/>
      <c r="C17" s="1186"/>
      <c r="D17" s="1186"/>
      <c r="E17" s="1186"/>
      <c r="F17" s="1194"/>
      <c r="G17" s="1195"/>
      <c r="H17" s="1196"/>
      <c r="I17" s="1196"/>
      <c r="J17" s="1196"/>
      <c r="K17" s="82" t="str">
        <f t="shared" ref="K17" si="3">IF(I16&gt;E17,".","XX")</f>
        <v>.</v>
      </c>
      <c r="L17" s="1184"/>
    </row>
    <row r="18" spans="2:12" s="71" customFormat="1" ht="12" thickTop="1">
      <c r="B18" s="1190" t="s">
        <v>3310</v>
      </c>
      <c r="C18" s="1191" t="s">
        <v>7789</v>
      </c>
      <c r="D18" s="1191">
        <f>D16+7</f>
        <v>44351</v>
      </c>
      <c r="E18" s="1191">
        <f>D18+15</f>
        <v>44366</v>
      </c>
      <c r="F18" s="1192" t="s">
        <v>7790</v>
      </c>
      <c r="G18" s="1193" t="s">
        <v>7791</v>
      </c>
      <c r="H18" s="1193">
        <v>44370</v>
      </c>
      <c r="I18" s="1193">
        <f>H18+11</f>
        <v>44381</v>
      </c>
      <c r="J18" s="1193">
        <f>H18+16</f>
        <v>44386</v>
      </c>
      <c r="K18" s="82" t="str">
        <f>IF(H18&gt;E18,".","XX")</f>
        <v>.</v>
      </c>
      <c r="L18" s="1184"/>
    </row>
    <row r="19" spans="2:12" s="71" customFormat="1" ht="12" thickBot="1">
      <c r="B19" s="1121"/>
      <c r="C19" s="1122"/>
      <c r="D19" s="1122"/>
      <c r="E19" s="1122"/>
      <c r="F19" s="1194"/>
      <c r="G19" s="1195"/>
      <c r="H19" s="1196"/>
      <c r="I19" s="1196"/>
      <c r="J19" s="1196"/>
      <c r="K19" s="82" t="str">
        <f t="shared" ref="K19" si="4">IF(I18&gt;E19,".","XX")</f>
        <v>.</v>
      </c>
      <c r="L19" s="1184"/>
    </row>
    <row r="20" spans="2:12" s="71" customFormat="1" ht="12" thickTop="1">
      <c r="B20" s="1190" t="s">
        <v>2948</v>
      </c>
      <c r="C20" s="1191" t="s">
        <v>7792</v>
      </c>
      <c r="D20" s="1191">
        <f>D18+7</f>
        <v>44358</v>
      </c>
      <c r="E20" s="1191">
        <f>D20+15</f>
        <v>44373</v>
      </c>
      <c r="F20" s="1192" t="s">
        <v>4966</v>
      </c>
      <c r="G20" s="1193" t="s">
        <v>7793</v>
      </c>
      <c r="H20" s="1193">
        <v>44379</v>
      </c>
      <c r="I20" s="1193">
        <f>H20+11</f>
        <v>44390</v>
      </c>
      <c r="J20" s="1193">
        <f>H20+16</f>
        <v>44395</v>
      </c>
      <c r="K20" s="82" t="str">
        <f>IF(H20&gt;E20,".","XX")</f>
        <v>.</v>
      </c>
      <c r="L20" s="1184"/>
    </row>
    <row r="21" spans="2:12" s="71" customFormat="1" ht="12" thickBot="1">
      <c r="B21" s="1121"/>
      <c r="C21" s="1122"/>
      <c r="D21" s="1122"/>
      <c r="E21" s="1122"/>
      <c r="F21" s="1194"/>
      <c r="G21" s="1195"/>
      <c r="H21" s="1196"/>
      <c r="I21" s="1196"/>
      <c r="J21" s="1196"/>
      <c r="K21" s="82" t="str">
        <f t="shared" ref="K21" si="5">IF(I20&gt;E21,".","XX")</f>
        <v>.</v>
      </c>
      <c r="L21" s="1184"/>
    </row>
    <row r="22" spans="2:12" s="71" customFormat="1" ht="12" thickTop="1">
      <c r="B22" s="1190" t="s">
        <v>3313</v>
      </c>
      <c r="C22" s="1191" t="s">
        <v>7794</v>
      </c>
      <c r="D22" s="1191">
        <f>D20+7</f>
        <v>44365</v>
      </c>
      <c r="E22" s="1191">
        <f>D22+15</f>
        <v>44380</v>
      </c>
      <c r="F22" s="1192" t="s">
        <v>5248</v>
      </c>
      <c r="G22" s="1193" t="s">
        <v>7795</v>
      </c>
      <c r="H22" s="1193">
        <v>44383</v>
      </c>
      <c r="I22" s="1193">
        <f>H22+11</f>
        <v>44394</v>
      </c>
      <c r="J22" s="1193">
        <f>H22+16</f>
        <v>44399</v>
      </c>
      <c r="K22" s="82" t="str">
        <f>IF(H22&gt;E22,".","XX")</f>
        <v>.</v>
      </c>
      <c r="L22" s="1184"/>
    </row>
    <row r="23" spans="2:12" s="71" customFormat="1" ht="12" thickBot="1">
      <c r="B23" s="1121"/>
      <c r="C23" s="1122"/>
      <c r="D23" s="1122"/>
      <c r="E23" s="1122"/>
      <c r="F23" s="1194"/>
      <c r="G23" s="1195"/>
      <c r="H23" s="1196"/>
      <c r="I23" s="1196"/>
      <c r="J23" s="1196"/>
      <c r="K23" s="82" t="str">
        <f t="shared" ref="K23" si="6">IF(I22&gt;E23,".","XX")</f>
        <v>.</v>
      </c>
      <c r="L23" s="1184"/>
    </row>
    <row r="24" spans="2:12" s="71" customFormat="1" ht="12" thickTop="1">
      <c r="B24" s="1190" t="s">
        <v>2877</v>
      </c>
      <c r="C24" s="1191" t="s">
        <v>3723</v>
      </c>
      <c r="D24" s="1191">
        <f>D22+7</f>
        <v>44372</v>
      </c>
      <c r="E24" s="1191">
        <f>D24+15</f>
        <v>44387</v>
      </c>
      <c r="F24" s="1192" t="s">
        <v>7778</v>
      </c>
      <c r="G24" s="1193" t="s">
        <v>7796</v>
      </c>
      <c r="H24" s="1193">
        <v>44386</v>
      </c>
      <c r="I24" s="1193">
        <f>H24+11</f>
        <v>44397</v>
      </c>
      <c r="J24" s="1193">
        <f>H24+16</f>
        <v>44402</v>
      </c>
      <c r="K24" s="82" t="str">
        <f>IF(H24&gt;E24,".","XX")</f>
        <v>XX</v>
      </c>
      <c r="L24" s="1184"/>
    </row>
    <row r="25" spans="2:12" s="71" customFormat="1" ht="12" thickBot="1">
      <c r="B25" s="1121"/>
      <c r="C25" s="1122"/>
      <c r="D25" s="1122"/>
      <c r="E25" s="1122"/>
      <c r="F25" s="1194"/>
      <c r="G25" s="1195"/>
      <c r="H25" s="1196"/>
      <c r="I25" s="1196"/>
      <c r="J25" s="1196"/>
      <c r="K25" s="82" t="str">
        <f t="shared" ref="K25" si="7">IF(I24&gt;E25,".","XX")</f>
        <v>.</v>
      </c>
      <c r="L25" s="1184"/>
    </row>
    <row r="26" spans="2:12" s="71" customFormat="1" ht="12" thickTop="1">
      <c r="B26" s="1175"/>
      <c r="C26" s="1176"/>
      <c r="D26" s="1176"/>
      <c r="E26" s="1176"/>
      <c r="F26" s="1203"/>
      <c r="G26" s="1204"/>
      <c r="H26" s="1202"/>
      <c r="I26" s="1202"/>
      <c r="J26" s="1202"/>
      <c r="K26" s="82"/>
      <c r="L26" s="1184"/>
    </row>
    <row r="27" spans="2:12" s="71" customFormat="1" ht="11.25">
      <c r="B27" s="1175"/>
      <c r="C27" s="1176"/>
      <c r="D27" s="1176"/>
      <c r="E27" s="1176"/>
      <c r="F27" s="1203"/>
      <c r="G27" s="1204"/>
      <c r="H27" s="1202"/>
      <c r="I27" s="1202"/>
      <c r="J27" s="1202"/>
      <c r="K27" s="82"/>
      <c r="L27" s="1184"/>
    </row>
    <row r="28" spans="2:12" s="71" customFormat="1" ht="11.25">
      <c r="B28" s="78" t="s">
        <v>2303</v>
      </c>
      <c r="C28" s="61"/>
      <c r="D28" s="61"/>
      <c r="E28" s="61"/>
      <c r="F28" s="61"/>
      <c r="G28" s="61"/>
      <c r="H28" s="79"/>
      <c r="I28" s="61"/>
      <c r="J28" s="61"/>
      <c r="K28" s="65"/>
      <c r="L28" s="61"/>
    </row>
    <row r="29" spans="2:12" s="71" customFormat="1" ht="17.25" customHeight="1">
      <c r="B29" s="78"/>
      <c r="C29" s="61"/>
      <c r="D29" s="61"/>
      <c r="E29" s="61"/>
      <c r="F29" s="61"/>
      <c r="G29" s="61"/>
      <c r="H29" s="79"/>
      <c r="I29" s="61"/>
      <c r="J29" s="61"/>
      <c r="K29" s="65"/>
      <c r="L29" s="61"/>
    </row>
    <row r="30" spans="2:12" s="70" customFormat="1" ht="11.25">
      <c r="B30" s="279"/>
      <c r="E30" s="280"/>
      <c r="F30" s="71"/>
      <c r="G30" s="71"/>
      <c r="J30" s="71"/>
      <c r="K30" s="71"/>
      <c r="L30" s="71"/>
    </row>
    <row r="31" spans="2:12" s="70" customFormat="1" ht="11.25">
      <c r="B31" s="279" t="s">
        <v>1920</v>
      </c>
      <c r="E31" s="280"/>
      <c r="F31" s="71" t="s">
        <v>1958</v>
      </c>
      <c r="G31" s="71"/>
      <c r="J31" s="71" t="s">
        <v>1982</v>
      </c>
      <c r="K31" s="71"/>
      <c r="L31" s="71"/>
    </row>
    <row r="32" spans="2:12" s="70" customFormat="1" ht="11.25">
      <c r="B32" s="82" t="s">
        <v>1921</v>
      </c>
      <c r="D32" s="83" t="s">
        <v>2305</v>
      </c>
      <c r="E32" s="71"/>
      <c r="F32" s="70" t="s">
        <v>2306</v>
      </c>
      <c r="H32" s="83" t="s">
        <v>1960</v>
      </c>
      <c r="J32" s="70" t="s">
        <v>1984</v>
      </c>
      <c r="L32" s="81" t="s">
        <v>1985</v>
      </c>
    </row>
    <row r="34" spans="2:12" s="61" customFormat="1" ht="11.25">
      <c r="B34" s="80" t="str">
        <f>HOME!A$600</f>
        <v>ZANT CHONG</v>
      </c>
      <c r="C34" s="80" t="str">
        <f>HOME!B$600</f>
        <v>6011 2429</v>
      </c>
      <c r="D34" s="65" t="str">
        <f>HOME!C$600</f>
        <v>zant.chong@msc.com</v>
      </c>
      <c r="F34" s="80" t="str">
        <f>HOME!A$621</f>
        <v>NOOR AFNINDAH</v>
      </c>
      <c r="G34" s="80" t="str">
        <f>HOME!B$621</f>
        <v>6011 2347</v>
      </c>
      <c r="H34" s="65" t="str">
        <f>HOME!C$621</f>
        <v>noor.afnindah@msc.com</v>
      </c>
      <c r="J34" s="80" t="str">
        <f>HOME!A$632</f>
        <v>RAYNAR ANG</v>
      </c>
      <c r="K34" s="80" t="str">
        <f>HOME!B$632</f>
        <v>6011 2358</v>
      </c>
      <c r="L34" s="65" t="str">
        <f>HOME!C$632</f>
        <v>raynar.ang@msc.com</v>
      </c>
    </row>
    <row r="35" spans="2:12" s="61" customFormat="1" ht="11.25">
      <c r="B35" s="80" t="str">
        <f>HOME!A$601</f>
        <v>PHOEBE HUANG</v>
      </c>
      <c r="C35" s="80" t="str">
        <f>HOME!B$601</f>
        <v>6011 0562</v>
      </c>
      <c r="D35" s="65" t="str">
        <f>HOME!C$601</f>
        <v>phoebe.huang@msc.com</v>
      </c>
      <c r="F35" s="80" t="e">
        <f>HOME!#REF!</f>
        <v>#REF!</v>
      </c>
      <c r="G35" s="80" t="e">
        <f>HOME!#REF!</f>
        <v>#REF!</v>
      </c>
      <c r="H35" s="65" t="e">
        <f>HOME!#REF!</f>
        <v>#REF!</v>
      </c>
      <c r="J35" s="80" t="str">
        <f>HOME!A$634</f>
        <v>DEWI</v>
      </c>
      <c r="K35" s="80" t="str">
        <f>HOME!B$634</f>
        <v>6011 2354</v>
      </c>
      <c r="L35" s="65" t="str">
        <f>HOME!C$634</f>
        <v>dewi.ratnah@msc.com</v>
      </c>
    </row>
    <row r="36" spans="2:12" s="61" customFormat="1" ht="11.25">
      <c r="B36" s="80" t="str">
        <f>HOME!A$602</f>
        <v>SHERWIN LIM</v>
      </c>
      <c r="C36" s="80" t="str">
        <f>HOME!B$602</f>
        <v>6011 2395</v>
      </c>
      <c r="D36" s="65" t="str">
        <f>HOME!C$602</f>
        <v>sherwin.lim@msc.com</v>
      </c>
      <c r="F36" s="80" t="str">
        <f>HOME!A$617</f>
        <v>ROBERT CHIA</v>
      </c>
      <c r="G36" s="80" t="str">
        <f>HOME!B$617</f>
        <v>6011 0564</v>
      </c>
      <c r="H36" s="65" t="str">
        <f>HOME!C$617</f>
        <v>robert.chia@msc.com</v>
      </c>
      <c r="J36" s="80" t="str">
        <f>HOME!A$637</f>
        <v>SHAN SHAN</v>
      </c>
      <c r="K36" s="80" t="str">
        <f>HOME!B$637</f>
        <v>6011 2353</v>
      </c>
      <c r="L36" s="65" t="str">
        <f>HOME!C$637</f>
        <v>shanshan.chin@msc.com</v>
      </c>
    </row>
    <row r="37" spans="2:12" s="61" customFormat="1" ht="11.25">
      <c r="B37" s="80" t="str">
        <f>HOME!A$603</f>
        <v>NATALIE LEW</v>
      </c>
      <c r="C37" s="80" t="str">
        <f>HOME!B$603</f>
        <v>6011 2399</v>
      </c>
      <c r="D37" s="65" t="str">
        <f>HOME!C$603</f>
        <v>natalie.lew@msc.com</v>
      </c>
      <c r="F37" s="80" t="str">
        <f>HOME!A$618</f>
        <v>S. Y. LIEW</v>
      </c>
      <c r="G37" s="80" t="str">
        <f>HOME!B$618</f>
        <v>6011 2348</v>
      </c>
      <c r="H37" s="65" t="str">
        <f>HOME!C$618</f>
        <v>seoyi.liew@msc.com</v>
      </c>
      <c r="J37" s="80" t="str">
        <f>HOME!A$638</f>
        <v>EUNICE</v>
      </c>
      <c r="K37" s="80" t="str">
        <f>HOME!B$638</f>
        <v>6011 2355</v>
      </c>
      <c r="L37" s="65" t="str">
        <f>HOME!C$638</f>
        <v>eunice.chan@msc.com</v>
      </c>
    </row>
    <row r="38" spans="2:12" s="61" customFormat="1" ht="11.25">
      <c r="B38" s="80" t="str">
        <f>HOME!A$604</f>
        <v xml:space="preserve">LIM LEE HLI </v>
      </c>
      <c r="C38" s="80" t="str">
        <f>HOME!B$604</f>
        <v>6011 2352</v>
      </c>
      <c r="D38" s="65" t="str">
        <f>HOME!C$604</f>
        <v>leehli.lim@msc.com</v>
      </c>
      <c r="F38" s="80" t="e">
        <f>HOME!#REF!</f>
        <v>#REF!</v>
      </c>
      <c r="G38" s="80" t="e">
        <f>HOME!#REF!</f>
        <v>#REF!</v>
      </c>
      <c r="H38" s="65" t="e">
        <f>HOME!#REF!</f>
        <v>#REF!</v>
      </c>
      <c r="J38" s="80" t="str">
        <f>HOME!A$633</f>
        <v>KAI SIANG</v>
      </c>
      <c r="K38" s="80" t="str">
        <f>HOME!B$633</f>
        <v>6011 2356</v>
      </c>
      <c r="L38" s="65" t="str">
        <f>HOME!C$633</f>
        <v>kaisiang.lim@msc.com</v>
      </c>
    </row>
    <row r="39" spans="2:12" s="61" customFormat="1" ht="11.25">
      <c r="B39" s="80" t="str">
        <f>HOME!A$605</f>
        <v>LIM AI PHEN</v>
      </c>
      <c r="C39" s="80" t="str">
        <f>HOME!B$605</f>
        <v>6011 9646</v>
      </c>
      <c r="D39" s="65" t="str">
        <f>HOME!C$605</f>
        <v>aiphen.lim@msc.com</v>
      </c>
      <c r="F39" s="80" t="str">
        <f>HOME!A$619</f>
        <v>SHARON KOH</v>
      </c>
      <c r="G39" s="80" t="str">
        <f>HOME!B$619</f>
        <v>6011 2349</v>
      </c>
      <c r="H39" s="65" t="str">
        <f>HOME!C$619</f>
        <v>sharon.koh@msc.com</v>
      </c>
      <c r="J39" s="80" t="str">
        <f>HOME!A$635</f>
        <v>YU TING</v>
      </c>
      <c r="K39" s="80" t="str">
        <f>HOME!B$635</f>
        <v>6011 2359</v>
      </c>
      <c r="L39" s="65" t="str">
        <f>HOME!C$635</f>
        <v>yuting.luo@msc.com</v>
      </c>
    </row>
    <row r="40" spans="2:12" s="61" customFormat="1" ht="11.25">
      <c r="B40" s="80" t="str">
        <f>HOME!A$606</f>
        <v>DARIUS ONG</v>
      </c>
      <c r="C40" s="80" t="str">
        <f>HOME!B$606</f>
        <v>6011 2396</v>
      </c>
      <c r="D40" s="65" t="str">
        <f>HOME!C$606</f>
        <v>darius.ong@msc.com</v>
      </c>
      <c r="F40" s="80">
        <f>HOME!A$623</f>
        <v>0</v>
      </c>
      <c r="G40" s="80">
        <f>HOME!B$623</f>
        <v>0</v>
      </c>
      <c r="H40" s="65">
        <f>HOME!C$623</f>
        <v>0</v>
      </c>
      <c r="J40" s="80" t="str">
        <f>HOME!A$639</f>
        <v>HAZEL</v>
      </c>
      <c r="K40" s="80" t="str">
        <f>HOME!B$639</f>
        <v>6011 2435</v>
      </c>
      <c r="L40" s="65" t="str">
        <f>HOME!C$639</f>
        <v>hazel.toh@msc.com</v>
      </c>
    </row>
    <row r="41" spans="2:12" s="61" customFormat="1" ht="11.25">
      <c r="B41" s="80" t="str">
        <f>HOME!A$607</f>
        <v>LAWRENCE ANG (CROSS-TRADE)</v>
      </c>
      <c r="C41" s="80" t="str">
        <f>HOME!B$607</f>
        <v>6011 2400</v>
      </c>
      <c r="D41" s="65" t="str">
        <f>HOME!C$607</f>
        <v>lawrence.ang@msc.com</v>
      </c>
      <c r="F41" s="80" t="str">
        <f>HOME!A$624</f>
        <v>.</v>
      </c>
      <c r="G41" s="80" t="str">
        <f>HOME!B$624</f>
        <v>.</v>
      </c>
      <c r="H41" s="65" t="str">
        <f>HOME!C$624</f>
        <v>.</v>
      </c>
      <c r="J41" s="80" t="str">
        <f>HOME!A$636</f>
        <v>-</v>
      </c>
      <c r="K41" s="80" t="str">
        <f>HOME!B$636</f>
        <v>6011 0567</v>
      </c>
      <c r="L41" s="65" t="str">
        <f>HOME!C$636</f>
        <v>-</v>
      </c>
    </row>
    <row r="42" spans="2:12" s="61" customFormat="1" ht="11.25">
      <c r="G42" s="84"/>
      <c r="H42" s="81"/>
      <c r="J42" s="80"/>
    </row>
    <row r="43" spans="2:12" s="61" customFormat="1" ht="11.25">
      <c r="D43" s="81"/>
      <c r="G43" s="84"/>
      <c r="H43" s="81"/>
    </row>
    <row r="44" spans="2:12" s="61" customFormat="1" ht="11.25">
      <c r="B44" s="61" t="s">
        <v>1956</v>
      </c>
      <c r="C44" s="61" t="s">
        <v>2799</v>
      </c>
      <c r="D44" s="81"/>
      <c r="F44" s="61" t="s">
        <v>1980</v>
      </c>
      <c r="G44" s="84" t="s">
        <v>1981</v>
      </c>
      <c r="H44" s="84"/>
      <c r="I44" s="81"/>
      <c r="J44" s="61" t="s">
        <v>1980</v>
      </c>
      <c r="K44" s="61" t="s">
        <v>2011</v>
      </c>
    </row>
  </sheetData>
  <customSheetViews>
    <customSheetView guid="{25211047-2AA7-431D-8637-AA6183637E8E}"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3"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B4" sqref="B4:J31"/>
      <pageMargins left="0" right="0" top="0" bottom="0" header="0" footer="0"/>
      <pageSetup paperSize="9" scale="85" orientation="landscape" r:id="rId5"/>
      <headerFooter>
        <oddFooter>&amp;RLast update : &amp;D   &amp;T</oddFooter>
      </headerFooter>
    </customSheetView>
    <customSheetView guid="{4207851A-A9C4-4C7F-A983-5888F88768C0}" fitToPage="1" hiddenRows="1">
      <pageMargins left="0" right="0" top="0" bottom="0" header="0" footer="0"/>
      <pageSetup paperSize="9" scale="85" orientation="landscape" r:id="rId6"/>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7"/>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8"/>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9"/>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0"/>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1"/>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12"/>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13"/>
      <headerFooter>
        <oddFooter>&amp;RLast update : &amp;D   &amp;T</oddFooter>
      </headerFooter>
    </customSheetView>
    <customSheetView guid="{DF664468-2591-4537-A401-E39E9401FA18}" fitToPage="1" hiddenRows="1">
      <selection activeCell="L18" sqref="L18"/>
      <pageMargins left="0" right="0" top="0" bottom="0" header="0" footer="0"/>
      <pageSetup paperSize="9" scale="90" orientation="landscape" r:id="rId14"/>
      <headerFooter>
        <oddFooter>&amp;RLast update : &amp;D   &amp;T</oddFooter>
      </headerFooter>
    </customSheetView>
    <customSheetView guid="{16EA4947-C328-4911-A966-8572790A84A9}" fitToPage="1" hiddenRows="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32" display="custsvc@msca.com.sg" xr:uid="{00000000-0004-0000-2600-000000000000}"/>
    <hyperlink ref="L32" display="sinexp@msca.com.sg" xr:uid="{00000000-0004-0000-2600-000001000000}"/>
    <hyperlink ref="D32"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2307</v>
      </c>
    </row>
    <row r="3" spans="2:12" s="37" customFormat="1" ht="22.5" customHeight="1">
      <c r="B3" s="7"/>
    </row>
    <row r="4" spans="2:12" s="61" customFormat="1">
      <c r="B4" s="66"/>
      <c r="C4" s="66"/>
      <c r="D4" s="9" t="s">
        <v>7797</v>
      </c>
      <c r="E4" s="66"/>
      <c r="F4" s="66"/>
      <c r="G4" s="66"/>
      <c r="H4" s="66"/>
      <c r="I4" s="66"/>
    </row>
    <row r="5" spans="2:12" s="61" customFormat="1" ht="11.25">
      <c r="B5" s="84"/>
      <c r="C5" s="84"/>
      <c r="D5" s="84"/>
      <c r="E5" s="84"/>
      <c r="F5" s="84"/>
      <c r="G5" s="84"/>
      <c r="H5" s="1053"/>
      <c r="I5" s="84"/>
    </row>
    <row r="6" spans="2:12" s="71" customFormat="1" ht="22.5">
      <c r="B6" s="101"/>
      <c r="C6" s="282"/>
      <c r="D6" s="240" t="s">
        <v>2015</v>
      </c>
      <c r="E6" s="240" t="s">
        <v>3770</v>
      </c>
      <c r="F6" s="191" t="s">
        <v>2017</v>
      </c>
      <c r="G6" s="240" t="s">
        <v>2018</v>
      </c>
      <c r="H6" s="240" t="s">
        <v>279</v>
      </c>
      <c r="I6" s="285" t="s">
        <v>692</v>
      </c>
      <c r="J6" s="82"/>
      <c r="K6" s="79"/>
      <c r="L6" s="115"/>
    </row>
    <row r="7" spans="2:12" s="71" customFormat="1" ht="12" thickBot="1">
      <c r="B7" s="116"/>
      <c r="C7" s="177" t="s">
        <v>3722</v>
      </c>
      <c r="D7" s="241"/>
      <c r="E7" s="241"/>
      <c r="F7" s="192"/>
      <c r="G7" s="192"/>
      <c r="H7" s="281"/>
      <c r="I7" s="281" t="s">
        <v>6183</v>
      </c>
      <c r="J7" s="82"/>
      <c r="K7" s="79"/>
      <c r="L7" s="115"/>
    </row>
    <row r="8" spans="2:12" s="71" customFormat="1" ht="12" thickTop="1">
      <c r="B8" s="189" t="s">
        <v>1430</v>
      </c>
      <c r="C8" s="76" t="s">
        <v>7798</v>
      </c>
      <c r="D8" s="184" t="e">
        <f>#REF!+7</f>
        <v>#REF!</v>
      </c>
      <c r="E8" s="183" t="e">
        <f>D8+7</f>
        <v>#REF!</v>
      </c>
      <c r="F8" s="117" t="s">
        <v>1430</v>
      </c>
      <c r="G8" s="283" t="s">
        <v>7799</v>
      </c>
      <c r="H8" s="283" t="e">
        <f>#REF!+7</f>
        <v>#REF!</v>
      </c>
      <c r="I8" s="283" t="e">
        <f>D8+28</f>
        <v>#REF!</v>
      </c>
      <c r="J8" s="82" t="e">
        <f t="shared" ref="J8" si="0">IF(H8&gt;E8,".","XX")</f>
        <v>#REF!</v>
      </c>
      <c r="K8" s="79"/>
      <c r="L8" s="115"/>
    </row>
    <row r="9" spans="2:12" s="71" customFormat="1" ht="12" thickBot="1">
      <c r="B9" s="190"/>
      <c r="C9" s="187"/>
      <c r="D9" s="187"/>
      <c r="E9" s="187"/>
      <c r="F9" s="118"/>
      <c r="G9" s="284"/>
      <c r="H9" s="277"/>
      <c r="I9" s="277"/>
      <c r="J9" s="82" t="e">
        <f t="shared" ref="J9" si="1">IF(H8&gt;E9,".","XX")</f>
        <v>#REF!</v>
      </c>
      <c r="K9" s="79"/>
      <c r="L9" s="115"/>
    </row>
    <row r="10" spans="2:12" s="71" customFormat="1" ht="12" thickTop="1">
      <c r="B10" s="78" t="s">
        <v>2303</v>
      </c>
      <c r="C10" s="61"/>
      <c r="D10" s="61"/>
      <c r="E10" s="61"/>
      <c r="F10" s="61"/>
      <c r="G10" s="61"/>
      <c r="H10" s="79"/>
      <c r="I10" s="61"/>
      <c r="J10" s="65"/>
      <c r="K10" s="61"/>
      <c r="L10" s="61"/>
    </row>
    <row r="11" spans="2:12" s="71" customFormat="1" ht="17.25" customHeight="1">
      <c r="B11" s="78"/>
      <c r="C11" s="61"/>
      <c r="D11" s="61"/>
      <c r="E11" s="61"/>
      <c r="F11" s="61"/>
      <c r="G11" s="61"/>
      <c r="H11" s="79"/>
      <c r="I11" s="61"/>
      <c r="J11" s="65"/>
      <c r="K11" s="61"/>
      <c r="L11" s="70"/>
    </row>
    <row r="12" spans="2:12" s="70" customFormat="1" ht="11.25">
      <c r="B12" s="279"/>
      <c r="E12" s="280"/>
      <c r="F12" s="71"/>
      <c r="G12" s="71"/>
      <c r="J12" s="71"/>
      <c r="K12" s="71"/>
      <c r="L12" s="71"/>
    </row>
    <row r="13" spans="2:12" s="70" customFormat="1" ht="11.25">
      <c r="B13" s="279" t="s">
        <v>1920</v>
      </c>
      <c r="E13" s="280"/>
      <c r="F13" s="71" t="s">
        <v>1958</v>
      </c>
      <c r="G13" s="71"/>
      <c r="J13" s="71" t="s">
        <v>1982</v>
      </c>
      <c r="K13" s="71"/>
      <c r="L13" s="71"/>
    </row>
    <row r="14" spans="2:12" s="70" customFormat="1" ht="11.25">
      <c r="B14" s="82" t="s">
        <v>1921</v>
      </c>
      <c r="D14" s="83" t="s">
        <v>2305</v>
      </c>
      <c r="E14" s="71"/>
      <c r="F14" s="70" t="s">
        <v>2306</v>
      </c>
      <c r="H14" s="83" t="s">
        <v>1960</v>
      </c>
      <c r="J14" s="70" t="s">
        <v>1984</v>
      </c>
      <c r="L14" s="81" t="s">
        <v>1985</v>
      </c>
    </row>
    <row r="15" spans="2:12" s="61" customFormat="1" ht="11.25">
      <c r="B15" s="82"/>
      <c r="C15" s="70"/>
      <c r="D15" s="83"/>
      <c r="E15" s="71"/>
      <c r="F15" s="70"/>
      <c r="G15" s="70"/>
      <c r="H15" s="83"/>
      <c r="I15" s="70"/>
      <c r="J15" s="70"/>
      <c r="K15" s="70"/>
      <c r="L15" s="81"/>
    </row>
    <row r="16" spans="2:12" s="61" customFormat="1" ht="11.25">
      <c r="B16" s="80" t="str">
        <f>HOME!A$600</f>
        <v>ZANT CHONG</v>
      </c>
      <c r="C16" s="80" t="str">
        <f>HOME!B$600</f>
        <v>6011 2429</v>
      </c>
      <c r="D16" s="65" t="str">
        <f>HOME!C$600</f>
        <v>zant.chong@msc.com</v>
      </c>
      <c r="F16" s="80" t="str">
        <f>HOME!A$621</f>
        <v>NOOR AFNINDAH</v>
      </c>
      <c r="G16" s="80" t="str">
        <f>HOME!B$621</f>
        <v>6011 2347</v>
      </c>
      <c r="H16" s="65" t="str">
        <f>HOME!C$621</f>
        <v>noor.afnindah@msc.com</v>
      </c>
      <c r="J16" s="80" t="str">
        <f>HOME!A$632</f>
        <v>RAYNAR ANG</v>
      </c>
      <c r="K16" s="80" t="str">
        <f>HOME!B$632</f>
        <v>6011 2358</v>
      </c>
      <c r="L16" s="65" t="str">
        <f>HOME!C$632</f>
        <v>raynar.ang@msc.com</v>
      </c>
    </row>
    <row r="17" spans="2:12" s="61" customFormat="1" ht="11.25">
      <c r="B17" s="80" t="str">
        <f>HOME!A$601</f>
        <v>PHOEBE HUANG</v>
      </c>
      <c r="C17" s="80" t="str">
        <f>HOME!B$601</f>
        <v>6011 0562</v>
      </c>
      <c r="D17" s="65" t="str">
        <f>HOME!C$601</f>
        <v>phoebe.huang@msc.com</v>
      </c>
      <c r="F17" s="80" t="e">
        <f>HOME!#REF!</f>
        <v>#REF!</v>
      </c>
      <c r="G17" s="80" t="e">
        <f>HOME!#REF!</f>
        <v>#REF!</v>
      </c>
      <c r="H17" s="65" t="e">
        <f>HOME!#REF!</f>
        <v>#REF!</v>
      </c>
      <c r="J17" s="80" t="str">
        <f>HOME!A$634</f>
        <v>DEWI</v>
      </c>
      <c r="K17" s="80" t="str">
        <f>HOME!B$634</f>
        <v>6011 2354</v>
      </c>
      <c r="L17" s="65" t="str">
        <f>HOME!C$634</f>
        <v>dewi.ratnah@msc.com</v>
      </c>
    </row>
    <row r="18" spans="2:12" s="61" customFormat="1" ht="11.25">
      <c r="B18" s="80" t="str">
        <f>HOME!A$602</f>
        <v>SHERWIN LIM</v>
      </c>
      <c r="C18" s="80" t="str">
        <f>HOME!B$602</f>
        <v>6011 2395</v>
      </c>
      <c r="D18" s="65" t="str">
        <f>HOME!C$602</f>
        <v>sherwin.lim@msc.com</v>
      </c>
      <c r="F18" s="80" t="str">
        <f>HOME!A$617</f>
        <v>ROBERT CHIA</v>
      </c>
      <c r="G18" s="80" t="str">
        <f>HOME!B$617</f>
        <v>6011 0564</v>
      </c>
      <c r="H18" s="65" t="str">
        <f>HOME!C$617</f>
        <v>robert.chia@msc.com</v>
      </c>
      <c r="J18" s="80" t="str">
        <f>HOME!A$637</f>
        <v>SHAN SHAN</v>
      </c>
      <c r="K18" s="80" t="str">
        <f>HOME!B$637</f>
        <v>6011 2353</v>
      </c>
      <c r="L18" s="65" t="str">
        <f>HOME!C$637</f>
        <v>shanshan.chin@msc.com</v>
      </c>
    </row>
    <row r="19" spans="2:12" s="61" customFormat="1" ht="11.25">
      <c r="B19" s="80" t="str">
        <f>HOME!A$603</f>
        <v>NATALIE LEW</v>
      </c>
      <c r="C19" s="80" t="str">
        <f>HOME!B$603</f>
        <v>6011 2399</v>
      </c>
      <c r="D19" s="65" t="str">
        <f>HOME!C$603</f>
        <v>natalie.lew@msc.com</v>
      </c>
      <c r="F19" s="80" t="str">
        <f>HOME!A$618</f>
        <v>S. Y. LIEW</v>
      </c>
      <c r="G19" s="80" t="str">
        <f>HOME!B$618</f>
        <v>6011 2348</v>
      </c>
      <c r="H19" s="65" t="str">
        <f>HOME!C$618</f>
        <v>seoyi.liew@msc.com</v>
      </c>
      <c r="J19" s="80" t="str">
        <f>HOME!A$638</f>
        <v>EUNICE</v>
      </c>
      <c r="K19" s="80" t="str">
        <f>HOME!B$638</f>
        <v>6011 2355</v>
      </c>
      <c r="L19" s="65" t="str">
        <f>HOME!C$638</f>
        <v>eunice.chan@msc.com</v>
      </c>
    </row>
    <row r="20" spans="2:12" s="61" customFormat="1" ht="11.25">
      <c r="B20" s="80" t="str">
        <f>HOME!A$604</f>
        <v xml:space="preserve">LIM LEE HLI </v>
      </c>
      <c r="C20" s="80" t="str">
        <f>HOME!B$604</f>
        <v>6011 2352</v>
      </c>
      <c r="D20" s="65" t="str">
        <f>HOME!C$604</f>
        <v>leehli.lim@msc.com</v>
      </c>
      <c r="F20" s="80" t="e">
        <f>HOME!#REF!</f>
        <v>#REF!</v>
      </c>
      <c r="G20" s="80" t="e">
        <f>HOME!#REF!</f>
        <v>#REF!</v>
      </c>
      <c r="H20" s="65" t="e">
        <f>HOME!#REF!</f>
        <v>#REF!</v>
      </c>
      <c r="J20" s="80" t="str">
        <f>HOME!A$633</f>
        <v>KAI SIANG</v>
      </c>
      <c r="K20" s="80" t="str">
        <f>HOME!B$633</f>
        <v>6011 2356</v>
      </c>
      <c r="L20" s="65" t="str">
        <f>HOME!C$633</f>
        <v>kaisiang.lim@msc.com</v>
      </c>
    </row>
    <row r="21" spans="2:12" s="61" customFormat="1" ht="11.25">
      <c r="B21" s="80" t="str">
        <f>HOME!A$605</f>
        <v>LIM AI PHEN</v>
      </c>
      <c r="C21" s="80" t="str">
        <f>HOME!B$605</f>
        <v>6011 9646</v>
      </c>
      <c r="D21" s="65" t="str">
        <f>HOME!C$605</f>
        <v>aiphen.lim@msc.com</v>
      </c>
      <c r="F21" s="80" t="str">
        <f>HOME!A$619</f>
        <v>SHARON KOH</v>
      </c>
      <c r="G21" s="80" t="str">
        <f>HOME!B$619</f>
        <v>6011 2349</v>
      </c>
      <c r="H21" s="65" t="str">
        <f>HOME!C$619</f>
        <v>sharon.koh@msc.com</v>
      </c>
      <c r="J21" s="80" t="str">
        <f>HOME!A$635</f>
        <v>YU TING</v>
      </c>
      <c r="K21" s="80" t="str">
        <f>HOME!B$635</f>
        <v>6011 2359</v>
      </c>
      <c r="L21" s="65" t="str">
        <f>HOME!C$635</f>
        <v>yuting.luo@msc.com</v>
      </c>
    </row>
    <row r="22" spans="2:12" s="61" customFormat="1" ht="11.25">
      <c r="B22" s="80" t="str">
        <f>HOME!A$606</f>
        <v>DARIUS ONG</v>
      </c>
      <c r="C22" s="80" t="str">
        <f>HOME!B$606</f>
        <v>6011 2396</v>
      </c>
      <c r="D22" s="65" t="str">
        <f>HOME!C$606</f>
        <v>darius.ong@msc.com</v>
      </c>
      <c r="F22" s="80">
        <f>HOME!A$623</f>
        <v>0</v>
      </c>
      <c r="G22" s="80">
        <f>HOME!B$623</f>
        <v>0</v>
      </c>
      <c r="H22" s="65">
        <f>HOME!C$623</f>
        <v>0</v>
      </c>
      <c r="J22" s="80" t="str">
        <f>HOME!A$639</f>
        <v>HAZEL</v>
      </c>
      <c r="K22" s="80" t="str">
        <f>HOME!B$639</f>
        <v>6011 2435</v>
      </c>
      <c r="L22" s="65" t="str">
        <f>HOME!C$639</f>
        <v>hazel.toh@msc.com</v>
      </c>
    </row>
    <row r="23" spans="2:12" s="61" customFormat="1" ht="11.25">
      <c r="B23" s="80" t="str">
        <f>HOME!A$607</f>
        <v>LAWRENCE ANG (CROSS-TRADE)</v>
      </c>
      <c r="C23" s="80" t="str">
        <f>HOME!B$607</f>
        <v>6011 2400</v>
      </c>
      <c r="D23" s="65" t="str">
        <f>HOME!C$607</f>
        <v>lawrence.ang@msc.com</v>
      </c>
      <c r="F23" s="80" t="str">
        <f>HOME!A$624</f>
        <v>.</v>
      </c>
      <c r="G23" s="80" t="str">
        <f>HOME!B$624</f>
        <v>.</v>
      </c>
      <c r="H23" s="65" t="str">
        <f>HOME!C$624</f>
        <v>.</v>
      </c>
      <c r="J23" s="80" t="str">
        <f>HOME!A$636</f>
        <v>-</v>
      </c>
      <c r="K23" s="80" t="str">
        <f>HOME!B$636</f>
        <v>6011 0567</v>
      </c>
      <c r="L23" s="65" t="str">
        <f>HOME!C$636</f>
        <v>-</v>
      </c>
    </row>
    <row r="24" spans="2:12" s="61" customFormat="1" ht="11.25">
      <c r="G24" s="84"/>
      <c r="H24" s="81"/>
      <c r="J24" s="80"/>
    </row>
    <row r="25" spans="2:12" s="61" customFormat="1" ht="11.25">
      <c r="D25" s="81"/>
      <c r="G25" s="84"/>
      <c r="H25" s="81"/>
    </row>
    <row r="26" spans="2:12" s="61" customFormat="1" ht="11.25">
      <c r="B26" s="61" t="s">
        <v>1956</v>
      </c>
      <c r="C26" s="61" t="s">
        <v>2799</v>
      </c>
      <c r="D26" s="81"/>
      <c r="F26" s="61" t="s">
        <v>1980</v>
      </c>
      <c r="G26" s="84" t="s">
        <v>1981</v>
      </c>
      <c r="H26" s="84"/>
      <c r="I26" s="81"/>
      <c r="J26" s="61" t="s">
        <v>1980</v>
      </c>
      <c r="K26" s="61" t="s">
        <v>2011</v>
      </c>
    </row>
  </sheetData>
  <customSheetViews>
    <customSheetView guid="{25211047-2AA7-431D-8637-AA6183637E8E}"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B0B43395-6E32-4DB3-A2D8-DD2362C77F4F}"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6"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90" orientation="landscape" r:id="rId5"/>
      <headerFooter>
        <oddFooter>&amp;RLast update : &amp;D   &amp;T</oddFooter>
      </headerFooter>
    </customSheetView>
    <customSheetView guid="{4207851A-A9C4-4C7F-A983-5888F88768C0}" fitToPage="1" hiddenRows="1">
      <pageMargins left="0" right="0" top="0" bottom="0" header="0" footer="0"/>
      <pageSetup paperSize="9" scale="90" orientation="landscape" r:id="rId6"/>
      <headerFooter>
        <oddFooter>&amp;RLast update : &amp;D   &amp;T</oddFooter>
      </headerFooter>
    </customSheetView>
    <customSheetView guid="{1A9C4D40-FD7F-415B-AEEF-6F3B6F11E2D9}" fitToPage="1" hiddenRows="1">
      <pageMargins left="0" right="0" top="0" bottom="0" header="0" footer="0"/>
      <pageSetup paperSize="9" scale="90" orientation="landscape" r:id="rId7"/>
      <headerFooter>
        <oddFooter>&amp;RLast update : &amp;D   &amp;T</oddFooter>
      </headerFooter>
    </customSheetView>
    <customSheetView guid="{160FD25C-1E8A-49AB-8AA3-887F1FFDB82C}" fitToPage="1" hiddenRows="1">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10"/>
      <headerFooter>
        <oddFooter>&amp;RLast update : &amp;D   &amp;T</oddFooter>
      </headerFooter>
    </customSheetView>
    <customSheetView guid="{A1DFBD3A-7D67-4D0B-A768-38A02D65809C}" fitToPage="1" hiddenRows="1">
      <pageMargins left="0" right="0" top="0" bottom="0" header="0" footer="0"/>
      <pageSetup paperSize="9" scale="90" orientation="landscape" r:id="rId11"/>
      <headerFooter>
        <oddFooter>&amp;RLast update : &amp;D   &amp;T</oddFooter>
      </headerFooter>
    </customSheetView>
    <customSheetView guid="{16EA4947-C328-4911-A966-8572790A84A9}" fitToPage="1" hiddenRows="1">
      <pageMargins left="0" right="0" top="0" bottom="0" header="0" footer="0"/>
      <pageSetup paperSize="9" scale="86" orientation="landscape" r:id="rId12"/>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13"/>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6" orientation="landscape" r:id="rId15"/>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D8AE3607-C68D-4DD7-8BE1-F63EA4A613B4}"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M304"/>
  <sheetViews>
    <sheetView zoomScale="85" zoomScaleNormal="85" workbookViewId="0">
      <selection activeCell="B264" sqref="B264:E264"/>
    </sheetView>
  </sheetViews>
  <sheetFormatPr defaultColWidth="9.42578125" defaultRowHeight="12.75"/>
  <cols>
    <col min="1" max="1" width="21.140625" customWidth="1"/>
    <col min="2" max="2" width="25.85546875" customWidth="1"/>
    <col min="3" max="3" width="16.5703125" bestFit="1" customWidth="1"/>
    <col min="4" max="5" width="14.5703125" customWidth="1"/>
    <col min="6" max="6" width="29.42578125" customWidth="1"/>
    <col min="7" max="7" width="12.42578125" customWidth="1"/>
    <col min="8" max="8" width="14" customWidth="1"/>
    <col min="9" max="9" width="20.42578125" customWidth="1"/>
    <col min="10" max="10" width="18.5703125" customWidth="1"/>
    <col min="11" max="11" width="18.42578125" customWidth="1"/>
    <col min="12" max="12" width="21.5703125" customWidth="1"/>
    <col min="13" max="13" width="11.42578125" bestFit="1" customWidth="1"/>
    <col min="14" max="14" width="10" bestFit="1" customWidth="1"/>
    <col min="15" max="15" width="11.42578125" bestFit="1" customWidth="1"/>
  </cols>
  <sheetData>
    <row r="2" spans="1:12" s="6" customFormat="1" ht="33">
      <c r="B2" s="147" t="s">
        <v>2012</v>
      </c>
      <c r="C2"/>
      <c r="D2"/>
      <c r="E2"/>
      <c r="F2"/>
      <c r="G2"/>
      <c r="H2"/>
      <c r="I2"/>
      <c r="J2"/>
      <c r="K2"/>
      <c r="L2"/>
    </row>
    <row r="3" spans="1:12">
      <c r="A3" s="4"/>
      <c r="B3" s="9"/>
      <c r="C3" s="9"/>
      <c r="D3" s="9" t="s">
        <v>2800</v>
      </c>
      <c r="E3" s="9"/>
      <c r="F3" s="9"/>
      <c r="G3" s="9"/>
      <c r="H3" s="9"/>
      <c r="I3" s="9"/>
    </row>
    <row r="4" spans="1:12" ht="15">
      <c r="A4" s="10"/>
      <c r="B4" s="945" t="s">
        <v>2801</v>
      </c>
      <c r="C4" s="11"/>
      <c r="D4" s="11"/>
      <c r="E4" s="11"/>
      <c r="F4" s="11"/>
      <c r="G4" s="11"/>
      <c r="H4" s="12"/>
      <c r="I4" s="11"/>
    </row>
    <row r="5" spans="1:12" s="14" customFormat="1" ht="26.25">
      <c r="A5" s="508"/>
      <c r="B5" s="489" t="s">
        <v>2014</v>
      </c>
      <c r="C5" s="502"/>
      <c r="D5" s="491" t="s">
        <v>2015</v>
      </c>
      <c r="E5" s="491" t="s">
        <v>2016</v>
      </c>
      <c r="F5" s="492" t="s">
        <v>2017</v>
      </c>
      <c r="G5" s="492" t="s">
        <v>2018</v>
      </c>
      <c r="H5" s="493" t="s">
        <v>1378</v>
      </c>
      <c r="I5" s="494" t="s">
        <v>52</v>
      </c>
      <c r="J5" s="2425" t="s">
        <v>194</v>
      </c>
      <c r="K5" s="494" t="s">
        <v>1622</v>
      </c>
      <c r="L5" s="2463" t="s">
        <v>2802</v>
      </c>
    </row>
    <row r="6" spans="1:12" s="14" customFormat="1" ht="20.25" thickBot="1">
      <c r="A6" s="384" t="s">
        <v>2020</v>
      </c>
      <c r="B6" s="1004" t="s">
        <v>2021</v>
      </c>
      <c r="C6" s="572" t="s">
        <v>2022</v>
      </c>
      <c r="D6" s="15"/>
      <c r="E6" s="386" t="s">
        <v>2023</v>
      </c>
      <c r="F6" s="510"/>
      <c r="G6" s="510"/>
      <c r="H6" s="386"/>
      <c r="I6" s="386" t="s">
        <v>2312</v>
      </c>
      <c r="J6" s="2426" t="s">
        <v>2025</v>
      </c>
      <c r="K6" s="386" t="s">
        <v>2026</v>
      </c>
      <c r="L6" s="2431"/>
    </row>
    <row r="7" spans="1:12" s="14" customFormat="1" ht="20.25" hidden="1" thickTop="1">
      <c r="A7" s="488" t="s">
        <v>2665</v>
      </c>
      <c r="B7" s="1177" t="s">
        <v>2037</v>
      </c>
      <c r="C7" s="498" t="s">
        <v>2666</v>
      </c>
      <c r="D7" s="498">
        <v>44713</v>
      </c>
      <c r="E7" s="499">
        <v>44714</v>
      </c>
      <c r="F7" s="511" t="s">
        <v>2803</v>
      </c>
      <c r="G7" s="501" t="s">
        <v>2804</v>
      </c>
      <c r="H7" s="498">
        <v>44713</v>
      </c>
      <c r="I7" s="302">
        <f t="shared" ref="I7" si="0">H7+18</f>
        <v>44731</v>
      </c>
      <c r="J7" s="2427">
        <f t="shared" ref="J7" si="1">H7+23</f>
        <v>44736</v>
      </c>
      <c r="K7" s="302">
        <f t="shared" ref="K7" si="2">H7+27</f>
        <v>44740</v>
      </c>
    </row>
    <row r="8" spans="1:12" s="14" customFormat="1" ht="20.25" hidden="1" thickBot="1">
      <c r="A8" s="488"/>
      <c r="B8" s="1178"/>
      <c r="C8" s="504"/>
      <c r="D8" s="504"/>
      <c r="E8" s="505"/>
      <c r="F8" s="495"/>
      <c r="G8" s="512"/>
      <c r="H8" s="504"/>
      <c r="I8" s="40"/>
      <c r="J8" s="2428"/>
      <c r="K8" s="40"/>
    </row>
    <row r="9" spans="1:12" s="14" customFormat="1" ht="20.25" hidden="1" thickTop="1">
      <c r="A9" s="488"/>
      <c r="B9" s="1177" t="s">
        <v>2603</v>
      </c>
      <c r="C9" s="498" t="s">
        <v>2668</v>
      </c>
      <c r="D9" s="498">
        <v>44720</v>
      </c>
      <c r="E9" s="499">
        <v>44721</v>
      </c>
      <c r="F9" s="511" t="s">
        <v>2805</v>
      </c>
      <c r="G9" s="501" t="s">
        <v>2806</v>
      </c>
      <c r="H9" s="498">
        <v>44721</v>
      </c>
      <c r="I9" s="302">
        <f t="shared" ref="I9" si="3">H9+18</f>
        <v>44739</v>
      </c>
      <c r="J9" s="2427">
        <f t="shared" ref="J9" si="4">H9+23</f>
        <v>44744</v>
      </c>
      <c r="K9" s="302">
        <f t="shared" ref="K9" si="5">H9+27</f>
        <v>44748</v>
      </c>
    </row>
    <row r="10" spans="1:12" s="14" customFormat="1" ht="20.25" hidden="1" thickBot="1">
      <c r="A10" s="488"/>
      <c r="B10" s="1178"/>
      <c r="C10" s="504"/>
      <c r="D10" s="504"/>
      <c r="E10" s="505"/>
      <c r="F10" s="495"/>
      <c r="G10" s="512"/>
      <c r="H10" s="504"/>
      <c r="I10" s="40"/>
      <c r="J10" s="2428"/>
      <c r="K10" s="40"/>
    </row>
    <row r="11" spans="1:12" s="14" customFormat="1" ht="21" hidden="1" thickTop="1" thickBot="1">
      <c r="A11" s="488" t="s">
        <v>2670</v>
      </c>
      <c r="B11" s="1177" t="s">
        <v>2623</v>
      </c>
      <c r="C11" s="498" t="s">
        <v>2671</v>
      </c>
      <c r="D11" s="498">
        <v>44726</v>
      </c>
      <c r="E11" s="1019" t="s">
        <v>2190</v>
      </c>
      <c r="F11" s="611" t="s">
        <v>2182</v>
      </c>
      <c r="G11" s="501" t="s">
        <v>2807</v>
      </c>
      <c r="H11" s="498">
        <v>44723</v>
      </c>
      <c r="I11" s="1159"/>
      <c r="J11" s="2429"/>
      <c r="K11" s="1159"/>
    </row>
    <row r="12" spans="1:12" s="14" customFormat="1" ht="21" hidden="1" thickTop="1" thickBot="1">
      <c r="A12" s="488"/>
      <c r="B12" s="1177" t="s">
        <v>2606</v>
      </c>
      <c r="C12" s="498" t="s">
        <v>2673</v>
      </c>
      <c r="D12" s="498">
        <v>44730</v>
      </c>
      <c r="E12" s="499">
        <v>44731</v>
      </c>
      <c r="F12" s="495"/>
      <c r="G12" s="512"/>
      <c r="H12" s="504"/>
      <c r="I12" s="1299"/>
      <c r="J12" s="2430"/>
      <c r="K12" s="1299"/>
    </row>
    <row r="13" spans="1:12" s="14" customFormat="1" ht="20.25" hidden="1" thickTop="1">
      <c r="A13" s="488" t="s">
        <v>2578</v>
      </c>
      <c r="B13" s="1177" t="s">
        <v>2606</v>
      </c>
      <c r="C13" s="498" t="s">
        <v>2673</v>
      </c>
      <c r="D13" s="498">
        <v>44730</v>
      </c>
      <c r="E13" s="499">
        <v>44731</v>
      </c>
      <c r="F13" s="611" t="s">
        <v>2182</v>
      </c>
      <c r="G13" s="501" t="s">
        <v>2808</v>
      </c>
      <c r="H13" s="498">
        <v>44730</v>
      </c>
      <c r="I13" s="1159"/>
      <c r="J13" s="2429"/>
      <c r="K13" s="1159"/>
    </row>
    <row r="14" spans="1:12" s="14" customFormat="1" ht="20.25" hidden="1" thickBot="1">
      <c r="A14" s="488"/>
      <c r="B14" s="1178"/>
      <c r="C14" s="504"/>
      <c r="D14" s="504"/>
      <c r="E14" s="505"/>
      <c r="F14" s="495"/>
      <c r="G14" s="512"/>
      <c r="H14" s="504"/>
      <c r="I14" s="1299"/>
      <c r="J14" s="2430"/>
      <c r="K14" s="1299"/>
    </row>
    <row r="15" spans="1:12" s="14" customFormat="1" ht="20.25" hidden="1" thickTop="1">
      <c r="A15" s="488" t="s">
        <v>2675</v>
      </c>
      <c r="B15" s="1177" t="s">
        <v>2676</v>
      </c>
      <c r="C15" s="498" t="s">
        <v>2677</v>
      </c>
      <c r="D15" s="498">
        <v>44742</v>
      </c>
      <c r="E15" s="499">
        <v>44743</v>
      </c>
      <c r="F15" s="611" t="s">
        <v>2182</v>
      </c>
      <c r="G15" s="501" t="s">
        <v>2809</v>
      </c>
      <c r="H15" s="498">
        <v>44737</v>
      </c>
      <c r="I15" s="1159"/>
      <c r="J15" s="2429"/>
      <c r="K15" s="1159"/>
    </row>
    <row r="16" spans="1:12" s="14" customFormat="1" ht="20.25" hidden="1" thickBot="1">
      <c r="A16" s="488"/>
      <c r="B16" s="1178"/>
      <c r="C16" s="504"/>
      <c r="D16" s="504"/>
      <c r="E16" s="505"/>
      <c r="F16" s="495"/>
      <c r="G16" s="512"/>
      <c r="H16" s="504"/>
      <c r="I16" s="1299"/>
      <c r="J16" s="2430"/>
      <c r="K16" s="1299"/>
    </row>
    <row r="17" spans="1:11" s="14" customFormat="1" ht="20.25" hidden="1" thickTop="1">
      <c r="A17" s="488" t="s">
        <v>2523</v>
      </c>
      <c r="B17" s="1177" t="s">
        <v>2037</v>
      </c>
      <c r="C17" s="498" t="s">
        <v>2679</v>
      </c>
      <c r="D17" s="498">
        <v>44749</v>
      </c>
      <c r="E17" s="499">
        <v>44750</v>
      </c>
      <c r="F17" s="511" t="s">
        <v>2810</v>
      </c>
      <c r="G17" s="501" t="s">
        <v>2674</v>
      </c>
      <c r="H17" s="498">
        <v>44745</v>
      </c>
      <c r="I17" s="302">
        <f t="shared" ref="I17" si="6">H17+18</f>
        <v>44763</v>
      </c>
      <c r="J17" s="2427">
        <f t="shared" ref="J17" si="7">H17+23</f>
        <v>44768</v>
      </c>
      <c r="K17" s="302">
        <f t="shared" ref="K17" si="8">H17+27</f>
        <v>44772</v>
      </c>
    </row>
    <row r="18" spans="1:11" s="14" customFormat="1" ht="20.25" hidden="1" thickBot="1">
      <c r="A18" s="488"/>
      <c r="B18" s="1178"/>
      <c r="C18" s="504"/>
      <c r="D18" s="504"/>
      <c r="E18" s="505"/>
      <c r="F18" s="495"/>
      <c r="G18" s="512"/>
      <c r="H18" s="504"/>
      <c r="I18" s="40"/>
      <c r="J18" s="2428"/>
      <c r="K18" s="40"/>
    </row>
    <row r="19" spans="1:11" s="14" customFormat="1" ht="20.25" hidden="1" thickTop="1">
      <c r="A19" s="488"/>
      <c r="B19" s="1177" t="s">
        <v>2603</v>
      </c>
      <c r="C19" s="498" t="s">
        <v>2681</v>
      </c>
      <c r="D19" s="498">
        <v>44754</v>
      </c>
      <c r="E19" s="499">
        <v>44755</v>
      </c>
      <c r="F19" s="511" t="s">
        <v>2811</v>
      </c>
      <c r="G19" s="501" t="s">
        <v>2678</v>
      </c>
      <c r="H19" s="498">
        <v>44761</v>
      </c>
      <c r="I19" s="302">
        <f t="shared" ref="I19" si="9">H19+18</f>
        <v>44779</v>
      </c>
      <c r="J19" s="2427">
        <f t="shared" ref="J19" si="10">H19+23</f>
        <v>44784</v>
      </c>
      <c r="K19" s="302">
        <f t="shared" ref="K19" si="11">H19+27</f>
        <v>44788</v>
      </c>
    </row>
    <row r="20" spans="1:11" ht="13.5" hidden="1" thickBot="1"/>
    <row r="21" spans="1:11" s="14" customFormat="1" ht="20.25" hidden="1" thickTop="1">
      <c r="A21" s="488" t="s">
        <v>2683</v>
      </c>
      <c r="B21" s="1177" t="s">
        <v>2578</v>
      </c>
      <c r="C21" s="498" t="s">
        <v>2684</v>
      </c>
      <c r="D21" s="498">
        <v>44760</v>
      </c>
      <c r="E21" s="499">
        <v>44761</v>
      </c>
      <c r="F21" s="511" t="s">
        <v>2812</v>
      </c>
      <c r="G21" s="501" t="s">
        <v>2680</v>
      </c>
      <c r="H21" s="498">
        <v>44764</v>
      </c>
      <c r="I21" s="302">
        <f t="shared" ref="I21" si="12">H21+18</f>
        <v>44782</v>
      </c>
      <c r="J21" s="2427">
        <f t="shared" ref="J21" si="13">H21+23</f>
        <v>44787</v>
      </c>
      <c r="K21" s="302">
        <f t="shared" ref="K21" si="14">H21+27</f>
        <v>44791</v>
      </c>
    </row>
    <row r="22" spans="1:11" s="14" customFormat="1" ht="20.25" hidden="1" thickBot="1">
      <c r="A22" s="488"/>
      <c r="B22" s="1178"/>
      <c r="C22" s="504"/>
      <c r="D22" s="504"/>
      <c r="E22" s="505"/>
      <c r="F22" s="495"/>
      <c r="G22" s="512"/>
      <c r="H22" s="504"/>
      <c r="I22" s="40"/>
      <c r="J22" s="2428"/>
      <c r="K22" s="40"/>
    </row>
    <row r="23" spans="1:11" s="14" customFormat="1" ht="20.25" hidden="1" thickTop="1">
      <c r="A23" s="488" t="s">
        <v>2686</v>
      </c>
      <c r="B23" s="1177" t="s">
        <v>2606</v>
      </c>
      <c r="C23" s="498" t="s">
        <v>2687</v>
      </c>
      <c r="D23" s="498">
        <v>44765</v>
      </c>
      <c r="E23" s="499">
        <v>44767</v>
      </c>
      <c r="F23" s="511" t="s">
        <v>2813</v>
      </c>
      <c r="G23" s="501" t="s">
        <v>2814</v>
      </c>
      <c r="H23" s="498">
        <v>44769</v>
      </c>
      <c r="I23" s="302">
        <f t="shared" ref="I23" si="15">H23+18</f>
        <v>44787</v>
      </c>
      <c r="J23" s="2427">
        <f t="shared" ref="J23" si="16">H23+23</f>
        <v>44792</v>
      </c>
      <c r="K23" s="302">
        <f t="shared" ref="K23" si="17">H23+27</f>
        <v>44796</v>
      </c>
    </row>
    <row r="24" spans="1:11" s="14" customFormat="1" ht="20.25" hidden="1" thickBot="1">
      <c r="A24" s="488"/>
      <c r="B24" s="1178"/>
      <c r="C24" s="504"/>
      <c r="D24" s="504"/>
      <c r="E24" s="505"/>
      <c r="F24" s="495"/>
      <c r="G24" s="512"/>
      <c r="H24" s="504"/>
      <c r="I24" s="40"/>
      <c r="J24" s="2428"/>
      <c r="K24" s="40"/>
    </row>
    <row r="25" spans="1:11" s="14" customFormat="1" ht="20.25" hidden="1" thickTop="1">
      <c r="A25" s="488"/>
      <c r="B25" s="1177"/>
      <c r="C25" s="498"/>
      <c r="D25" s="498"/>
      <c r="E25" s="499"/>
      <c r="F25" s="511" t="s">
        <v>2207</v>
      </c>
      <c r="G25" s="501" t="s">
        <v>2815</v>
      </c>
      <c r="H25" s="498">
        <v>44772</v>
      </c>
      <c r="I25" s="302">
        <f t="shared" ref="I25" si="18">H25+18</f>
        <v>44790</v>
      </c>
      <c r="J25" s="2427">
        <f t="shared" ref="J25" si="19">H25+23</f>
        <v>44795</v>
      </c>
      <c r="K25" s="302">
        <f t="shared" ref="K25" si="20">H25+27</f>
        <v>44799</v>
      </c>
    </row>
    <row r="26" spans="1:11" s="14" customFormat="1" ht="20.25" hidden="1" thickBot="1">
      <c r="A26" s="488"/>
      <c r="B26" s="1178"/>
      <c r="C26" s="504"/>
      <c r="D26" s="504"/>
      <c r="E26" s="505"/>
      <c r="F26" s="495"/>
      <c r="G26" s="512"/>
      <c r="H26" s="504"/>
      <c r="I26" s="40"/>
      <c r="J26" s="2428"/>
      <c r="K26" s="40"/>
    </row>
    <row r="27" spans="1:11" s="14" customFormat="1" ht="20.25" hidden="1" thickTop="1">
      <c r="A27" s="488" t="s">
        <v>2523</v>
      </c>
      <c r="B27" s="1177" t="s">
        <v>2037</v>
      </c>
      <c r="C27" s="498" t="s">
        <v>2689</v>
      </c>
      <c r="D27" s="498">
        <v>44773</v>
      </c>
      <c r="E27" s="499">
        <v>44774</v>
      </c>
      <c r="F27" s="511" t="s">
        <v>2166</v>
      </c>
      <c r="G27" s="501" t="s">
        <v>2816</v>
      </c>
      <c r="H27" s="498">
        <v>44779</v>
      </c>
      <c r="I27" s="302">
        <f>H27+18</f>
        <v>44797</v>
      </c>
      <c r="J27" s="2427">
        <f>H27+23</f>
        <v>44802</v>
      </c>
      <c r="K27" s="302">
        <f>H27+27</f>
        <v>44806</v>
      </c>
    </row>
    <row r="28" spans="1:11" s="14" customFormat="1" ht="20.25" hidden="1" thickBot="1">
      <c r="A28" s="488"/>
      <c r="B28" s="1178"/>
      <c r="C28" s="504"/>
      <c r="D28" s="504"/>
      <c r="E28" s="505"/>
      <c r="F28" s="495"/>
      <c r="G28" s="512"/>
      <c r="H28" s="504"/>
      <c r="I28" s="40"/>
      <c r="J28" s="2428"/>
      <c r="K28" s="40"/>
    </row>
    <row r="29" spans="1:11" s="14" customFormat="1" ht="20.25" hidden="1" thickTop="1">
      <c r="A29" s="488" t="s">
        <v>2817</v>
      </c>
      <c r="B29" s="1177"/>
      <c r="C29" s="498"/>
      <c r="D29" s="498"/>
      <c r="E29" s="499"/>
      <c r="F29" s="511" t="s">
        <v>2818</v>
      </c>
      <c r="G29" s="501" t="s">
        <v>2690</v>
      </c>
      <c r="H29" s="498">
        <v>44786</v>
      </c>
      <c r="I29" s="302">
        <f>H29+18</f>
        <v>44804</v>
      </c>
      <c r="J29" s="2427">
        <f>H29+23</f>
        <v>44809</v>
      </c>
      <c r="K29" s="302">
        <f>H29+27</f>
        <v>44813</v>
      </c>
    </row>
    <row r="30" spans="1:11" s="14" customFormat="1" ht="20.25" hidden="1" thickBot="1">
      <c r="A30" s="508"/>
      <c r="B30" s="1178"/>
      <c r="C30" s="504"/>
      <c r="D30" s="504"/>
      <c r="E30" s="505"/>
      <c r="F30" s="495"/>
      <c r="G30" s="512"/>
      <c r="H30" s="504"/>
      <c r="I30" s="40"/>
      <c r="J30" s="2428"/>
      <c r="K30" s="40"/>
    </row>
    <row r="31" spans="1:11" s="14" customFormat="1" ht="20.25" hidden="1" thickTop="1">
      <c r="A31" s="488" t="s">
        <v>2695</v>
      </c>
      <c r="B31" s="1177" t="s">
        <v>2692</v>
      </c>
      <c r="C31" s="498" t="s">
        <v>2693</v>
      </c>
      <c r="D31" s="498">
        <v>44788</v>
      </c>
      <c r="E31" s="499">
        <v>44789</v>
      </c>
      <c r="F31" s="511" t="s">
        <v>2819</v>
      </c>
      <c r="G31" s="501" t="s">
        <v>2694</v>
      </c>
      <c r="H31" s="498">
        <v>44793</v>
      </c>
      <c r="I31" s="302">
        <f>H31+18</f>
        <v>44811</v>
      </c>
      <c r="J31" s="2427">
        <f>H31+23</f>
        <v>44816</v>
      </c>
      <c r="K31" s="302">
        <f>H31+27</f>
        <v>44820</v>
      </c>
    </row>
    <row r="32" spans="1:11" s="14" customFormat="1" ht="20.25" hidden="1" thickBot="1">
      <c r="A32" s="488"/>
      <c r="B32" s="1178"/>
      <c r="C32" s="504"/>
      <c r="D32" s="504"/>
      <c r="E32" s="505"/>
      <c r="F32" s="495"/>
      <c r="G32" s="512"/>
      <c r="H32" s="504"/>
      <c r="I32" s="40"/>
      <c r="J32" s="2428"/>
      <c r="K32" s="40"/>
    </row>
    <row r="33" spans="1:13" s="14" customFormat="1" ht="21" hidden="1" thickTop="1" thickBot="1">
      <c r="A33" s="488" t="s">
        <v>2578</v>
      </c>
      <c r="B33" s="1178" t="s">
        <v>2698</v>
      </c>
      <c r="C33" s="504" t="s">
        <v>2699</v>
      </c>
      <c r="D33" s="504">
        <v>44793</v>
      </c>
      <c r="E33" s="505">
        <v>44794</v>
      </c>
      <c r="F33" s="511" t="s">
        <v>2273</v>
      </c>
      <c r="G33" s="501" t="s">
        <v>2820</v>
      </c>
      <c r="H33" s="498">
        <v>44800</v>
      </c>
      <c r="I33" s="302">
        <f>H33+18</f>
        <v>44818</v>
      </c>
      <c r="J33" s="2427">
        <f>H33+23</f>
        <v>44823</v>
      </c>
      <c r="K33" s="302">
        <f>H33+27</f>
        <v>44827</v>
      </c>
    </row>
    <row r="34" spans="1:13" s="14" customFormat="1" ht="21" hidden="1" thickTop="1" thickBot="1">
      <c r="A34" s="488"/>
      <c r="B34" s="1177" t="s">
        <v>2606</v>
      </c>
      <c r="C34" s="498" t="s">
        <v>2701</v>
      </c>
      <c r="D34" s="498">
        <v>44795</v>
      </c>
      <c r="E34" s="499">
        <v>44797</v>
      </c>
      <c r="F34" s="495"/>
      <c r="G34" s="512"/>
      <c r="H34" s="504"/>
      <c r="I34" s="40"/>
      <c r="J34" s="2428"/>
      <c r="K34" s="40"/>
    </row>
    <row r="35" spans="1:13" s="14" customFormat="1" ht="20.25" hidden="1" thickTop="1">
      <c r="A35" s="488" t="s">
        <v>2702</v>
      </c>
      <c r="B35" s="1177" t="s">
        <v>2603</v>
      </c>
      <c r="C35" s="498" t="s">
        <v>2703</v>
      </c>
      <c r="D35" s="813" t="s">
        <v>2190</v>
      </c>
      <c r="E35" s="499"/>
      <c r="F35" s="611" t="s">
        <v>2182</v>
      </c>
      <c r="G35" s="501" t="s">
        <v>2821</v>
      </c>
      <c r="H35" s="498">
        <v>44807</v>
      </c>
      <c r="I35" s="1159">
        <f>H35+18</f>
        <v>44825</v>
      </c>
      <c r="J35" s="2429">
        <f>H35+23</f>
        <v>44830</v>
      </c>
      <c r="K35" s="1159">
        <f>H35+27</f>
        <v>44834</v>
      </c>
    </row>
    <row r="36" spans="1:13" ht="13.5" hidden="1" thickBot="1"/>
    <row r="37" spans="1:13" s="14" customFormat="1" ht="20.25" hidden="1" thickTop="1">
      <c r="A37" s="488"/>
      <c r="B37" s="1257" t="s">
        <v>2037</v>
      </c>
      <c r="C37" s="1258" t="s">
        <v>2705</v>
      </c>
      <c r="D37" s="1629" t="s">
        <v>2190</v>
      </c>
      <c r="E37" s="499"/>
      <c r="F37" s="511" t="s">
        <v>2822</v>
      </c>
      <c r="G37" s="501" t="s">
        <v>2823</v>
      </c>
      <c r="H37" s="498">
        <v>44814</v>
      </c>
      <c r="I37" s="302">
        <f>H37+18</f>
        <v>44832</v>
      </c>
      <c r="J37" s="2427">
        <f>H37+23</f>
        <v>44837</v>
      </c>
      <c r="K37" s="302">
        <f>H37+27</f>
        <v>44841</v>
      </c>
      <c r="L37" s="2432"/>
    </row>
    <row r="38" spans="1:13" s="14" customFormat="1" ht="20.25" hidden="1" thickBot="1">
      <c r="A38" s="488"/>
      <c r="B38" s="1178" t="s">
        <v>2606</v>
      </c>
      <c r="C38" s="504" t="s">
        <v>2706</v>
      </c>
      <c r="D38" s="504">
        <v>44804</v>
      </c>
      <c r="E38" s="505">
        <v>44805</v>
      </c>
      <c r="F38" s="495"/>
      <c r="G38" s="512"/>
      <c r="H38" s="504"/>
      <c r="I38" s="40"/>
      <c r="J38" s="2428"/>
      <c r="K38" s="40"/>
      <c r="L38" s="2432"/>
    </row>
    <row r="39" spans="1:13" s="14" customFormat="1" ht="20.25" hidden="1" thickTop="1">
      <c r="A39" s="488"/>
      <c r="B39" s="1177" t="s">
        <v>2692</v>
      </c>
      <c r="C39" s="498" t="s">
        <v>2707</v>
      </c>
      <c r="D39" s="498">
        <v>44813</v>
      </c>
      <c r="E39" s="499">
        <v>44815</v>
      </c>
      <c r="F39" s="511" t="s">
        <v>2803</v>
      </c>
      <c r="G39" s="501" t="s">
        <v>2824</v>
      </c>
      <c r="H39" s="498">
        <v>44821</v>
      </c>
      <c r="I39" s="302">
        <f>H39+18</f>
        <v>44839</v>
      </c>
      <c r="J39" s="2427">
        <f>H39+23</f>
        <v>44844</v>
      </c>
      <c r="K39" s="302">
        <f>H39+27</f>
        <v>44848</v>
      </c>
      <c r="L39" s="2432"/>
    </row>
    <row r="40" spans="1:13" s="14" customFormat="1" ht="20.25" hidden="1" thickBot="1">
      <c r="A40" s="488"/>
      <c r="B40" s="1178"/>
      <c r="C40" s="504"/>
      <c r="D40" s="504"/>
      <c r="E40" s="505"/>
      <c r="F40" s="495"/>
      <c r="G40" s="512"/>
      <c r="H40" s="504"/>
      <c r="I40" s="40"/>
      <c r="J40" s="2428"/>
      <c r="K40" s="40"/>
      <c r="L40" s="2432"/>
    </row>
    <row r="41" spans="1:13" s="14" customFormat="1" ht="20.25" hidden="1" thickTop="1">
      <c r="A41" s="488"/>
      <c r="B41" s="1177" t="s">
        <v>2710</v>
      </c>
      <c r="C41" s="498" t="s">
        <v>2711</v>
      </c>
      <c r="D41" s="498">
        <v>44822</v>
      </c>
      <c r="E41" s="499">
        <v>44824</v>
      </c>
      <c r="F41" s="511" t="s">
        <v>2805</v>
      </c>
      <c r="G41" s="501" t="s">
        <v>2709</v>
      </c>
      <c r="H41" s="498">
        <v>44828</v>
      </c>
      <c r="I41" s="302">
        <f>H41+18</f>
        <v>44846</v>
      </c>
      <c r="J41" s="2427">
        <f>H41+23</f>
        <v>44851</v>
      </c>
      <c r="K41" s="302">
        <f>H41+27</f>
        <v>44855</v>
      </c>
      <c r="L41" s="2432"/>
    </row>
    <row r="42" spans="1:13" s="14" customFormat="1" ht="20.25" hidden="1" thickBot="1">
      <c r="A42" s="488"/>
      <c r="B42" s="1178"/>
      <c r="C42" s="504"/>
      <c r="D42" s="504"/>
      <c r="E42" s="505"/>
      <c r="F42" s="495"/>
      <c r="G42" s="512"/>
      <c r="H42" s="504"/>
      <c r="I42" s="40"/>
      <c r="J42" s="2428"/>
      <c r="K42" s="40"/>
      <c r="L42" s="2432"/>
    </row>
    <row r="43" spans="1:13" s="14" customFormat="1" ht="20.25" hidden="1" thickTop="1">
      <c r="A43" s="488" t="s">
        <v>2606</v>
      </c>
      <c r="B43" s="1177" t="s">
        <v>2603</v>
      </c>
      <c r="C43" s="498" t="s">
        <v>2714</v>
      </c>
      <c r="D43" s="498">
        <v>44826</v>
      </c>
      <c r="E43" s="499">
        <v>44827</v>
      </c>
      <c r="F43" s="511" t="s">
        <v>2086</v>
      </c>
      <c r="G43" s="501" t="s">
        <v>2713</v>
      </c>
      <c r="H43" s="498">
        <v>44835</v>
      </c>
      <c r="I43" s="302">
        <f>H43+18</f>
        <v>44853</v>
      </c>
      <c r="J43" s="2427">
        <f>H43+23</f>
        <v>44858</v>
      </c>
      <c r="K43" s="302">
        <f>H43+27</f>
        <v>44862</v>
      </c>
      <c r="L43" s="2432"/>
    </row>
    <row r="44" spans="1:13" s="14" customFormat="1" ht="20.25" hidden="1" thickBot="1">
      <c r="A44" s="488"/>
      <c r="B44" s="1178"/>
      <c r="C44" s="504"/>
      <c r="D44" s="504"/>
      <c r="E44" s="505"/>
      <c r="F44" s="495"/>
      <c r="G44" s="512"/>
      <c r="H44" s="504"/>
      <c r="I44" s="40"/>
      <c r="J44" s="2428"/>
      <c r="K44" s="40"/>
      <c r="L44" s="2432"/>
      <c r="M44" s="864"/>
    </row>
    <row r="45" spans="1:13" s="14" customFormat="1" ht="20.25" hidden="1" thickTop="1">
      <c r="A45" s="488" t="s">
        <v>2603</v>
      </c>
      <c r="B45" s="1177" t="s">
        <v>2606</v>
      </c>
      <c r="C45" s="498" t="s">
        <v>2716</v>
      </c>
      <c r="D45" s="498">
        <v>44835</v>
      </c>
      <c r="E45" s="499">
        <v>44836</v>
      </c>
      <c r="F45" s="511" t="s">
        <v>2825</v>
      </c>
      <c r="G45" s="501" t="s">
        <v>2715</v>
      </c>
      <c r="H45" s="498">
        <v>44842</v>
      </c>
      <c r="I45" s="302">
        <f>H45+18</f>
        <v>44860</v>
      </c>
      <c r="J45" s="2427">
        <f>H45+23</f>
        <v>44865</v>
      </c>
      <c r="K45" s="302">
        <f>H45+27</f>
        <v>44869</v>
      </c>
      <c r="L45" s="2432"/>
      <c r="M45" s="864" t="s">
        <v>2826</v>
      </c>
    </row>
    <row r="46" spans="1:13" s="14" customFormat="1" ht="20.25" hidden="1" thickBot="1">
      <c r="A46" s="488"/>
      <c r="B46" s="1178"/>
      <c r="C46" s="504"/>
      <c r="D46" s="504"/>
      <c r="E46" s="505"/>
      <c r="F46" s="495"/>
      <c r="G46" s="512"/>
      <c r="H46" s="504"/>
      <c r="I46" s="40"/>
      <c r="J46" s="2428"/>
      <c r="K46" s="40"/>
      <c r="L46" s="2432"/>
      <c r="M46" s="864" t="s">
        <v>2722</v>
      </c>
    </row>
    <row r="47" spans="1:13" s="14" customFormat="1" ht="20.25" hidden="1" thickTop="1">
      <c r="A47" s="488"/>
      <c r="B47" s="1177" t="s">
        <v>2037</v>
      </c>
      <c r="C47" s="498" t="s">
        <v>2718</v>
      </c>
      <c r="D47" s="498">
        <v>44840</v>
      </c>
      <c r="E47" s="499">
        <v>44841</v>
      </c>
      <c r="F47" s="511" t="s">
        <v>2810</v>
      </c>
      <c r="G47" s="501" t="s">
        <v>2827</v>
      </c>
      <c r="H47" s="498">
        <v>44849</v>
      </c>
      <c r="I47" s="302">
        <f t="shared" ref="I47" si="21">H47+18</f>
        <v>44867</v>
      </c>
      <c r="J47" s="2427">
        <f t="shared" ref="J47" si="22">H47+23</f>
        <v>44872</v>
      </c>
      <c r="K47" s="302">
        <f t="shared" ref="K47" si="23">H47+27</f>
        <v>44876</v>
      </c>
      <c r="L47" s="2432"/>
      <c r="M47" s="864" t="s">
        <v>2721</v>
      </c>
    </row>
    <row r="48" spans="1:13" s="14" customFormat="1" ht="20.25" hidden="1" thickBot="1">
      <c r="A48" s="488"/>
      <c r="B48" s="1178"/>
      <c r="C48" s="504"/>
      <c r="D48" s="504"/>
      <c r="E48" s="505"/>
      <c r="F48" s="495"/>
      <c r="G48" s="512"/>
      <c r="H48" s="504"/>
      <c r="I48" s="40"/>
      <c r="J48" s="2428"/>
      <c r="K48" s="40"/>
      <c r="L48" s="2432"/>
      <c r="M48" s="864" t="s">
        <v>2722</v>
      </c>
    </row>
    <row r="49" spans="1:13" s="14" customFormat="1" ht="20.25" hidden="1" thickTop="1">
      <c r="A49" s="488" t="s">
        <v>2723</v>
      </c>
      <c r="B49" s="1177" t="s">
        <v>2724</v>
      </c>
      <c r="C49" s="498" t="s">
        <v>2725</v>
      </c>
      <c r="D49" s="498">
        <v>44849</v>
      </c>
      <c r="E49" s="499">
        <v>44850</v>
      </c>
      <c r="F49" s="511" t="s">
        <v>2811</v>
      </c>
      <c r="G49" s="501" t="s">
        <v>2828</v>
      </c>
      <c r="H49" s="498">
        <v>44856</v>
      </c>
      <c r="I49" s="302">
        <f t="shared" ref="I49" si="24">H49+18</f>
        <v>44874</v>
      </c>
      <c r="J49" s="2427">
        <f t="shared" ref="J49" si="25">H49+23</f>
        <v>44879</v>
      </c>
      <c r="K49" s="302">
        <f t="shared" ref="K49" si="26">H49+27</f>
        <v>44883</v>
      </c>
      <c r="L49" s="2432"/>
    </row>
    <row r="50" spans="1:13" s="14" customFormat="1" ht="20.25" hidden="1" thickBot="1">
      <c r="A50" s="488"/>
      <c r="B50" s="1178"/>
      <c r="C50" s="504"/>
      <c r="D50" s="504"/>
      <c r="E50" s="505"/>
      <c r="F50" s="495"/>
      <c r="G50" s="512"/>
      <c r="H50" s="504"/>
      <c r="I50" s="40"/>
      <c r="J50" s="2428"/>
      <c r="K50" s="40"/>
      <c r="L50" s="2432"/>
    </row>
    <row r="51" spans="1:13" s="14" customFormat="1" ht="20.25" hidden="1" thickTop="1">
      <c r="A51" s="488" t="s">
        <v>2710</v>
      </c>
      <c r="B51" s="1177" t="s">
        <v>2037</v>
      </c>
      <c r="C51" s="498" t="s">
        <v>2727</v>
      </c>
      <c r="D51" s="498">
        <v>44857</v>
      </c>
      <c r="E51" s="499">
        <v>44858</v>
      </c>
      <c r="F51" s="511" t="s">
        <v>2813</v>
      </c>
      <c r="G51" s="501" t="s">
        <v>2726</v>
      </c>
      <c r="H51" s="498">
        <v>44863</v>
      </c>
      <c r="I51" s="302">
        <f t="shared" ref="I51" si="27">H51+18</f>
        <v>44881</v>
      </c>
      <c r="J51" s="2427">
        <f t="shared" ref="J51" si="28">H51+23</f>
        <v>44886</v>
      </c>
      <c r="K51" s="302">
        <f t="shared" ref="K51" si="29">H51+27</f>
        <v>44890</v>
      </c>
      <c r="L51" s="2432"/>
      <c r="M51" s="864" t="s">
        <v>2721</v>
      </c>
    </row>
    <row r="52" spans="1:13" s="14" customFormat="1" ht="20.25" hidden="1" thickBot="1">
      <c r="A52" s="488"/>
      <c r="B52" s="1178"/>
      <c r="C52" s="504"/>
      <c r="D52" s="504"/>
      <c r="E52" s="505"/>
      <c r="F52" s="495"/>
      <c r="G52" s="512"/>
      <c r="H52" s="504"/>
      <c r="I52" s="40"/>
      <c r="J52" s="2428"/>
      <c r="K52" s="40"/>
      <c r="L52" s="2432"/>
      <c r="M52" s="864" t="s">
        <v>2722</v>
      </c>
    </row>
    <row r="53" spans="1:13" s="14" customFormat="1" ht="20.25" hidden="1" thickTop="1">
      <c r="A53" s="488" t="s">
        <v>2603</v>
      </c>
      <c r="B53" s="1177" t="s">
        <v>2037</v>
      </c>
      <c r="C53" s="498" t="s">
        <v>2730</v>
      </c>
      <c r="D53" s="498">
        <v>44863</v>
      </c>
      <c r="E53" s="499">
        <v>44864</v>
      </c>
      <c r="F53" s="511" t="s">
        <v>2207</v>
      </c>
      <c r="G53" s="501" t="s">
        <v>2728</v>
      </c>
      <c r="H53" s="498">
        <v>44870</v>
      </c>
      <c r="I53" s="302">
        <f t="shared" ref="I53" si="30">H53+18</f>
        <v>44888</v>
      </c>
      <c r="J53" s="2427">
        <f t="shared" ref="J53" si="31">H53+23</f>
        <v>44893</v>
      </c>
      <c r="K53" s="302">
        <f t="shared" ref="K53" si="32">H53+27</f>
        <v>44897</v>
      </c>
      <c r="L53" s="2432"/>
    </row>
    <row r="54" spans="1:13" s="14" customFormat="1" ht="20.25" hidden="1" thickBot="1">
      <c r="A54" s="488"/>
      <c r="B54" s="1178"/>
      <c r="C54" s="504"/>
      <c r="D54" s="504"/>
      <c r="E54" s="505"/>
      <c r="F54" s="495"/>
      <c r="G54" s="512"/>
      <c r="H54" s="504"/>
      <c r="I54" s="40"/>
      <c r="J54" s="2428"/>
      <c r="K54" s="40"/>
      <c r="L54" s="2432"/>
    </row>
    <row r="55" spans="1:13" s="14" customFormat="1" ht="21" hidden="1" thickTop="1" thickBot="1">
      <c r="A55" s="488" t="s">
        <v>2710</v>
      </c>
      <c r="B55" s="1177" t="s">
        <v>2732</v>
      </c>
      <c r="C55" s="498" t="s">
        <v>2733</v>
      </c>
      <c r="D55" s="498">
        <v>44875</v>
      </c>
      <c r="E55" s="499">
        <v>44876</v>
      </c>
      <c r="F55" s="511" t="s">
        <v>2166</v>
      </c>
      <c r="G55" s="501" t="s">
        <v>2829</v>
      </c>
      <c r="H55" s="498">
        <v>44877</v>
      </c>
      <c r="I55" s="302">
        <f t="shared" ref="I55" si="33">H55+18</f>
        <v>44895</v>
      </c>
      <c r="J55" s="2427">
        <f t="shared" ref="J55" si="34">H55+23</f>
        <v>44900</v>
      </c>
      <c r="K55" s="302">
        <f t="shared" ref="K55" si="35">H55+27</f>
        <v>44904</v>
      </c>
      <c r="L55" s="2432"/>
    </row>
    <row r="56" spans="1:13" s="14" customFormat="1" ht="21" hidden="1" thickTop="1" thickBot="1">
      <c r="A56" s="488"/>
      <c r="B56" s="1177" t="s">
        <v>2606</v>
      </c>
      <c r="C56" s="498" t="s">
        <v>2735</v>
      </c>
      <c r="D56" s="498">
        <v>44873</v>
      </c>
      <c r="E56" s="499">
        <v>44875</v>
      </c>
      <c r="F56" s="495"/>
      <c r="G56" s="512"/>
      <c r="H56" s="504"/>
      <c r="I56" s="40"/>
      <c r="J56" s="2428"/>
      <c r="K56" s="40"/>
      <c r="L56" s="2432"/>
    </row>
    <row r="57" spans="1:13" s="14" customFormat="1" ht="20.25" hidden="1" thickTop="1">
      <c r="A57" s="488"/>
      <c r="B57" s="1177" t="s">
        <v>2606</v>
      </c>
      <c r="C57" s="498" t="s">
        <v>2735</v>
      </c>
      <c r="D57" s="498">
        <v>44873</v>
      </c>
      <c r="E57" s="499">
        <v>44875</v>
      </c>
      <c r="F57" s="511" t="s">
        <v>2818</v>
      </c>
      <c r="G57" s="501" t="s">
        <v>2830</v>
      </c>
      <c r="H57" s="498">
        <v>44884</v>
      </c>
      <c r="I57" s="302">
        <f t="shared" ref="I57" si="36">H57+18</f>
        <v>44902</v>
      </c>
      <c r="J57" s="2427">
        <f t="shared" ref="J57" si="37">H57+23</f>
        <v>44907</v>
      </c>
      <c r="K57" s="302">
        <f t="shared" ref="K57" si="38">H57+27</f>
        <v>44911</v>
      </c>
      <c r="L57" s="2432"/>
      <c r="M57" s="864" t="s">
        <v>2721</v>
      </c>
    </row>
    <row r="58" spans="1:13" s="14" customFormat="1" ht="20.25" hidden="1" thickBot="1">
      <c r="A58" s="488"/>
      <c r="B58" s="1178"/>
      <c r="C58" s="504"/>
      <c r="D58" s="504"/>
      <c r="E58" s="505"/>
      <c r="F58" s="495"/>
      <c r="G58" s="512"/>
      <c r="H58" s="504"/>
      <c r="I58" s="40"/>
      <c r="J58" s="2428"/>
      <c r="K58" s="40"/>
      <c r="L58" s="2432"/>
      <c r="M58" s="864" t="s">
        <v>2722</v>
      </c>
    </row>
    <row r="59" spans="1:13" s="14" customFormat="1" ht="20.25" hidden="1" thickTop="1">
      <c r="A59" s="488"/>
      <c r="B59" s="1177" t="s">
        <v>2037</v>
      </c>
      <c r="C59" s="498" t="s">
        <v>2737</v>
      </c>
      <c r="D59" s="498">
        <v>44885</v>
      </c>
      <c r="E59" s="499">
        <v>44886</v>
      </c>
      <c r="F59" s="511" t="s">
        <v>2819</v>
      </c>
      <c r="G59" s="501" t="s">
        <v>2831</v>
      </c>
      <c r="H59" s="498">
        <v>44891</v>
      </c>
      <c r="I59" s="302">
        <f t="shared" ref="I59" si="39">H59+18</f>
        <v>44909</v>
      </c>
      <c r="J59" s="2427">
        <f t="shared" ref="J59" si="40">H59+23</f>
        <v>44914</v>
      </c>
      <c r="K59" s="302">
        <f t="shared" ref="K59" si="41">H59+27</f>
        <v>44918</v>
      </c>
      <c r="L59" s="2432"/>
    </row>
    <row r="60" spans="1:13" s="14" customFormat="1" ht="20.25" hidden="1" thickBot="1">
      <c r="A60" s="488"/>
      <c r="B60" s="1178"/>
      <c r="C60" s="504"/>
      <c r="D60" s="504"/>
      <c r="E60" s="505"/>
      <c r="F60" s="495"/>
      <c r="G60" s="512"/>
      <c r="H60" s="504"/>
      <c r="I60" s="40"/>
      <c r="J60" s="2428"/>
      <c r="K60" s="40"/>
      <c r="L60" s="2432"/>
    </row>
    <row r="61" spans="1:13" s="14" customFormat="1" ht="20.25" hidden="1" thickTop="1">
      <c r="A61" s="488" t="s">
        <v>2723</v>
      </c>
      <c r="B61" s="1177" t="s">
        <v>2116</v>
      </c>
      <c r="C61" s="498" t="s">
        <v>2739</v>
      </c>
      <c r="D61" s="498">
        <v>44890</v>
      </c>
      <c r="E61" s="499">
        <v>44891</v>
      </c>
      <c r="F61" s="511" t="s">
        <v>2273</v>
      </c>
      <c r="G61" s="501" t="s">
        <v>2738</v>
      </c>
      <c r="H61" s="498">
        <v>44898</v>
      </c>
      <c r="I61" s="302">
        <f t="shared" ref="I61" si="42">H61+18</f>
        <v>44916</v>
      </c>
      <c r="J61" s="2427">
        <f t="shared" ref="J61" si="43">H61+23</f>
        <v>44921</v>
      </c>
      <c r="K61" s="302">
        <f t="shared" ref="K61" si="44">H61+27</f>
        <v>44925</v>
      </c>
      <c r="L61" s="2432"/>
    </row>
    <row r="62" spans="1:13" s="14" customFormat="1" ht="20.25" hidden="1" thickBot="1">
      <c r="A62" s="488"/>
      <c r="B62" s="1178"/>
      <c r="C62" s="504"/>
      <c r="D62" s="504"/>
      <c r="E62" s="505"/>
      <c r="F62" s="495"/>
      <c r="G62" s="512"/>
      <c r="H62" s="504"/>
      <c r="I62" s="40"/>
      <c r="J62" s="2428"/>
      <c r="K62" s="40"/>
      <c r="L62" s="2432"/>
    </row>
    <row r="63" spans="1:13" s="14" customFormat="1" ht="20.25" hidden="1" thickTop="1">
      <c r="A63" s="488" t="s">
        <v>2741</v>
      </c>
      <c r="B63" s="1177" t="s">
        <v>2603</v>
      </c>
      <c r="C63" s="498" t="s">
        <v>2742</v>
      </c>
      <c r="D63" s="498">
        <v>44897</v>
      </c>
      <c r="E63" s="499">
        <v>44898</v>
      </c>
      <c r="F63" s="611" t="s">
        <v>2182</v>
      </c>
      <c r="G63" s="501" t="s">
        <v>2832</v>
      </c>
      <c r="H63" s="498">
        <v>44905</v>
      </c>
      <c r="I63" s="1159"/>
      <c r="J63" s="2429"/>
      <c r="K63" s="1159"/>
      <c r="L63" s="2432"/>
    </row>
    <row r="64" spans="1:13" s="14" customFormat="1" ht="20.25" hidden="1" thickBot="1">
      <c r="A64" s="488"/>
      <c r="B64" s="1178"/>
      <c r="C64" s="504"/>
      <c r="D64" s="504"/>
      <c r="E64" s="505"/>
      <c r="F64" s="495"/>
      <c r="G64" s="512"/>
      <c r="H64" s="504"/>
      <c r="I64" s="1299"/>
      <c r="J64" s="2430"/>
      <c r="K64" s="1299"/>
      <c r="L64" s="2432"/>
    </row>
    <row r="65" spans="1:12" s="14" customFormat="1" ht="20.25" hidden="1" thickTop="1">
      <c r="A65" s="488" t="s">
        <v>2744</v>
      </c>
      <c r="B65" s="1177" t="s">
        <v>2745</v>
      </c>
      <c r="C65" s="498" t="s">
        <v>2746</v>
      </c>
      <c r="D65" s="498">
        <v>44903</v>
      </c>
      <c r="E65" s="499">
        <v>44905</v>
      </c>
      <c r="F65" s="511" t="s">
        <v>2812</v>
      </c>
      <c r="G65" s="501" t="s">
        <v>2833</v>
      </c>
      <c r="H65" s="498">
        <v>44912</v>
      </c>
      <c r="I65" s="302">
        <f>H65+18</f>
        <v>44930</v>
      </c>
      <c r="J65" s="2427">
        <f>H65+23</f>
        <v>44935</v>
      </c>
      <c r="K65" s="302">
        <f>H65+27</f>
        <v>44939</v>
      </c>
      <c r="L65" s="2432"/>
    </row>
    <row r="66" spans="1:12" s="14" customFormat="1" ht="20.25" hidden="1" thickBot="1">
      <c r="A66" s="488"/>
      <c r="B66" s="1178"/>
      <c r="C66" s="504"/>
      <c r="D66" s="504"/>
      <c r="E66" s="505"/>
      <c r="F66" s="495"/>
      <c r="G66" s="512"/>
      <c r="H66" s="504"/>
      <c r="I66" s="40"/>
      <c r="J66" s="2428"/>
      <c r="K66" s="40"/>
      <c r="L66" s="2432"/>
    </row>
    <row r="67" spans="1:12" s="14" customFormat="1" ht="20.25" hidden="1" thickTop="1">
      <c r="A67" s="488"/>
      <c r="B67" s="1177" t="s">
        <v>2606</v>
      </c>
      <c r="C67" s="498" t="s">
        <v>2748</v>
      </c>
      <c r="D67" s="498">
        <v>44911</v>
      </c>
      <c r="E67" s="499">
        <v>44912</v>
      </c>
      <c r="F67" s="511" t="s">
        <v>2822</v>
      </c>
      <c r="G67" s="501" t="s">
        <v>2747</v>
      </c>
      <c r="H67" s="498">
        <v>44919</v>
      </c>
      <c r="I67" s="302">
        <f>H67+18</f>
        <v>44937</v>
      </c>
      <c r="J67" s="2427">
        <f>H67+23</f>
        <v>44942</v>
      </c>
      <c r="K67" s="302">
        <f>H67+27</f>
        <v>44946</v>
      </c>
      <c r="L67" s="2432"/>
    </row>
    <row r="68" spans="1:12" ht="13.5" hidden="1" thickBot="1"/>
    <row r="69" spans="1:12" s="14" customFormat="1" ht="20.25" hidden="1" thickTop="1">
      <c r="A69" s="488" t="s">
        <v>2750</v>
      </c>
      <c r="B69" s="1177" t="s">
        <v>2751</v>
      </c>
      <c r="C69" s="498" t="s">
        <v>2752</v>
      </c>
      <c r="D69" s="498">
        <v>44917</v>
      </c>
      <c r="E69" s="499">
        <v>44918</v>
      </c>
      <c r="F69" s="511" t="s">
        <v>2803</v>
      </c>
      <c r="G69" s="501" t="s">
        <v>2749</v>
      </c>
      <c r="H69" s="498">
        <v>44926</v>
      </c>
      <c r="I69" s="302">
        <f>H69+18</f>
        <v>44944</v>
      </c>
      <c r="J69" s="2427">
        <f>H69+23</f>
        <v>44949</v>
      </c>
      <c r="K69" s="302">
        <f>H69+27</f>
        <v>44953</v>
      </c>
    </row>
    <row r="70" spans="1:12" s="14" customFormat="1" ht="20.25" hidden="1" thickBot="1">
      <c r="A70" s="488"/>
      <c r="B70" s="1178"/>
      <c r="C70" s="504"/>
      <c r="D70" s="504"/>
      <c r="E70" s="505"/>
      <c r="F70" s="495"/>
      <c r="G70" s="512"/>
      <c r="H70" s="504"/>
      <c r="I70" s="40"/>
      <c r="J70" s="2428"/>
      <c r="K70" s="40"/>
    </row>
    <row r="71" spans="1:12" s="14" customFormat="1" ht="20.25" hidden="1" thickTop="1">
      <c r="A71" s="488"/>
      <c r="B71" s="1177" t="s">
        <v>2037</v>
      </c>
      <c r="C71" s="498" t="s">
        <v>2754</v>
      </c>
      <c r="D71" s="498">
        <v>44926</v>
      </c>
      <c r="E71" s="499">
        <v>44562</v>
      </c>
      <c r="F71" s="511" t="s">
        <v>2805</v>
      </c>
      <c r="G71" s="501" t="s">
        <v>2834</v>
      </c>
      <c r="H71" s="498">
        <v>44933</v>
      </c>
      <c r="I71" s="302">
        <f>H71+18</f>
        <v>44951</v>
      </c>
      <c r="J71" s="2427">
        <f>H71+23</f>
        <v>44956</v>
      </c>
      <c r="K71" s="302">
        <f>H71+27</f>
        <v>44960</v>
      </c>
    </row>
    <row r="72" spans="1:12" s="14" customFormat="1" ht="20.25" hidden="1" thickBot="1">
      <c r="A72" s="488"/>
      <c r="B72" s="1178"/>
      <c r="C72" s="504"/>
      <c r="D72" s="504"/>
      <c r="E72" s="505"/>
      <c r="F72" s="495"/>
      <c r="G72" s="512"/>
      <c r="H72" s="504"/>
      <c r="I72" s="40"/>
      <c r="J72" s="2428"/>
      <c r="K72" s="40"/>
    </row>
    <row r="73" spans="1:12" s="14" customFormat="1" ht="20.25" hidden="1" thickTop="1">
      <c r="A73" s="488"/>
      <c r="B73" s="1177" t="s">
        <v>2116</v>
      </c>
      <c r="C73" s="498" t="s">
        <v>2756</v>
      </c>
      <c r="D73" s="498">
        <v>44931</v>
      </c>
      <c r="E73" s="499">
        <v>44932</v>
      </c>
      <c r="F73" s="511" t="s">
        <v>2825</v>
      </c>
      <c r="G73" s="501" t="s">
        <v>2755</v>
      </c>
      <c r="H73" s="498">
        <v>44940</v>
      </c>
      <c r="I73" s="302">
        <f>H73+18</f>
        <v>44958</v>
      </c>
      <c r="J73" s="2427">
        <f>H73+23</f>
        <v>44963</v>
      </c>
      <c r="K73" s="302">
        <f>H73+27</f>
        <v>44967</v>
      </c>
    </row>
    <row r="74" spans="1:12" s="14" customFormat="1" ht="20.25" hidden="1" thickBot="1">
      <c r="A74" s="488"/>
      <c r="B74" s="1178"/>
      <c r="C74" s="504"/>
      <c r="D74" s="504"/>
      <c r="E74" s="505"/>
      <c r="F74" s="495"/>
      <c r="G74" s="512"/>
      <c r="H74" s="504"/>
      <c r="I74" s="40"/>
      <c r="J74" s="2428"/>
      <c r="K74" s="40"/>
    </row>
    <row r="75" spans="1:12" s="14" customFormat="1" ht="20.25" hidden="1" thickTop="1">
      <c r="A75" s="488"/>
      <c r="B75" s="1177" t="s">
        <v>2603</v>
      </c>
      <c r="C75" s="498" t="s">
        <v>2758</v>
      </c>
      <c r="D75" s="498">
        <v>44940</v>
      </c>
      <c r="E75" s="499">
        <v>44941</v>
      </c>
      <c r="F75" s="511" t="s">
        <v>2810</v>
      </c>
      <c r="G75" s="501" t="s">
        <v>2835</v>
      </c>
      <c r="H75" s="498">
        <v>44947</v>
      </c>
      <c r="I75" s="302">
        <f>H75+18</f>
        <v>44965</v>
      </c>
      <c r="J75" s="2427">
        <f>H75+23</f>
        <v>44970</v>
      </c>
      <c r="K75" s="302">
        <f>H75+27</f>
        <v>44974</v>
      </c>
    </row>
    <row r="76" spans="1:12" s="14" customFormat="1" ht="20.25" hidden="1" thickBot="1">
      <c r="A76" s="488"/>
      <c r="B76" s="1178"/>
      <c r="C76" s="504"/>
      <c r="D76" s="504"/>
      <c r="E76" s="505"/>
      <c r="F76" s="495"/>
      <c r="G76" s="512"/>
      <c r="H76" s="504"/>
      <c r="I76" s="40"/>
      <c r="J76" s="2428"/>
      <c r="K76" s="40"/>
    </row>
    <row r="77" spans="1:12" s="14" customFormat="1" ht="20.25" hidden="1" thickTop="1">
      <c r="A77" s="488" t="s">
        <v>2760</v>
      </c>
      <c r="B77" s="1177" t="s">
        <v>2761</v>
      </c>
      <c r="C77" s="498" t="s">
        <v>2762</v>
      </c>
      <c r="D77" s="498">
        <v>44947</v>
      </c>
      <c r="E77" s="499">
        <v>44947</v>
      </c>
      <c r="F77" s="511" t="s">
        <v>2811</v>
      </c>
      <c r="G77" s="501" t="s">
        <v>2836</v>
      </c>
      <c r="H77" s="498">
        <v>44954</v>
      </c>
      <c r="I77" s="302">
        <f>H77+18</f>
        <v>44972</v>
      </c>
      <c r="J77" s="2427">
        <f>H77+23</f>
        <v>44977</v>
      </c>
      <c r="K77" s="302">
        <f>H77+27</f>
        <v>44981</v>
      </c>
    </row>
    <row r="78" spans="1:12" s="14" customFormat="1" ht="20.25" hidden="1" thickBot="1">
      <c r="A78" s="488"/>
      <c r="B78" s="1178"/>
      <c r="C78" s="504"/>
      <c r="D78" s="504"/>
      <c r="E78" s="505"/>
      <c r="F78" s="495"/>
      <c r="G78" s="512"/>
      <c r="H78" s="504"/>
      <c r="I78" s="40"/>
      <c r="J78" s="2428"/>
      <c r="K78" s="40"/>
    </row>
    <row r="79" spans="1:12" s="14" customFormat="1" ht="20.25" hidden="1" thickTop="1">
      <c r="A79" s="488"/>
      <c r="B79" s="1177" t="s">
        <v>2606</v>
      </c>
      <c r="C79" s="498" t="s">
        <v>2765</v>
      </c>
      <c r="D79" s="498">
        <v>44954</v>
      </c>
      <c r="E79" s="499">
        <v>44956</v>
      </c>
      <c r="F79" s="511" t="s">
        <v>2813</v>
      </c>
      <c r="G79" s="501" t="s">
        <v>2764</v>
      </c>
      <c r="H79" s="498">
        <v>44961</v>
      </c>
      <c r="I79" s="302">
        <f>H79+18</f>
        <v>44979</v>
      </c>
      <c r="J79" s="2427">
        <f>H79+23</f>
        <v>44984</v>
      </c>
      <c r="K79" s="302">
        <f>H79+27</f>
        <v>44988</v>
      </c>
    </row>
    <row r="80" spans="1:12" s="14" customFormat="1" ht="20.25" hidden="1" thickBot="1">
      <c r="A80" s="488"/>
      <c r="B80" s="1178"/>
      <c r="C80" s="504"/>
      <c r="D80" s="504"/>
      <c r="E80" s="505"/>
      <c r="F80" s="495"/>
      <c r="G80" s="512"/>
      <c r="H80" s="504"/>
      <c r="I80" s="40"/>
      <c r="J80" s="2428"/>
      <c r="K80" s="40"/>
    </row>
    <row r="81" spans="1:11" s="14" customFormat="1" ht="20.25" hidden="1" thickTop="1">
      <c r="A81" s="488" t="s">
        <v>2767</v>
      </c>
      <c r="B81" s="1177" t="s">
        <v>2768</v>
      </c>
      <c r="C81" s="498" t="s">
        <v>2769</v>
      </c>
      <c r="D81" s="498">
        <v>44962</v>
      </c>
      <c r="E81" s="499">
        <v>44963</v>
      </c>
      <c r="F81" s="511" t="s">
        <v>2207</v>
      </c>
      <c r="G81" s="501" t="s">
        <v>2837</v>
      </c>
      <c r="H81" s="498">
        <v>44968</v>
      </c>
      <c r="I81" s="302">
        <f t="shared" ref="I81" si="45">H81+18</f>
        <v>44986</v>
      </c>
      <c r="J81" s="2427">
        <f t="shared" ref="J81" si="46">H81+23</f>
        <v>44991</v>
      </c>
      <c r="K81" s="302">
        <f t="shared" ref="K81" si="47">H81+27</f>
        <v>44995</v>
      </c>
    </row>
    <row r="82" spans="1:11" s="14" customFormat="1" ht="20.25" hidden="1" thickBot="1">
      <c r="A82" s="488"/>
      <c r="B82" s="1178"/>
      <c r="C82" s="504"/>
      <c r="D82" s="504"/>
      <c r="E82" s="505"/>
      <c r="F82" s="495"/>
      <c r="G82" s="512"/>
      <c r="H82" s="504"/>
      <c r="I82" s="40"/>
      <c r="J82" s="2428"/>
      <c r="K82" s="40"/>
    </row>
    <row r="83" spans="1:11" s="14" customFormat="1" ht="20.25" hidden="1" thickTop="1">
      <c r="A83" s="488"/>
      <c r="B83" s="1177" t="s">
        <v>2037</v>
      </c>
      <c r="C83" s="498" t="s">
        <v>2771</v>
      </c>
      <c r="D83" s="498">
        <v>44966</v>
      </c>
      <c r="E83" s="499">
        <v>44968</v>
      </c>
      <c r="F83" s="511" t="s">
        <v>2166</v>
      </c>
      <c r="G83" s="501" t="s">
        <v>2838</v>
      </c>
      <c r="H83" s="498">
        <v>44975</v>
      </c>
      <c r="I83" s="302">
        <f t="shared" ref="I83" si="48">H83+18</f>
        <v>44993</v>
      </c>
      <c r="J83" s="2427">
        <f t="shared" ref="J83" si="49">H83+23</f>
        <v>44998</v>
      </c>
      <c r="K83" s="302">
        <f t="shared" ref="K83" si="50">H83+27</f>
        <v>45002</v>
      </c>
    </row>
    <row r="84" spans="1:11" ht="13.5" hidden="1" thickBot="1"/>
    <row r="85" spans="1:11" s="14" customFormat="1" ht="20.25" hidden="1" thickTop="1">
      <c r="A85" s="488" t="s">
        <v>2773</v>
      </c>
      <c r="B85" s="1177" t="s">
        <v>2037</v>
      </c>
      <c r="C85" s="498" t="s">
        <v>2774</v>
      </c>
      <c r="D85" s="498">
        <v>44973</v>
      </c>
      <c r="E85" s="499">
        <v>44974</v>
      </c>
      <c r="F85" s="511" t="s">
        <v>2818</v>
      </c>
      <c r="G85" s="501" t="s">
        <v>2839</v>
      </c>
      <c r="H85" s="498">
        <v>44982</v>
      </c>
      <c r="I85" s="302">
        <f t="shared" ref="I85" si="51">H85+18</f>
        <v>45000</v>
      </c>
      <c r="J85" s="2427">
        <f t="shared" ref="J85" si="52">H85+23</f>
        <v>45005</v>
      </c>
      <c r="K85" s="302">
        <f t="shared" ref="K85" si="53">H85+27</f>
        <v>45009</v>
      </c>
    </row>
    <row r="86" spans="1:11" s="14" customFormat="1" ht="20.25" hidden="1" thickBot="1">
      <c r="A86" s="488"/>
      <c r="B86" s="1178"/>
      <c r="C86" s="504"/>
      <c r="D86" s="504"/>
      <c r="E86" s="505"/>
      <c r="F86" s="495"/>
      <c r="G86" s="512"/>
      <c r="H86" s="504"/>
      <c r="I86" s="40"/>
      <c r="J86" s="2428"/>
      <c r="K86" s="40"/>
    </row>
    <row r="87" spans="1:11" s="14" customFormat="1" ht="20.25" hidden="1" thickTop="1">
      <c r="A87" s="488" t="s">
        <v>2776</v>
      </c>
      <c r="B87" s="1177" t="s">
        <v>2046</v>
      </c>
      <c r="C87" s="498" t="s">
        <v>2777</v>
      </c>
      <c r="D87" s="498">
        <v>44980</v>
      </c>
      <c r="E87" s="499">
        <v>44981</v>
      </c>
      <c r="F87" s="511" t="s">
        <v>2141</v>
      </c>
      <c r="G87" s="501" t="s">
        <v>2840</v>
      </c>
      <c r="H87" s="498">
        <v>44989</v>
      </c>
      <c r="I87" s="302">
        <f t="shared" ref="I87" si="54">H87+18</f>
        <v>45007</v>
      </c>
      <c r="J87" s="2427">
        <f t="shared" ref="J87" si="55">H87+23</f>
        <v>45012</v>
      </c>
      <c r="K87" s="302">
        <f t="shared" ref="K87" si="56">H87+27</f>
        <v>45016</v>
      </c>
    </row>
    <row r="88" spans="1:11" s="14" customFormat="1" ht="20.25" hidden="1" thickBot="1">
      <c r="A88" s="488"/>
      <c r="B88" s="1178"/>
      <c r="C88" s="504"/>
      <c r="D88" s="504"/>
      <c r="E88" s="505"/>
      <c r="F88" s="495"/>
      <c r="G88" s="512"/>
      <c r="H88" s="504"/>
      <c r="I88" s="40"/>
      <c r="J88" s="2428"/>
      <c r="K88" s="40"/>
    </row>
    <row r="89" spans="1:11" s="14" customFormat="1" ht="20.25" hidden="1" thickTop="1">
      <c r="A89" s="488"/>
      <c r="B89" s="1177" t="s">
        <v>2052</v>
      </c>
      <c r="C89" s="498" t="s">
        <v>2779</v>
      </c>
      <c r="D89" s="498">
        <v>44987</v>
      </c>
      <c r="E89" s="499">
        <v>44988</v>
      </c>
      <c r="F89" s="511" t="s">
        <v>2273</v>
      </c>
      <c r="G89" s="501" t="s">
        <v>2778</v>
      </c>
      <c r="H89" s="498">
        <v>44996</v>
      </c>
      <c r="I89" s="302">
        <f t="shared" ref="I89" si="57">H89+18</f>
        <v>45014</v>
      </c>
      <c r="J89" s="2427">
        <f t="shared" ref="J89" si="58">H89+23</f>
        <v>45019</v>
      </c>
      <c r="K89" s="302">
        <f t="shared" ref="K89" si="59">H89+27</f>
        <v>45023</v>
      </c>
    </row>
    <row r="90" spans="1:11" s="14" customFormat="1" ht="20.25" hidden="1" thickBot="1">
      <c r="A90" s="488"/>
      <c r="B90" s="1178"/>
      <c r="C90" s="504"/>
      <c r="D90" s="504"/>
      <c r="E90" s="505"/>
      <c r="F90" s="495"/>
      <c r="G90" s="512"/>
      <c r="H90" s="504"/>
      <c r="I90" s="40"/>
      <c r="J90" s="2428"/>
      <c r="K90" s="40"/>
    </row>
    <row r="91" spans="1:11" s="14" customFormat="1" ht="20.25" hidden="1" thickTop="1">
      <c r="A91" s="488" t="s">
        <v>2606</v>
      </c>
      <c r="B91" s="1177" t="s">
        <v>2052</v>
      </c>
      <c r="C91" s="498" t="s">
        <v>2781</v>
      </c>
      <c r="D91" s="498">
        <v>44996</v>
      </c>
      <c r="E91" s="499">
        <v>44997</v>
      </c>
      <c r="F91" s="511" t="s">
        <v>2812</v>
      </c>
      <c r="G91" s="501" t="s">
        <v>2780</v>
      </c>
      <c r="H91" s="498">
        <v>45003</v>
      </c>
      <c r="I91" s="302">
        <f t="shared" ref="I91" si="60">H91+18</f>
        <v>45021</v>
      </c>
      <c r="J91" s="2427">
        <f t="shared" ref="J91" si="61">H91+23</f>
        <v>45026</v>
      </c>
      <c r="K91" s="302">
        <f t="shared" ref="K91" si="62">H91+27</f>
        <v>45030</v>
      </c>
    </row>
    <row r="92" spans="1:11" s="14" customFormat="1" ht="20.25" hidden="1" thickBot="1">
      <c r="A92" s="488"/>
      <c r="B92" s="1178"/>
      <c r="C92" s="504"/>
      <c r="D92" s="504"/>
      <c r="E92" s="505"/>
      <c r="F92" s="495"/>
      <c r="G92" s="512"/>
      <c r="H92" s="504"/>
      <c r="I92" s="40"/>
      <c r="J92" s="2428"/>
      <c r="K92" s="40"/>
    </row>
    <row r="93" spans="1:11" s="14" customFormat="1" ht="20.25" hidden="1" thickTop="1">
      <c r="A93" s="488"/>
      <c r="B93" s="1177" t="s">
        <v>2768</v>
      </c>
      <c r="C93" s="498" t="s">
        <v>2783</v>
      </c>
      <c r="D93" s="498">
        <v>45007</v>
      </c>
      <c r="E93" s="499">
        <v>44980</v>
      </c>
      <c r="F93" s="511" t="s">
        <v>2822</v>
      </c>
      <c r="G93" s="501" t="s">
        <v>2841</v>
      </c>
      <c r="H93" s="498">
        <v>45010</v>
      </c>
      <c r="I93" s="302">
        <f t="shared" ref="I93" si="63">H93+18</f>
        <v>45028</v>
      </c>
      <c r="J93" s="2427">
        <f t="shared" ref="J93" si="64">H93+23</f>
        <v>45033</v>
      </c>
      <c r="K93" s="302">
        <f t="shared" ref="K93" si="65">H93+27</f>
        <v>45037</v>
      </c>
    </row>
    <row r="94" spans="1:11" s="14" customFormat="1" ht="20.25" hidden="1" thickBot="1">
      <c r="A94" s="488"/>
      <c r="B94" s="1178"/>
      <c r="C94" s="504"/>
      <c r="D94" s="504"/>
      <c r="E94" s="505"/>
      <c r="F94" s="495"/>
      <c r="G94" s="512"/>
      <c r="H94" s="504"/>
      <c r="I94" s="40"/>
      <c r="J94" s="2428"/>
      <c r="K94" s="40"/>
    </row>
    <row r="95" spans="1:11" s="14" customFormat="1" ht="20.25" hidden="1" thickTop="1">
      <c r="A95" s="488"/>
      <c r="B95" s="1177" t="s">
        <v>2037</v>
      </c>
      <c r="C95" s="498" t="s">
        <v>2785</v>
      </c>
      <c r="D95" s="498">
        <v>45010</v>
      </c>
      <c r="E95" s="499">
        <v>45011</v>
      </c>
      <c r="F95" s="511" t="s">
        <v>2803</v>
      </c>
      <c r="G95" s="501" t="s">
        <v>2784</v>
      </c>
      <c r="H95" s="498">
        <v>45017</v>
      </c>
      <c r="I95" s="302">
        <f t="shared" ref="I95" si="66">H95+18</f>
        <v>45035</v>
      </c>
      <c r="J95" s="2427">
        <f t="shared" ref="J95" si="67">H95+23</f>
        <v>45040</v>
      </c>
      <c r="K95" s="302">
        <f t="shared" ref="K95" si="68">H95+27</f>
        <v>45044</v>
      </c>
    </row>
    <row r="96" spans="1:11" s="14" customFormat="1" ht="20.25" hidden="1" thickBot="1">
      <c r="A96" s="488"/>
      <c r="B96" s="1178"/>
      <c r="C96" s="504"/>
      <c r="D96" s="504"/>
      <c r="E96" s="505"/>
      <c r="F96" s="495"/>
      <c r="G96" s="512"/>
      <c r="H96" s="504"/>
      <c r="I96" s="40"/>
      <c r="J96" s="2428"/>
      <c r="K96" s="40"/>
    </row>
    <row r="97" spans="1:11" s="14" customFormat="1" ht="20.25" hidden="1" thickTop="1">
      <c r="A97" s="488"/>
      <c r="B97" s="1177" t="s">
        <v>2046</v>
      </c>
      <c r="C97" s="498" t="s">
        <v>2787</v>
      </c>
      <c r="D97" s="498">
        <v>45016</v>
      </c>
      <c r="E97" s="499">
        <v>45017</v>
      </c>
      <c r="F97" s="511" t="s">
        <v>2805</v>
      </c>
      <c r="G97" s="501" t="s">
        <v>2842</v>
      </c>
      <c r="H97" s="498">
        <v>45024</v>
      </c>
      <c r="I97" s="302">
        <f t="shared" ref="I97" si="69">H97+18</f>
        <v>45042</v>
      </c>
      <c r="J97" s="2427">
        <f t="shared" ref="J97" si="70">H97+23</f>
        <v>45047</v>
      </c>
      <c r="K97" s="302">
        <f t="shared" ref="K97" si="71">H97+27</f>
        <v>45051</v>
      </c>
    </row>
    <row r="98" spans="1:11" s="14" customFormat="1" ht="20.25" hidden="1" thickBot="1">
      <c r="A98" s="488"/>
      <c r="B98" s="1178"/>
      <c r="C98" s="504"/>
      <c r="D98" s="504"/>
      <c r="E98" s="505"/>
      <c r="F98" s="495"/>
      <c r="G98" s="512"/>
      <c r="H98" s="504"/>
      <c r="I98" s="40"/>
      <c r="J98" s="2428"/>
      <c r="K98" s="40"/>
    </row>
    <row r="99" spans="1:11" s="14" customFormat="1" ht="20.25" hidden="1" thickTop="1">
      <c r="A99" s="488"/>
      <c r="B99" s="1177" t="s">
        <v>2048</v>
      </c>
      <c r="C99" s="498" t="s">
        <v>2790</v>
      </c>
      <c r="D99" s="498">
        <v>45023</v>
      </c>
      <c r="E99" s="499">
        <v>45024</v>
      </c>
      <c r="F99" s="511" t="s">
        <v>2825</v>
      </c>
      <c r="G99" s="501" t="s">
        <v>2843</v>
      </c>
      <c r="H99" s="498">
        <v>45031</v>
      </c>
      <c r="I99" s="302">
        <f>H99+18</f>
        <v>45049</v>
      </c>
      <c r="J99" s="2427">
        <f>H99+23</f>
        <v>45054</v>
      </c>
      <c r="K99" s="302">
        <f>H99+27</f>
        <v>45058</v>
      </c>
    </row>
    <row r="100" spans="1:11" ht="13.5" hidden="1" thickBot="1"/>
    <row r="101" spans="1:11" s="14" customFormat="1" ht="20.25" hidden="1" thickTop="1">
      <c r="A101" s="488"/>
      <c r="B101" s="1177" t="s">
        <v>2052</v>
      </c>
      <c r="C101" s="498" t="s">
        <v>2792</v>
      </c>
      <c r="D101" s="498">
        <v>45029</v>
      </c>
      <c r="E101" s="499">
        <v>45030</v>
      </c>
      <c r="F101" s="511" t="s">
        <v>2810</v>
      </c>
      <c r="G101" s="501" t="s">
        <v>2844</v>
      </c>
      <c r="H101" s="498">
        <v>45038</v>
      </c>
      <c r="I101" s="302">
        <f>H101+18</f>
        <v>45056</v>
      </c>
      <c r="J101" s="2427">
        <f>H101+23</f>
        <v>45061</v>
      </c>
      <c r="K101" s="302">
        <f>H101+27</f>
        <v>45065</v>
      </c>
    </row>
    <row r="102" spans="1:11" s="14" customFormat="1" ht="20.25" hidden="1" thickBot="1">
      <c r="A102" s="488"/>
      <c r="B102" s="1178"/>
      <c r="C102" s="504"/>
      <c r="D102" s="504"/>
      <c r="E102" s="505"/>
      <c r="F102" s="495"/>
      <c r="G102" s="512"/>
      <c r="H102" s="504"/>
      <c r="I102" s="40"/>
      <c r="J102" s="2428"/>
      <c r="K102" s="40"/>
    </row>
    <row r="103" spans="1:11" s="14" customFormat="1" ht="20.25" hidden="1" thickTop="1">
      <c r="A103" s="488"/>
      <c r="B103" s="1177" t="s">
        <v>2570</v>
      </c>
      <c r="C103" s="498" t="s">
        <v>2795</v>
      </c>
      <c r="D103" s="498">
        <v>45037</v>
      </c>
      <c r="E103" s="499">
        <v>45037</v>
      </c>
      <c r="F103" s="511" t="s">
        <v>2811</v>
      </c>
      <c r="G103" s="501" t="s">
        <v>2845</v>
      </c>
      <c r="H103" s="498">
        <v>45045</v>
      </c>
      <c r="I103" s="302">
        <f>H103+18</f>
        <v>45063</v>
      </c>
      <c r="J103" s="2427">
        <f>H103+23</f>
        <v>45068</v>
      </c>
      <c r="K103" s="302">
        <f>H103+27</f>
        <v>45072</v>
      </c>
    </row>
    <row r="104" spans="1:11" s="14" customFormat="1" ht="20.25" hidden="1" thickBot="1">
      <c r="A104" s="488"/>
      <c r="B104" s="1178"/>
      <c r="C104" s="504"/>
      <c r="D104" s="504"/>
      <c r="E104" s="505"/>
      <c r="F104" s="495"/>
      <c r="G104" s="512"/>
      <c r="H104" s="504"/>
      <c r="I104" s="40"/>
      <c r="J104" s="2428"/>
      <c r="K104" s="40"/>
    </row>
    <row r="105" spans="1:11" s="14" customFormat="1" ht="20.25" hidden="1" thickTop="1">
      <c r="A105" s="488" t="s">
        <v>2041</v>
      </c>
      <c r="B105" s="1177" t="s">
        <v>2037</v>
      </c>
      <c r="C105" s="498" t="s">
        <v>2797</v>
      </c>
      <c r="D105" s="498">
        <v>45048</v>
      </c>
      <c r="E105" s="499">
        <v>45050</v>
      </c>
      <c r="F105" s="511" t="s">
        <v>2813</v>
      </c>
      <c r="G105" s="501" t="s">
        <v>2846</v>
      </c>
      <c r="H105" s="498">
        <v>45052</v>
      </c>
      <c r="I105" s="302">
        <f>H105+18</f>
        <v>45070</v>
      </c>
      <c r="J105" s="2427">
        <f>H105+23</f>
        <v>45075</v>
      </c>
      <c r="K105" s="302">
        <f>H105+27</f>
        <v>45079</v>
      </c>
    </row>
    <row r="106" spans="1:11" s="14" customFormat="1" ht="20.25" hidden="1" thickBot="1">
      <c r="A106" s="488"/>
      <c r="B106" s="1178"/>
      <c r="C106" s="504"/>
      <c r="D106" s="504"/>
      <c r="E106" s="505"/>
      <c r="F106" s="495"/>
      <c r="G106" s="512"/>
      <c r="H106" s="504"/>
      <c r="I106" s="40"/>
      <c r="J106" s="2428"/>
      <c r="K106" s="40"/>
    </row>
    <row r="107" spans="1:11" s="14" customFormat="1" ht="20.25" hidden="1" thickTop="1">
      <c r="A107" s="488" t="s">
        <v>2037</v>
      </c>
      <c r="B107" s="1177" t="s">
        <v>2041</v>
      </c>
      <c r="C107" s="498" t="s">
        <v>2847</v>
      </c>
      <c r="D107" s="498">
        <v>45056</v>
      </c>
      <c r="E107" s="499">
        <v>45057</v>
      </c>
      <c r="F107" s="511" t="s">
        <v>2207</v>
      </c>
      <c r="G107" s="501" t="s">
        <v>2848</v>
      </c>
      <c r="H107" s="498">
        <v>45059</v>
      </c>
      <c r="I107" s="302">
        <f>H107+18</f>
        <v>45077</v>
      </c>
      <c r="J107" s="2427">
        <f>H107+23</f>
        <v>45082</v>
      </c>
      <c r="K107" s="302">
        <f>H107+27</f>
        <v>45086</v>
      </c>
    </row>
    <row r="108" spans="1:11" s="14" customFormat="1" ht="20.25" hidden="1" thickBot="1">
      <c r="A108" s="488"/>
      <c r="B108" s="1178"/>
      <c r="C108" s="504"/>
      <c r="D108" s="504"/>
      <c r="E108" s="505"/>
      <c r="F108" s="495"/>
      <c r="G108" s="512"/>
      <c r="H108" s="504"/>
      <c r="I108" s="40"/>
      <c r="J108" s="2428"/>
      <c r="K108" s="40"/>
    </row>
    <row r="109" spans="1:11" s="14" customFormat="1" ht="20.25" hidden="1" thickTop="1">
      <c r="A109" s="488"/>
      <c r="B109" s="1177" t="s">
        <v>2046</v>
      </c>
      <c r="C109" s="498" t="s">
        <v>2849</v>
      </c>
      <c r="D109" s="498">
        <v>45059</v>
      </c>
      <c r="E109" s="499">
        <v>45060</v>
      </c>
      <c r="F109" s="511" t="s">
        <v>2166</v>
      </c>
      <c r="G109" s="501" t="s">
        <v>2850</v>
      </c>
      <c r="H109" s="498">
        <v>45066</v>
      </c>
      <c r="I109" s="302">
        <f>H109+18</f>
        <v>45084</v>
      </c>
      <c r="J109" s="2427">
        <f>H109+23</f>
        <v>45089</v>
      </c>
      <c r="K109" s="302">
        <f>H109+27</f>
        <v>45093</v>
      </c>
    </row>
    <row r="110" spans="1:11" s="14" customFormat="1" ht="20.25" hidden="1" thickBot="1">
      <c r="A110" s="488"/>
      <c r="B110" s="1178"/>
      <c r="C110" s="504"/>
      <c r="D110" s="504"/>
      <c r="E110" s="505"/>
      <c r="F110" s="495"/>
      <c r="G110" s="512"/>
      <c r="H110" s="504"/>
      <c r="I110" s="40"/>
      <c r="J110" s="2428"/>
      <c r="K110" s="40"/>
    </row>
    <row r="111" spans="1:11" s="14" customFormat="1" ht="20.25" hidden="1" thickTop="1">
      <c r="A111" s="488"/>
      <c r="B111" s="1177" t="s">
        <v>2048</v>
      </c>
      <c r="C111" s="498" t="s">
        <v>2851</v>
      </c>
      <c r="D111" s="498">
        <v>45067</v>
      </c>
      <c r="E111" s="499">
        <v>45068</v>
      </c>
      <c r="F111" s="511" t="s">
        <v>2818</v>
      </c>
      <c r="G111" s="501" t="s">
        <v>2852</v>
      </c>
      <c r="H111" s="498">
        <v>45073</v>
      </c>
      <c r="I111" s="302">
        <f>H111+18</f>
        <v>45091</v>
      </c>
      <c r="J111" s="2427">
        <f>H111+23</f>
        <v>45096</v>
      </c>
      <c r="K111" s="302">
        <f>H111+27</f>
        <v>45100</v>
      </c>
    </row>
    <row r="112" spans="1:11" s="14" customFormat="1" ht="20.25" hidden="1" thickBot="1">
      <c r="A112" s="488"/>
      <c r="B112" s="1178"/>
      <c r="C112" s="504"/>
      <c r="D112" s="504"/>
      <c r="E112" s="505"/>
      <c r="F112" s="495"/>
      <c r="G112" s="512"/>
      <c r="H112" s="504"/>
      <c r="I112" s="40"/>
      <c r="J112" s="2428"/>
      <c r="K112" s="40"/>
    </row>
    <row r="113" spans="1:11" s="14" customFormat="1" ht="20.25" hidden="1" thickTop="1">
      <c r="A113" s="488"/>
      <c r="B113" s="1177" t="s">
        <v>2052</v>
      </c>
      <c r="C113" s="498" t="s">
        <v>2853</v>
      </c>
      <c r="D113" s="498">
        <v>45073</v>
      </c>
      <c r="E113" s="499">
        <v>45074</v>
      </c>
      <c r="F113" s="511" t="s">
        <v>2141</v>
      </c>
      <c r="G113" s="501" t="s">
        <v>2854</v>
      </c>
      <c r="H113" s="498">
        <v>45080</v>
      </c>
      <c r="I113" s="302">
        <f>H113+18</f>
        <v>45098</v>
      </c>
      <c r="J113" s="2427">
        <f>H113+23</f>
        <v>45103</v>
      </c>
      <c r="K113" s="302">
        <f>H113+27</f>
        <v>45107</v>
      </c>
    </row>
    <row r="114" spans="1:11" s="14" customFormat="1" ht="20.25" hidden="1" thickBot="1">
      <c r="A114" s="488"/>
      <c r="B114" s="1178"/>
      <c r="C114" s="504"/>
      <c r="D114" s="504"/>
      <c r="E114" s="505"/>
      <c r="F114" s="495"/>
      <c r="G114" s="512"/>
      <c r="H114" s="504"/>
      <c r="I114" s="40"/>
      <c r="J114" s="2428"/>
      <c r="K114" s="40"/>
    </row>
    <row r="115" spans="1:11" s="14" customFormat="1" ht="20.25" hidden="1" thickTop="1">
      <c r="A115" s="488"/>
      <c r="B115" s="1177" t="s">
        <v>2033</v>
      </c>
      <c r="C115" s="498" t="s">
        <v>2034</v>
      </c>
      <c r="D115" s="498">
        <v>45083</v>
      </c>
      <c r="E115" s="499">
        <v>45084</v>
      </c>
      <c r="F115" s="511" t="s">
        <v>2855</v>
      </c>
      <c r="G115" s="501" t="s">
        <v>2036</v>
      </c>
      <c r="H115" s="498">
        <v>45087</v>
      </c>
      <c r="I115" s="302">
        <f t="shared" ref="I115" si="72">H115+18</f>
        <v>45105</v>
      </c>
      <c r="J115" s="2427">
        <f t="shared" ref="J115" si="73">H115+23</f>
        <v>45110</v>
      </c>
      <c r="K115" s="302">
        <f t="shared" ref="K115" si="74">H115+27</f>
        <v>45114</v>
      </c>
    </row>
    <row r="116" spans="1:11" ht="13.5" hidden="1" thickBot="1"/>
    <row r="117" spans="1:11" s="14" customFormat="1" ht="20.25" hidden="1" thickTop="1">
      <c r="A117" s="488"/>
      <c r="B117" s="1177" t="s">
        <v>2037</v>
      </c>
      <c r="C117" s="498" t="s">
        <v>2038</v>
      </c>
      <c r="D117" s="498">
        <v>45089</v>
      </c>
      <c r="E117" s="499">
        <v>45090</v>
      </c>
      <c r="F117" s="511" t="s">
        <v>2273</v>
      </c>
      <c r="G117" s="501" t="s">
        <v>2040</v>
      </c>
      <c r="H117" s="498">
        <v>45094</v>
      </c>
      <c r="I117" s="302">
        <f t="shared" ref="I117" si="75">H117+18</f>
        <v>45112</v>
      </c>
      <c r="J117" s="2427">
        <f t="shared" ref="J117" si="76">H117+23</f>
        <v>45117</v>
      </c>
      <c r="K117" s="302">
        <f t="shared" ref="K117" si="77">H117+27</f>
        <v>45121</v>
      </c>
    </row>
    <row r="118" spans="1:11" s="14" customFormat="1" ht="20.25" hidden="1" thickBot="1">
      <c r="A118" s="488"/>
      <c r="B118" s="1178"/>
      <c r="C118" s="504"/>
      <c r="D118" s="504"/>
      <c r="E118" s="505"/>
      <c r="F118" s="495"/>
      <c r="G118" s="512"/>
      <c r="H118" s="504"/>
      <c r="I118" s="40"/>
      <c r="J118" s="2428"/>
      <c r="K118" s="40"/>
    </row>
    <row r="119" spans="1:11" s="14" customFormat="1" ht="21" hidden="1" thickTop="1" thickBot="1">
      <c r="A119" s="488"/>
      <c r="B119" s="1177" t="s">
        <v>2041</v>
      </c>
      <c r="C119" s="498" t="s">
        <v>2042</v>
      </c>
      <c r="D119" s="498">
        <v>45094</v>
      </c>
      <c r="E119" s="499">
        <v>45095</v>
      </c>
      <c r="F119" s="511" t="s">
        <v>2812</v>
      </c>
      <c r="G119" s="501" t="s">
        <v>2044</v>
      </c>
      <c r="H119" s="498">
        <v>45105</v>
      </c>
      <c r="I119" s="302">
        <f t="shared" ref="I119" si="78">H119+18</f>
        <v>45123</v>
      </c>
      <c r="J119" s="2427">
        <f t="shared" ref="J119" si="79">H119+23</f>
        <v>45128</v>
      </c>
      <c r="K119" s="302">
        <f t="shared" ref="K119" si="80">H119+27</f>
        <v>45132</v>
      </c>
    </row>
    <row r="120" spans="1:11" s="14" customFormat="1" ht="21" hidden="1" thickTop="1" thickBot="1">
      <c r="A120" s="488" t="s">
        <v>2045</v>
      </c>
      <c r="B120" s="1177" t="s">
        <v>2046</v>
      </c>
      <c r="C120" s="498" t="s">
        <v>2047</v>
      </c>
      <c r="D120" s="498">
        <v>45097</v>
      </c>
      <c r="E120" s="499">
        <v>45098</v>
      </c>
      <c r="F120" s="495"/>
      <c r="G120" s="512"/>
      <c r="H120" s="504"/>
      <c r="I120" s="40"/>
      <c r="J120" s="2428"/>
      <c r="K120" s="40"/>
    </row>
    <row r="121" spans="1:11" s="14" customFormat="1" ht="21" hidden="1" thickTop="1" thickBot="1">
      <c r="A121" s="488"/>
      <c r="B121" s="1177" t="s">
        <v>2048</v>
      </c>
      <c r="C121" s="498" t="s">
        <v>2049</v>
      </c>
      <c r="D121" s="498">
        <v>45101</v>
      </c>
      <c r="E121" s="499">
        <v>45102</v>
      </c>
      <c r="F121" s="511" t="s">
        <v>2822</v>
      </c>
      <c r="G121" s="501" t="s">
        <v>2055</v>
      </c>
      <c r="H121" s="498">
        <v>45112</v>
      </c>
      <c r="I121" s="302">
        <f t="shared" ref="I121" si="81">H121+18</f>
        <v>45130</v>
      </c>
      <c r="J121" s="2427">
        <f t="shared" ref="J121" si="82">H121+23</f>
        <v>45135</v>
      </c>
      <c r="K121" s="302">
        <f t="shared" ref="K121" si="83">H121+27</f>
        <v>45139</v>
      </c>
    </row>
    <row r="122" spans="1:11" s="14" customFormat="1" ht="21" hidden="1" thickTop="1" thickBot="1">
      <c r="A122" s="488"/>
      <c r="B122" s="1177" t="s">
        <v>2052</v>
      </c>
      <c r="C122" s="498" t="s">
        <v>2053</v>
      </c>
      <c r="D122" s="498">
        <v>45108</v>
      </c>
      <c r="E122" s="499">
        <v>45109</v>
      </c>
      <c r="F122" s="495"/>
      <c r="G122" s="512"/>
      <c r="H122" s="504"/>
      <c r="I122" s="40"/>
      <c r="J122" s="2428"/>
      <c r="K122" s="40"/>
    </row>
    <row r="123" spans="1:11" s="14" customFormat="1" ht="20.25" hidden="1" thickTop="1">
      <c r="A123" s="488"/>
      <c r="B123" s="1177" t="s">
        <v>2056</v>
      </c>
      <c r="C123" s="498" t="s">
        <v>2057</v>
      </c>
      <c r="D123" s="498">
        <v>45115</v>
      </c>
      <c r="E123" s="499">
        <v>45116</v>
      </c>
      <c r="F123" s="511" t="s">
        <v>2805</v>
      </c>
      <c r="G123" s="501" t="s">
        <v>2059</v>
      </c>
      <c r="H123" s="498">
        <v>45119</v>
      </c>
      <c r="I123" s="302">
        <f t="shared" ref="I123" si="84">H123+18</f>
        <v>45137</v>
      </c>
      <c r="J123" s="2427">
        <f t="shared" ref="J123" si="85">H123+23</f>
        <v>45142</v>
      </c>
      <c r="K123" s="302">
        <f t="shared" ref="K123" si="86">H123+27</f>
        <v>45146</v>
      </c>
    </row>
    <row r="124" spans="1:11" s="14" customFormat="1" ht="20.25" hidden="1" thickBot="1">
      <c r="A124" s="488"/>
      <c r="B124" s="1178"/>
      <c r="C124" s="504"/>
      <c r="D124" s="504"/>
      <c r="E124" s="505"/>
      <c r="F124" s="495"/>
      <c r="G124" s="512"/>
      <c r="H124" s="504"/>
      <c r="I124" s="40"/>
      <c r="J124" s="2428"/>
      <c r="K124" s="40"/>
    </row>
    <row r="125" spans="1:11" s="14" customFormat="1" ht="20.25" hidden="1" thickTop="1">
      <c r="A125" s="488" t="s">
        <v>2060</v>
      </c>
      <c r="B125" s="1177" t="s">
        <v>2061</v>
      </c>
      <c r="C125" s="498" t="s">
        <v>2062</v>
      </c>
      <c r="D125" s="498">
        <v>45126</v>
      </c>
      <c r="E125" s="499">
        <v>45127</v>
      </c>
      <c r="F125" s="511" t="s">
        <v>2856</v>
      </c>
      <c r="G125" s="501" t="s">
        <v>2064</v>
      </c>
      <c r="H125" s="498">
        <v>45126</v>
      </c>
      <c r="I125" s="302">
        <f>H125+18</f>
        <v>45144</v>
      </c>
      <c r="J125" s="2427">
        <f>H125+23</f>
        <v>45149</v>
      </c>
      <c r="K125" s="302">
        <f>H125+27</f>
        <v>45153</v>
      </c>
    </row>
    <row r="126" spans="1:11" s="14" customFormat="1" ht="20.25" hidden="1" thickBot="1">
      <c r="A126" s="488"/>
      <c r="B126" s="1178"/>
      <c r="C126" s="504"/>
      <c r="D126" s="504"/>
      <c r="E126" s="505"/>
      <c r="F126" s="495"/>
      <c r="G126" s="512"/>
      <c r="H126" s="504"/>
      <c r="I126" s="40"/>
      <c r="J126" s="2428"/>
      <c r="K126" s="40"/>
    </row>
    <row r="127" spans="1:11" s="14" customFormat="1" ht="20.25" hidden="1" thickTop="1">
      <c r="A127" s="488" t="s">
        <v>2041</v>
      </c>
      <c r="B127" s="1177" t="s">
        <v>2056</v>
      </c>
      <c r="C127" s="498" t="s">
        <v>2065</v>
      </c>
      <c r="D127" s="498">
        <v>45128</v>
      </c>
      <c r="E127" s="499">
        <v>45129</v>
      </c>
      <c r="F127" s="511" t="s">
        <v>2819</v>
      </c>
      <c r="G127" s="501" t="s">
        <v>2067</v>
      </c>
      <c r="H127" s="498">
        <v>45133</v>
      </c>
      <c r="I127" s="302">
        <f>H127+18</f>
        <v>45151</v>
      </c>
      <c r="J127" s="2427">
        <f>H127+23</f>
        <v>45156</v>
      </c>
      <c r="K127" s="302">
        <f>H127+27</f>
        <v>45160</v>
      </c>
    </row>
    <row r="128" spans="1:11" s="14" customFormat="1" ht="20.25" hidden="1" thickBot="1">
      <c r="A128" s="488"/>
      <c r="B128" s="1178"/>
      <c r="C128" s="504"/>
      <c r="D128" s="504"/>
      <c r="E128" s="505"/>
      <c r="F128" s="495"/>
      <c r="G128" s="512"/>
      <c r="H128" s="504"/>
      <c r="I128" s="40"/>
      <c r="J128" s="2428"/>
      <c r="K128" s="40"/>
    </row>
    <row r="129" spans="1:11" s="14" customFormat="1" ht="20.25" hidden="1" thickTop="1">
      <c r="A129" s="488"/>
      <c r="B129" s="1177"/>
      <c r="C129" s="498"/>
      <c r="D129" s="498"/>
      <c r="E129" s="499"/>
      <c r="F129" s="511" t="s">
        <v>2810</v>
      </c>
      <c r="G129" s="501" t="s">
        <v>2069</v>
      </c>
      <c r="H129" s="498">
        <v>45140</v>
      </c>
      <c r="I129" s="302">
        <f>H129+18</f>
        <v>45158</v>
      </c>
      <c r="J129" s="2427">
        <f>H129+23</f>
        <v>45163</v>
      </c>
      <c r="K129" s="302">
        <f>H129+27</f>
        <v>45167</v>
      </c>
    </row>
    <row r="130" spans="1:11" s="14" customFormat="1" ht="20.25" hidden="1" thickBot="1">
      <c r="A130" s="488"/>
      <c r="B130" s="1178"/>
      <c r="C130" s="504"/>
      <c r="D130" s="504"/>
      <c r="E130" s="505"/>
      <c r="F130" s="495"/>
      <c r="G130" s="512"/>
      <c r="H130" s="504"/>
      <c r="I130" s="40"/>
      <c r="J130" s="2428"/>
      <c r="K130" s="40"/>
    </row>
    <row r="131" spans="1:11" s="14" customFormat="1" ht="20.25" hidden="1" thickTop="1">
      <c r="A131" s="488" t="s">
        <v>2070</v>
      </c>
      <c r="B131" s="1177" t="s">
        <v>2071</v>
      </c>
      <c r="C131" s="498" t="s">
        <v>2072</v>
      </c>
      <c r="D131" s="498">
        <v>45138</v>
      </c>
      <c r="E131" s="499">
        <v>45140</v>
      </c>
      <c r="F131" s="511" t="s">
        <v>2811</v>
      </c>
      <c r="G131" s="501" t="s">
        <v>2074</v>
      </c>
      <c r="H131" s="498">
        <v>45147</v>
      </c>
      <c r="I131" s="302">
        <f>H131+18</f>
        <v>45165</v>
      </c>
      <c r="J131" s="2427">
        <f>H131+26</f>
        <v>45173</v>
      </c>
      <c r="K131" s="302">
        <f>H131+27</f>
        <v>45174</v>
      </c>
    </row>
    <row r="132" spans="1:11" ht="13.5" hidden="1" thickBot="1"/>
    <row r="133" spans="1:11" s="14" customFormat="1" ht="21" hidden="1" thickTop="1" thickBot="1">
      <c r="A133" s="488" t="s">
        <v>2048</v>
      </c>
      <c r="B133" s="1178" t="s">
        <v>2052</v>
      </c>
      <c r="C133" s="504" t="s">
        <v>2075</v>
      </c>
      <c r="D133" s="504">
        <v>45145</v>
      </c>
      <c r="E133" s="505">
        <v>45148</v>
      </c>
      <c r="F133" s="511" t="s">
        <v>2813</v>
      </c>
      <c r="G133" s="501" t="s">
        <v>2077</v>
      </c>
      <c r="H133" s="498">
        <v>45154</v>
      </c>
      <c r="I133" s="302">
        <f>H133+18</f>
        <v>45172</v>
      </c>
      <c r="J133" s="2427">
        <f>H133+23</f>
        <v>45177</v>
      </c>
      <c r="K133" s="302">
        <f>H133+27</f>
        <v>45181</v>
      </c>
    </row>
    <row r="134" spans="1:11" s="14" customFormat="1" ht="21" hidden="1" thickTop="1" thickBot="1">
      <c r="A134" s="488"/>
      <c r="B134" s="1178"/>
      <c r="C134" s="504"/>
      <c r="D134" s="504"/>
      <c r="E134" s="505"/>
      <c r="F134" s="495"/>
      <c r="G134" s="512"/>
      <c r="H134" s="504"/>
      <c r="I134" s="40"/>
      <c r="J134" s="2428"/>
      <c r="K134" s="40"/>
    </row>
    <row r="135" spans="1:11" s="14" customFormat="1" ht="20.25" hidden="1" thickTop="1">
      <c r="A135" s="488" t="s">
        <v>2078</v>
      </c>
      <c r="B135" s="1177" t="s">
        <v>2079</v>
      </c>
      <c r="C135" s="498" t="s">
        <v>2080</v>
      </c>
      <c r="D135" s="498">
        <v>45153</v>
      </c>
      <c r="E135" s="499">
        <v>45155</v>
      </c>
      <c r="F135" s="511" t="s">
        <v>2207</v>
      </c>
      <c r="G135" s="501" t="s">
        <v>2082</v>
      </c>
      <c r="H135" s="498">
        <v>45161</v>
      </c>
      <c r="I135" s="302">
        <f>H135+18</f>
        <v>45179</v>
      </c>
      <c r="J135" s="2427">
        <f>H135+23</f>
        <v>45184</v>
      </c>
      <c r="K135" s="302">
        <f>H135+27</f>
        <v>45188</v>
      </c>
    </row>
    <row r="136" spans="1:11" s="14" customFormat="1" ht="20.25" hidden="1" thickBot="1">
      <c r="A136" s="488"/>
      <c r="B136" s="1178"/>
      <c r="C136" s="504"/>
      <c r="D136" s="504"/>
      <c r="E136" s="505"/>
      <c r="F136" s="495"/>
      <c r="G136" s="512"/>
      <c r="H136" s="504"/>
      <c r="I136" s="40"/>
      <c r="J136" s="2428"/>
      <c r="K136" s="40"/>
    </row>
    <row r="137" spans="1:11" s="14" customFormat="1" ht="20.25" hidden="1" thickTop="1">
      <c r="A137" s="488" t="s">
        <v>2083</v>
      </c>
      <c r="B137" s="1177" t="s">
        <v>2084</v>
      </c>
      <c r="C137" s="498" t="s">
        <v>2085</v>
      </c>
      <c r="D137" s="498">
        <v>45160</v>
      </c>
      <c r="E137" s="499">
        <v>45161</v>
      </c>
      <c r="F137" s="511" t="s">
        <v>2803</v>
      </c>
      <c r="G137" s="501" t="s">
        <v>2087</v>
      </c>
      <c r="H137" s="498">
        <v>45168</v>
      </c>
      <c r="I137" s="302">
        <f>H137+18</f>
        <v>45186</v>
      </c>
      <c r="J137" s="2427">
        <f>H137+23</f>
        <v>45191</v>
      </c>
      <c r="K137" s="302">
        <f>H137+27</f>
        <v>45195</v>
      </c>
    </row>
    <row r="138" spans="1:11" s="14" customFormat="1" ht="20.25" hidden="1" thickBot="1">
      <c r="A138" s="488" t="s">
        <v>2088</v>
      </c>
      <c r="B138" s="1178" t="s">
        <v>2056</v>
      </c>
      <c r="C138" s="504" t="s">
        <v>2089</v>
      </c>
      <c r="D138" s="504">
        <v>45166</v>
      </c>
      <c r="E138" s="505">
        <v>45168</v>
      </c>
      <c r="F138" s="495"/>
      <c r="G138" s="512"/>
      <c r="H138" s="504"/>
      <c r="I138" s="40"/>
      <c r="J138" s="2428"/>
      <c r="K138" s="40"/>
    </row>
    <row r="139" spans="1:11" s="14" customFormat="1" ht="20.25" hidden="1" thickTop="1">
      <c r="A139" s="488"/>
      <c r="B139" s="1177"/>
      <c r="C139" s="498"/>
      <c r="D139" s="498"/>
      <c r="E139" s="499"/>
      <c r="F139" s="511" t="s">
        <v>2818</v>
      </c>
      <c r="G139" s="501" t="s">
        <v>2091</v>
      </c>
      <c r="H139" s="498">
        <v>45175</v>
      </c>
      <c r="I139" s="302">
        <f>H139+18</f>
        <v>45193</v>
      </c>
      <c r="J139" s="2427">
        <f>H139+23</f>
        <v>45198</v>
      </c>
      <c r="K139" s="302">
        <f>H139+27</f>
        <v>45202</v>
      </c>
    </row>
    <row r="140" spans="1:11" s="14" customFormat="1" ht="20.25" hidden="1" thickBot="1">
      <c r="A140" s="488"/>
      <c r="B140" s="1178"/>
      <c r="C140" s="504"/>
      <c r="D140" s="504"/>
      <c r="E140" s="505"/>
      <c r="F140" s="495"/>
      <c r="G140" s="512"/>
      <c r="H140" s="504"/>
      <c r="I140" s="40"/>
      <c r="J140" s="2428"/>
      <c r="K140" s="40"/>
    </row>
    <row r="141" spans="1:11" s="14" customFormat="1" ht="21" hidden="1" thickTop="1" thickBot="1">
      <c r="A141" s="488"/>
      <c r="B141" s="1177" t="s">
        <v>2061</v>
      </c>
      <c r="C141" s="498" t="s">
        <v>2092</v>
      </c>
      <c r="D141" s="498">
        <v>45173</v>
      </c>
      <c r="E141" s="499">
        <v>45175</v>
      </c>
      <c r="F141" s="511" t="s">
        <v>2141</v>
      </c>
      <c r="G141" s="501" t="s">
        <v>2093</v>
      </c>
      <c r="H141" s="498">
        <v>45182</v>
      </c>
      <c r="I141" s="302">
        <f>H141+18</f>
        <v>45200</v>
      </c>
      <c r="J141" s="2427">
        <f>H141+23</f>
        <v>45205</v>
      </c>
      <c r="K141" s="302">
        <f>H141+27</f>
        <v>45209</v>
      </c>
    </row>
    <row r="142" spans="1:11" s="14" customFormat="1" ht="21" hidden="1" thickTop="1" thickBot="1">
      <c r="A142" s="488"/>
      <c r="B142" s="1177" t="s">
        <v>2041</v>
      </c>
      <c r="C142" s="498" t="s">
        <v>2094</v>
      </c>
      <c r="D142" s="498">
        <v>45179</v>
      </c>
      <c r="E142" s="499">
        <v>45181</v>
      </c>
      <c r="F142" s="495"/>
      <c r="G142" s="512"/>
      <c r="H142" s="504"/>
      <c r="I142" s="40"/>
      <c r="J142" s="2428"/>
      <c r="K142" s="40"/>
    </row>
    <row r="143" spans="1:11" s="14" customFormat="1" ht="20.25" hidden="1" thickTop="1">
      <c r="A143" s="488" t="s">
        <v>2095</v>
      </c>
      <c r="B143" s="1876" t="s">
        <v>2096</v>
      </c>
      <c r="C143" s="498" t="s">
        <v>2097</v>
      </c>
      <c r="D143" s="498">
        <v>45186</v>
      </c>
      <c r="E143" s="499">
        <v>45187</v>
      </c>
      <c r="F143" s="511" t="s">
        <v>2855</v>
      </c>
      <c r="G143" s="501" t="s">
        <v>2098</v>
      </c>
      <c r="H143" s="498">
        <v>45189</v>
      </c>
      <c r="I143" s="302">
        <f>H143+18</f>
        <v>45207</v>
      </c>
      <c r="J143" s="2427">
        <f>H143+23</f>
        <v>45212</v>
      </c>
      <c r="K143" s="302">
        <f>H143+27</f>
        <v>45216</v>
      </c>
    </row>
    <row r="144" spans="1:11" s="14" customFormat="1" ht="20.25" hidden="1" thickBot="1">
      <c r="A144" s="488"/>
      <c r="B144" s="1178"/>
      <c r="C144" s="504"/>
      <c r="D144" s="504"/>
      <c r="E144" s="505"/>
      <c r="F144" s="495"/>
      <c r="G144" s="512"/>
      <c r="H144" s="504"/>
      <c r="I144" s="40"/>
      <c r="J144" s="2428"/>
      <c r="K144" s="40"/>
    </row>
    <row r="145" spans="1:11" s="14" customFormat="1" ht="20.25" hidden="1" thickTop="1">
      <c r="A145" s="488" t="s">
        <v>2099</v>
      </c>
      <c r="B145" s="1177" t="s">
        <v>2100</v>
      </c>
      <c r="C145" s="498" t="s">
        <v>2101</v>
      </c>
      <c r="D145" s="498">
        <v>45196</v>
      </c>
      <c r="E145" s="499">
        <v>45197</v>
      </c>
      <c r="F145" s="511" t="s">
        <v>2273</v>
      </c>
      <c r="G145" s="501" t="s">
        <v>2102</v>
      </c>
      <c r="H145" s="498">
        <v>45196</v>
      </c>
      <c r="I145" s="302">
        <f>H145+18</f>
        <v>45214</v>
      </c>
      <c r="J145" s="2427">
        <f>H145+23</f>
        <v>45219</v>
      </c>
      <c r="K145" s="302">
        <f>H145+27</f>
        <v>45223</v>
      </c>
    </row>
    <row r="146" spans="1:11" s="14" customFormat="1" ht="20.25" hidden="1" thickBot="1">
      <c r="A146" s="488"/>
      <c r="B146" s="1178"/>
      <c r="C146" s="504"/>
      <c r="D146" s="504"/>
      <c r="E146" s="505"/>
      <c r="F146" s="495"/>
      <c r="G146" s="512"/>
      <c r="H146" s="504"/>
      <c r="I146" s="40"/>
      <c r="J146" s="2428"/>
      <c r="K146" s="40"/>
    </row>
    <row r="147" spans="1:11" s="14" customFormat="1" ht="20.25" hidden="1" thickTop="1">
      <c r="A147" s="488"/>
      <c r="B147" s="1177" t="s">
        <v>2103</v>
      </c>
      <c r="C147" s="498" t="s">
        <v>2104</v>
      </c>
      <c r="D147" s="498">
        <v>45200</v>
      </c>
      <c r="E147" s="499">
        <v>45200</v>
      </c>
      <c r="F147" s="511" t="s">
        <v>2812</v>
      </c>
      <c r="G147" s="501" t="s">
        <v>2105</v>
      </c>
      <c r="H147" s="498">
        <v>45203</v>
      </c>
      <c r="I147" s="302">
        <f>H147+18</f>
        <v>45221</v>
      </c>
      <c r="J147" s="2427">
        <f>H147+23</f>
        <v>45226</v>
      </c>
      <c r="K147" s="302">
        <f>H147+27</f>
        <v>45230</v>
      </c>
    </row>
    <row r="148" spans="1:11" ht="13.5" hidden="1" thickBot="1"/>
    <row r="149" spans="1:11" s="14" customFormat="1" ht="20.25" hidden="1" thickTop="1">
      <c r="A149" s="488"/>
      <c r="B149" s="1177" t="s">
        <v>2061</v>
      </c>
      <c r="C149" s="498" t="s">
        <v>2106</v>
      </c>
      <c r="D149" s="498">
        <v>45206</v>
      </c>
      <c r="E149" s="499">
        <v>45207</v>
      </c>
      <c r="F149" s="511" t="s">
        <v>2822</v>
      </c>
      <c r="G149" s="501" t="s">
        <v>2107</v>
      </c>
      <c r="H149" s="498">
        <v>45210</v>
      </c>
      <c r="I149" s="302">
        <f>H149+18</f>
        <v>45228</v>
      </c>
      <c r="J149" s="2427">
        <f>H149+23</f>
        <v>45233</v>
      </c>
      <c r="K149" s="302">
        <f>H149+27</f>
        <v>45237</v>
      </c>
    </row>
    <row r="150" spans="1:11" s="14" customFormat="1" ht="20.25" hidden="1" thickBot="1">
      <c r="A150" s="488"/>
      <c r="B150" s="1178"/>
      <c r="C150" s="504"/>
      <c r="D150" s="504"/>
      <c r="E150" s="505"/>
      <c r="F150" s="495"/>
      <c r="G150" s="512"/>
      <c r="H150" s="504"/>
      <c r="I150" s="40"/>
      <c r="J150" s="2428"/>
      <c r="K150" s="40"/>
    </row>
    <row r="151" spans="1:11" s="14" customFormat="1" ht="20.25" hidden="1" thickTop="1">
      <c r="A151" s="488" t="s">
        <v>2108</v>
      </c>
      <c r="B151" s="1177" t="s">
        <v>2109</v>
      </c>
      <c r="C151" s="498" t="s">
        <v>2110</v>
      </c>
      <c r="D151" s="498">
        <v>45215</v>
      </c>
      <c r="E151" s="499">
        <v>45217</v>
      </c>
      <c r="F151" s="511" t="s">
        <v>2166</v>
      </c>
      <c r="G151" s="501" t="s">
        <v>2111</v>
      </c>
      <c r="H151" s="498">
        <v>45217</v>
      </c>
      <c r="I151" s="302">
        <f>H151+18</f>
        <v>45235</v>
      </c>
      <c r="J151" s="2427">
        <f>H151+23</f>
        <v>45240</v>
      </c>
      <c r="K151" s="302">
        <f>H151+27</f>
        <v>45244</v>
      </c>
    </row>
    <row r="152" spans="1:11" s="14" customFormat="1" ht="20.25" hidden="1" thickBot="1">
      <c r="A152" s="488"/>
      <c r="B152" s="1178"/>
      <c r="C152" s="504"/>
      <c r="D152" s="504"/>
      <c r="E152" s="505"/>
      <c r="F152" s="495"/>
      <c r="G152" s="512"/>
      <c r="H152" s="504"/>
      <c r="I152" s="40"/>
      <c r="J152" s="2428"/>
      <c r="K152" s="40"/>
    </row>
    <row r="153" spans="1:11" s="14" customFormat="1" ht="20.25" hidden="1" thickTop="1">
      <c r="A153" s="488" t="s">
        <v>2112</v>
      </c>
      <c r="B153" s="1177" t="s">
        <v>2113</v>
      </c>
      <c r="C153" s="498" t="s">
        <v>2114</v>
      </c>
      <c r="D153" s="498">
        <v>45221</v>
      </c>
      <c r="E153" s="499">
        <v>45222</v>
      </c>
      <c r="F153" s="511" t="s">
        <v>2856</v>
      </c>
      <c r="G153" s="501" t="s">
        <v>2115</v>
      </c>
      <c r="H153" s="498">
        <v>45224</v>
      </c>
      <c r="I153" s="302">
        <f>H153+18</f>
        <v>45242</v>
      </c>
      <c r="J153" s="2427">
        <f>H153+23</f>
        <v>45247</v>
      </c>
      <c r="K153" s="302">
        <f>H153+27</f>
        <v>45251</v>
      </c>
    </row>
    <row r="154" spans="1:11" s="14" customFormat="1" ht="20.25" hidden="1" thickBot="1">
      <c r="A154" s="488"/>
      <c r="B154" s="1178"/>
      <c r="C154" s="504"/>
      <c r="D154" s="504"/>
      <c r="E154" s="505"/>
      <c r="F154" s="495"/>
      <c r="G154" s="512"/>
      <c r="H154" s="504"/>
      <c r="I154" s="40"/>
      <c r="J154" s="2428"/>
      <c r="K154" s="40"/>
    </row>
    <row r="155" spans="1:11" s="14" customFormat="1" ht="20.25" hidden="1" thickTop="1">
      <c r="A155" s="488" t="s">
        <v>2052</v>
      </c>
      <c r="B155" s="1177" t="s">
        <v>2116</v>
      </c>
      <c r="C155" s="498" t="s">
        <v>2117</v>
      </c>
      <c r="D155" s="498">
        <v>45228</v>
      </c>
      <c r="E155" s="499">
        <v>45228</v>
      </c>
      <c r="F155" s="511" t="s">
        <v>2819</v>
      </c>
      <c r="G155" s="501" t="s">
        <v>2118</v>
      </c>
      <c r="H155" s="498">
        <v>45231</v>
      </c>
      <c r="I155" s="302">
        <f>H155+18</f>
        <v>45249</v>
      </c>
      <c r="J155" s="2427">
        <f>H155+23</f>
        <v>45254</v>
      </c>
      <c r="K155" s="302">
        <f>H155+27</f>
        <v>45258</v>
      </c>
    </row>
    <row r="156" spans="1:11" s="14" customFormat="1" ht="20.25" hidden="1" thickBot="1">
      <c r="A156" s="488"/>
      <c r="B156" s="1178"/>
      <c r="C156" s="504"/>
      <c r="D156" s="504"/>
      <c r="E156" s="505"/>
      <c r="F156" s="495"/>
      <c r="G156" s="512"/>
      <c r="H156" s="504"/>
      <c r="I156" s="40"/>
      <c r="J156" s="2428"/>
      <c r="K156" s="40"/>
    </row>
    <row r="157" spans="1:11" s="14" customFormat="1" ht="20.25" hidden="1" thickTop="1">
      <c r="A157" s="488"/>
      <c r="B157" s="1177" t="s">
        <v>2103</v>
      </c>
      <c r="C157" s="498" t="s">
        <v>2119</v>
      </c>
      <c r="D157" s="498">
        <v>45234</v>
      </c>
      <c r="E157" s="499">
        <v>45237</v>
      </c>
      <c r="F157" s="1892" t="s">
        <v>2810</v>
      </c>
      <c r="G157" s="501" t="s">
        <v>2120</v>
      </c>
      <c r="H157" s="498">
        <v>45238</v>
      </c>
      <c r="I157" s="302">
        <f>H157+18</f>
        <v>45256</v>
      </c>
      <c r="J157" s="2427">
        <f>H157+23</f>
        <v>45261</v>
      </c>
      <c r="K157" s="302">
        <f>H157+27</f>
        <v>45265</v>
      </c>
    </row>
    <row r="158" spans="1:11" s="14" customFormat="1" ht="20.25" hidden="1" thickBot="1">
      <c r="A158" s="488"/>
      <c r="B158" s="1178"/>
      <c r="C158" s="504"/>
      <c r="D158" s="504"/>
      <c r="E158" s="505"/>
      <c r="F158" s="495"/>
      <c r="G158" s="512"/>
      <c r="H158" s="504"/>
      <c r="I158" s="40"/>
      <c r="J158" s="2428"/>
      <c r="K158" s="40"/>
    </row>
    <row r="159" spans="1:11" s="14" customFormat="1" ht="20.25" hidden="1" thickTop="1">
      <c r="A159" s="488"/>
      <c r="B159" s="1177"/>
      <c r="C159" s="498"/>
      <c r="D159" s="498"/>
      <c r="E159" s="499"/>
      <c r="F159" s="1892" t="s">
        <v>2811</v>
      </c>
      <c r="G159" s="501" t="s">
        <v>2121</v>
      </c>
      <c r="H159" s="498">
        <v>45245</v>
      </c>
      <c r="I159" s="302">
        <f>H159+18</f>
        <v>45263</v>
      </c>
      <c r="J159" s="2427">
        <f>H159+23</f>
        <v>45268</v>
      </c>
      <c r="K159" s="302">
        <f>H159+27</f>
        <v>45272</v>
      </c>
    </row>
    <row r="160" spans="1:11" s="14" customFormat="1" ht="20.25" hidden="1" thickBot="1">
      <c r="A160" s="488"/>
      <c r="B160" s="1178"/>
      <c r="C160" s="504"/>
      <c r="D160" s="504"/>
      <c r="E160" s="505"/>
      <c r="F160" s="495"/>
      <c r="G160" s="512"/>
      <c r="H160" s="504"/>
      <c r="I160" s="40"/>
      <c r="J160" s="2428"/>
      <c r="K160" s="40"/>
    </row>
    <row r="161" spans="1:11" s="14" customFormat="1" ht="20.25" hidden="1" thickTop="1">
      <c r="A161" s="488" t="s">
        <v>2061</v>
      </c>
      <c r="B161" s="1177" t="s">
        <v>2122</v>
      </c>
      <c r="C161" s="498" t="s">
        <v>2123</v>
      </c>
      <c r="D161" s="498">
        <v>45244</v>
      </c>
      <c r="E161" s="499">
        <v>45246</v>
      </c>
      <c r="F161" s="1892" t="s">
        <v>2813</v>
      </c>
      <c r="G161" s="501" t="s">
        <v>2124</v>
      </c>
      <c r="H161" s="498">
        <v>45252</v>
      </c>
      <c r="I161" s="302">
        <f>H161+18</f>
        <v>45270</v>
      </c>
      <c r="J161" s="2427">
        <f>H161+23</f>
        <v>45275</v>
      </c>
      <c r="K161" s="302">
        <f>H161+27</f>
        <v>45279</v>
      </c>
    </row>
    <row r="162" spans="1:11" s="14" customFormat="1" ht="20.25" hidden="1" thickBot="1">
      <c r="A162" s="488"/>
      <c r="B162" s="1178"/>
      <c r="C162" s="504"/>
      <c r="D162" s="504"/>
      <c r="E162" s="505"/>
      <c r="F162" s="495"/>
      <c r="G162" s="512"/>
      <c r="H162" s="504"/>
      <c r="I162" s="40"/>
      <c r="J162" s="2428"/>
      <c r="K162" s="40"/>
    </row>
    <row r="163" spans="1:11" s="14" customFormat="1" ht="21" hidden="1" thickTop="1" thickBot="1">
      <c r="A163" s="488" t="s">
        <v>2041</v>
      </c>
      <c r="B163" s="1178" t="s">
        <v>2125</v>
      </c>
      <c r="C163" s="504" t="s">
        <v>2126</v>
      </c>
      <c r="D163" s="504">
        <v>45253</v>
      </c>
      <c r="E163" s="505">
        <v>45253</v>
      </c>
      <c r="F163" s="1892" t="s">
        <v>2857</v>
      </c>
      <c r="G163" s="501" t="s">
        <v>2127</v>
      </c>
      <c r="H163" s="498">
        <v>45259</v>
      </c>
      <c r="I163" s="302">
        <f>H163+18</f>
        <v>45277</v>
      </c>
      <c r="J163" s="2427">
        <f>H163+23</f>
        <v>45282</v>
      </c>
      <c r="K163" s="302">
        <f>H163+27</f>
        <v>45286</v>
      </c>
    </row>
    <row r="164" spans="1:11" s="14" customFormat="1" ht="21" hidden="1" thickTop="1" thickBot="1">
      <c r="A164" s="488" t="s">
        <v>2128</v>
      </c>
      <c r="B164" s="1876" t="s">
        <v>2109</v>
      </c>
      <c r="C164" s="498" t="s">
        <v>2129</v>
      </c>
      <c r="D164" s="498">
        <v>45257</v>
      </c>
      <c r="E164" s="499">
        <v>45258</v>
      </c>
      <c r="F164" s="495"/>
      <c r="G164" s="512"/>
      <c r="H164" s="504"/>
      <c r="I164" s="40"/>
      <c r="J164" s="2428"/>
      <c r="K164" s="40"/>
    </row>
    <row r="165" spans="1:11" s="14" customFormat="1" ht="20.25" hidden="1" thickTop="1">
      <c r="A165" s="488" t="s">
        <v>2130</v>
      </c>
      <c r="B165" s="1892" t="s">
        <v>2041</v>
      </c>
      <c r="C165" s="498" t="s">
        <v>2131</v>
      </c>
      <c r="D165" s="498">
        <v>45267</v>
      </c>
      <c r="E165" s="499">
        <v>45268</v>
      </c>
      <c r="F165" s="1892" t="s">
        <v>2803</v>
      </c>
      <c r="G165" s="501" t="s">
        <v>2132</v>
      </c>
      <c r="H165" s="498">
        <v>45266</v>
      </c>
      <c r="I165" s="302">
        <f>H165+18</f>
        <v>45284</v>
      </c>
      <c r="J165" s="2427">
        <f>H165+23</f>
        <v>45289</v>
      </c>
      <c r="K165" s="302">
        <f>H165+27</f>
        <v>45293</v>
      </c>
    </row>
    <row r="166" spans="1:11" s="14" customFormat="1" ht="20.25" hidden="1" thickBot="1">
      <c r="A166" s="488"/>
      <c r="B166" s="1178"/>
      <c r="C166" s="504"/>
      <c r="D166" s="504"/>
      <c r="E166" s="505"/>
      <c r="F166" s="495"/>
      <c r="G166" s="512"/>
      <c r="H166" s="504"/>
      <c r="I166" s="40"/>
      <c r="J166" s="2428"/>
      <c r="K166" s="40"/>
    </row>
    <row r="167" spans="1:11" s="14" customFormat="1" ht="20.25" hidden="1" thickTop="1">
      <c r="A167" s="488"/>
      <c r="B167" s="1177"/>
      <c r="C167" s="498"/>
      <c r="D167" s="498"/>
      <c r="E167" s="499"/>
      <c r="F167" s="1892" t="s">
        <v>2858</v>
      </c>
      <c r="G167" s="501" t="s">
        <v>2133</v>
      </c>
      <c r="H167" s="498">
        <v>45273</v>
      </c>
      <c r="I167" s="302">
        <f>H167+18</f>
        <v>45291</v>
      </c>
      <c r="J167" s="2427">
        <f>H167+23</f>
        <v>45296</v>
      </c>
      <c r="K167" s="302">
        <f>H167+27</f>
        <v>45300</v>
      </c>
    </row>
    <row r="168" spans="1:11" s="14" customFormat="1" ht="20.25" hidden="1" thickBot="1">
      <c r="A168" s="488"/>
      <c r="B168" s="1178"/>
      <c r="C168" s="504"/>
      <c r="D168" s="504"/>
      <c r="E168" s="505"/>
      <c r="F168" s="495"/>
      <c r="G168" s="512"/>
      <c r="H168" s="504"/>
      <c r="I168" s="40"/>
      <c r="J168" s="2428"/>
      <c r="K168" s="40"/>
    </row>
    <row r="169" spans="1:11" s="14" customFormat="1" ht="21" hidden="1" thickTop="1" thickBot="1">
      <c r="A169" s="488" t="s">
        <v>2134</v>
      </c>
      <c r="B169" s="1177" t="s">
        <v>2135</v>
      </c>
      <c r="C169" s="498" t="s">
        <v>2136</v>
      </c>
      <c r="D169" s="498">
        <v>45277</v>
      </c>
      <c r="E169" s="499">
        <v>45279</v>
      </c>
      <c r="F169" s="1892" t="s">
        <v>2805</v>
      </c>
      <c r="G169" s="501" t="s">
        <v>2137</v>
      </c>
      <c r="H169" s="498">
        <v>45280</v>
      </c>
      <c r="I169" s="302">
        <f>H169+18</f>
        <v>45298</v>
      </c>
      <c r="J169" s="2427">
        <f>H169+23</f>
        <v>45303</v>
      </c>
      <c r="K169" s="302">
        <f>H169+27</f>
        <v>45307</v>
      </c>
    </row>
    <row r="170" spans="1:11" s="14" customFormat="1" ht="21" hidden="1" thickTop="1" thickBot="1">
      <c r="A170" s="488" t="s">
        <v>2061</v>
      </c>
      <c r="B170" s="1876" t="s">
        <v>2138</v>
      </c>
      <c r="C170" s="498" t="s">
        <v>2139</v>
      </c>
      <c r="D170" s="498">
        <v>45280</v>
      </c>
      <c r="E170" s="499">
        <v>45281</v>
      </c>
      <c r="F170" s="495"/>
      <c r="G170" s="512"/>
      <c r="H170" s="504"/>
      <c r="I170" s="40"/>
      <c r="J170" s="2428"/>
      <c r="K170" s="40"/>
    </row>
    <row r="171" spans="1:11" s="14" customFormat="1" ht="20.25" hidden="1" thickTop="1">
      <c r="A171" s="488"/>
      <c r="B171" s="1892" t="s">
        <v>2125</v>
      </c>
      <c r="C171" s="498" t="s">
        <v>2140</v>
      </c>
      <c r="D171" s="498">
        <v>45286</v>
      </c>
      <c r="E171" s="499">
        <v>45287</v>
      </c>
      <c r="F171" s="1892" t="s">
        <v>2859</v>
      </c>
      <c r="G171" s="501" t="s">
        <v>2860</v>
      </c>
      <c r="H171" s="498">
        <v>45287</v>
      </c>
      <c r="I171" s="302">
        <f>H171+18</f>
        <v>45305</v>
      </c>
      <c r="J171" s="2427">
        <f>H171+23</f>
        <v>45310</v>
      </c>
      <c r="K171" s="302">
        <f>H171+27</f>
        <v>45314</v>
      </c>
    </row>
    <row r="172" spans="1:11" s="14" customFormat="1" ht="20.25" hidden="1" thickBot="1">
      <c r="A172" s="488"/>
      <c r="B172" s="1178"/>
      <c r="C172" s="504"/>
      <c r="D172" s="504"/>
      <c r="E172" s="505"/>
      <c r="F172" s="495"/>
      <c r="G172" s="512"/>
      <c r="H172" s="504"/>
      <c r="I172" s="40"/>
      <c r="J172" s="2428"/>
      <c r="K172" s="40"/>
    </row>
    <row r="173" spans="1:11" s="14" customFormat="1" ht="20.25" hidden="1" thickTop="1">
      <c r="A173" s="488"/>
      <c r="B173" s="1876"/>
      <c r="C173" s="498"/>
      <c r="D173" s="498"/>
      <c r="E173" s="499"/>
      <c r="F173" s="1892" t="s">
        <v>2855</v>
      </c>
      <c r="G173" s="501" t="s">
        <v>2143</v>
      </c>
      <c r="H173" s="498">
        <v>45294</v>
      </c>
      <c r="I173" s="302">
        <f>H173+18</f>
        <v>45312</v>
      </c>
      <c r="J173" s="2427">
        <f>H173+23</f>
        <v>45317</v>
      </c>
      <c r="K173" s="302">
        <f>H173+27</f>
        <v>45321</v>
      </c>
    </row>
    <row r="174" spans="1:11" s="14" customFormat="1" ht="20.25" hidden="1" thickBot="1">
      <c r="A174" s="488"/>
      <c r="B174" s="1178"/>
      <c r="C174" s="504"/>
      <c r="D174" s="504"/>
      <c r="E174" s="505"/>
      <c r="F174" s="495"/>
      <c r="G174" s="512"/>
      <c r="H174" s="504"/>
      <c r="I174" s="40"/>
      <c r="J174" s="2428"/>
      <c r="K174" s="40"/>
    </row>
    <row r="175" spans="1:11" s="14" customFormat="1" ht="20.25" hidden="1" thickTop="1">
      <c r="A175" s="488" t="s">
        <v>2144</v>
      </c>
      <c r="B175" s="1892" t="s">
        <v>2122</v>
      </c>
      <c r="C175" s="498" t="s">
        <v>2145</v>
      </c>
      <c r="D175" s="498">
        <v>44928</v>
      </c>
      <c r="E175" s="499">
        <v>44929</v>
      </c>
      <c r="F175" s="1892" t="s">
        <v>2273</v>
      </c>
      <c r="G175" s="501" t="s">
        <v>2146</v>
      </c>
      <c r="H175" s="498">
        <v>45301</v>
      </c>
      <c r="I175" s="302">
        <f t="shared" ref="I175" si="87">H175+18</f>
        <v>45319</v>
      </c>
      <c r="J175" s="2427">
        <f t="shared" ref="J175" si="88">H175+23</f>
        <v>45324</v>
      </c>
      <c r="K175" s="302">
        <f t="shared" ref="K175" si="89">H175+27</f>
        <v>45328</v>
      </c>
    </row>
    <row r="176" spans="1:11" s="14" customFormat="1" ht="20.25" hidden="1" thickBot="1">
      <c r="A176" s="488"/>
      <c r="B176" s="1178"/>
      <c r="C176" s="504"/>
      <c r="D176" s="504"/>
      <c r="E176" s="505"/>
      <c r="F176" s="495"/>
      <c r="G176" s="512"/>
      <c r="H176" s="504"/>
      <c r="I176" s="40"/>
      <c r="J176" s="2428"/>
      <c r="K176" s="40"/>
    </row>
    <row r="177" spans="1:13" s="14" customFormat="1" ht="20.25" hidden="1" thickTop="1">
      <c r="A177" s="488" t="s">
        <v>2041</v>
      </c>
      <c r="B177" s="1892" t="s">
        <v>2109</v>
      </c>
      <c r="C177" s="498" t="s">
        <v>2147</v>
      </c>
      <c r="D177" s="498">
        <v>45300</v>
      </c>
      <c r="E177" s="499">
        <v>45302</v>
      </c>
      <c r="F177" s="1892" t="s">
        <v>2812</v>
      </c>
      <c r="G177" s="501" t="s">
        <v>2148</v>
      </c>
      <c r="H177" s="498">
        <v>45308</v>
      </c>
      <c r="I177" s="302">
        <f t="shared" ref="I177" si="90">H177+18</f>
        <v>45326</v>
      </c>
      <c r="J177" s="2427">
        <f t="shared" ref="J177" si="91">H177+23</f>
        <v>45331</v>
      </c>
      <c r="K177" s="302">
        <f t="shared" ref="K177" si="92">H177+27</f>
        <v>45335</v>
      </c>
    </row>
    <row r="178" spans="1:13" s="14" customFormat="1" ht="20.25" hidden="1" thickBot="1">
      <c r="A178" s="488"/>
      <c r="B178" s="1178"/>
      <c r="C178" s="504"/>
      <c r="D178" s="504"/>
      <c r="E178" s="505"/>
      <c r="F178" s="495"/>
      <c r="G178" s="512"/>
      <c r="H178" s="504"/>
      <c r="I178" s="40"/>
      <c r="J178" s="2428"/>
      <c r="K178" s="40"/>
    </row>
    <row r="179" spans="1:13" s="14" customFormat="1" ht="20.25" hidden="1" thickTop="1">
      <c r="A179" s="488" t="s">
        <v>2149</v>
      </c>
      <c r="B179" s="1892" t="s">
        <v>2150</v>
      </c>
      <c r="C179" s="498" t="s">
        <v>2151</v>
      </c>
      <c r="D179" s="498">
        <v>45311</v>
      </c>
      <c r="E179" s="499">
        <v>45313</v>
      </c>
      <c r="F179" s="1892" t="s">
        <v>2822</v>
      </c>
      <c r="G179" s="501" t="s">
        <v>2152</v>
      </c>
      <c r="H179" s="498">
        <v>45315</v>
      </c>
      <c r="I179" s="302">
        <f t="shared" ref="I179" si="93">H179+18</f>
        <v>45333</v>
      </c>
      <c r="J179" s="2427">
        <f t="shared" ref="J179" si="94">H179+23</f>
        <v>45338</v>
      </c>
      <c r="K179" s="302">
        <f t="shared" ref="K179" si="95">H179+27</f>
        <v>45342</v>
      </c>
    </row>
    <row r="180" spans="1:13" ht="13.5" hidden="1" thickBot="1"/>
    <row r="181" spans="1:13" s="14" customFormat="1" ht="20.25" hidden="1" thickTop="1">
      <c r="A181" s="488"/>
      <c r="B181" s="1892" t="s">
        <v>2138</v>
      </c>
      <c r="C181" s="498" t="s">
        <v>2153</v>
      </c>
      <c r="D181" s="498">
        <v>45319</v>
      </c>
      <c r="E181" s="499">
        <v>45322</v>
      </c>
      <c r="F181" s="1892" t="s">
        <v>2818</v>
      </c>
      <c r="G181" s="501" t="s">
        <v>2154</v>
      </c>
      <c r="H181" s="498">
        <v>45322</v>
      </c>
      <c r="I181" s="302">
        <f t="shared" ref="I181" si="96">H181+18</f>
        <v>45340</v>
      </c>
      <c r="J181" s="2427">
        <f t="shared" ref="J181" si="97">H181+23</f>
        <v>45345</v>
      </c>
      <c r="K181" s="302">
        <f t="shared" ref="K181" si="98">H181+27</f>
        <v>45349</v>
      </c>
      <c r="L181" s="490"/>
    </row>
    <row r="182" spans="1:13" s="14" customFormat="1" ht="20.25" hidden="1" thickBot="1">
      <c r="A182" s="488"/>
      <c r="B182" s="1178"/>
      <c r="C182" s="504"/>
      <c r="D182" s="504"/>
      <c r="E182" s="505"/>
      <c r="F182" s="495"/>
      <c r="G182" s="512"/>
      <c r="H182" s="504"/>
      <c r="I182" s="40"/>
      <c r="J182" s="2428"/>
      <c r="K182" s="40"/>
      <c r="L182" s="490"/>
    </row>
    <row r="183" spans="1:13" s="14" customFormat="1" ht="20.25" hidden="1" thickTop="1">
      <c r="A183" s="488"/>
      <c r="B183" s="1892" t="s">
        <v>2125</v>
      </c>
      <c r="C183" s="498" t="s">
        <v>2155</v>
      </c>
      <c r="D183" s="498">
        <v>45323</v>
      </c>
      <c r="E183" s="499">
        <v>45325</v>
      </c>
      <c r="F183" s="1892" t="s">
        <v>2819</v>
      </c>
      <c r="G183" s="501" t="s">
        <v>2156</v>
      </c>
      <c r="H183" s="498">
        <v>45329</v>
      </c>
      <c r="I183" s="302">
        <f t="shared" ref="I183" si="99">H183+18</f>
        <v>45347</v>
      </c>
      <c r="J183" s="2427">
        <f t="shared" ref="J183" si="100">H183+23</f>
        <v>45352</v>
      </c>
      <c r="K183" s="302">
        <f t="shared" ref="K183" si="101">H183+27</f>
        <v>45356</v>
      </c>
      <c r="L183" s="490"/>
    </row>
    <row r="184" spans="1:13" s="14" customFormat="1" ht="20.25" hidden="1" thickBot="1">
      <c r="A184" s="488"/>
      <c r="B184" s="1178"/>
      <c r="C184" s="504"/>
      <c r="D184" s="504"/>
      <c r="E184" s="505"/>
      <c r="F184" s="495"/>
      <c r="G184" s="512"/>
      <c r="H184" s="504"/>
      <c r="I184" s="40"/>
      <c r="J184" s="2428"/>
      <c r="K184" s="40"/>
      <c r="L184" s="490"/>
    </row>
    <row r="185" spans="1:13" s="14" customFormat="1" ht="20.25" hidden="1" thickTop="1">
      <c r="A185" s="488"/>
      <c r="B185" s="1892" t="s">
        <v>2061</v>
      </c>
      <c r="C185" s="498" t="s">
        <v>2157</v>
      </c>
      <c r="D185" s="498">
        <v>45331</v>
      </c>
      <c r="E185" s="499">
        <v>45333</v>
      </c>
      <c r="F185" s="1892" t="s">
        <v>2856</v>
      </c>
      <c r="G185" s="501" t="s">
        <v>2158</v>
      </c>
      <c r="H185" s="498">
        <v>45336</v>
      </c>
      <c r="I185" s="302">
        <f t="shared" ref="I185" si="102">H185+18</f>
        <v>45354</v>
      </c>
      <c r="J185" s="2427">
        <f t="shared" ref="J185" si="103">H185+23</f>
        <v>45359</v>
      </c>
      <c r="K185" s="302">
        <f t="shared" ref="K185" si="104">H185+27</f>
        <v>45363</v>
      </c>
      <c r="L185" s="490"/>
    </row>
    <row r="186" spans="1:13" s="14" customFormat="1" ht="20.25" hidden="1" thickBot="1">
      <c r="A186" s="488"/>
      <c r="B186" s="1178"/>
      <c r="C186" s="504"/>
      <c r="D186" s="504"/>
      <c r="E186" s="505"/>
      <c r="F186" s="495"/>
      <c r="G186" s="512"/>
      <c r="H186" s="504"/>
      <c r="I186" s="40"/>
      <c r="J186" s="2428"/>
      <c r="K186" s="40"/>
      <c r="L186" s="490"/>
    </row>
    <row r="187" spans="1:13" s="14" customFormat="1" ht="20.25" hidden="1" thickTop="1">
      <c r="A187" s="488" t="s">
        <v>2041</v>
      </c>
      <c r="B187" s="1892" t="s">
        <v>2122</v>
      </c>
      <c r="C187" s="498" t="s">
        <v>2159</v>
      </c>
      <c r="D187" s="498">
        <v>45334</v>
      </c>
      <c r="E187" s="499">
        <v>45336</v>
      </c>
      <c r="F187" s="1892" t="s">
        <v>2811</v>
      </c>
      <c r="G187" s="501" t="s">
        <v>2160</v>
      </c>
      <c r="H187" s="498">
        <v>45343</v>
      </c>
      <c r="I187" s="302">
        <f t="shared" ref="I187" si="105">H187+18</f>
        <v>45361</v>
      </c>
      <c r="J187" s="2433" t="s">
        <v>2190</v>
      </c>
      <c r="K187" s="302">
        <f t="shared" ref="K187" si="106">H187+27</f>
        <v>45370</v>
      </c>
      <c r="L187" s="490"/>
      <c r="M187" s="39" t="s">
        <v>2861</v>
      </c>
    </row>
    <row r="188" spans="1:13" s="14" customFormat="1" ht="20.25" hidden="1" thickBot="1">
      <c r="A188" s="488"/>
      <c r="B188" s="1178"/>
      <c r="C188" s="504"/>
      <c r="D188" s="504"/>
      <c r="E188" s="505"/>
      <c r="F188" s="495"/>
      <c r="G188" s="512"/>
      <c r="H188" s="504"/>
      <c r="I188" s="40"/>
      <c r="J188" s="2428"/>
      <c r="K188" s="40"/>
      <c r="L188" s="490"/>
      <c r="M188" s="14" t="s">
        <v>2862</v>
      </c>
    </row>
    <row r="189" spans="1:13" s="14" customFormat="1" ht="20.25" hidden="1" thickTop="1">
      <c r="A189" s="488"/>
      <c r="B189" s="1892"/>
      <c r="C189" s="498"/>
      <c r="D189" s="498"/>
      <c r="E189" s="499"/>
      <c r="F189" s="1892" t="s">
        <v>2810</v>
      </c>
      <c r="G189" s="501" t="s">
        <v>2163</v>
      </c>
      <c r="H189" s="498">
        <v>45350</v>
      </c>
      <c r="I189" s="302">
        <f>H189+27</f>
        <v>45377</v>
      </c>
      <c r="J189" s="2427">
        <f>H189+33</f>
        <v>45383</v>
      </c>
      <c r="K189" s="302">
        <f>H189+37</f>
        <v>45387</v>
      </c>
      <c r="L189" s="490"/>
      <c r="M189" s="39" t="s">
        <v>2863</v>
      </c>
    </row>
    <row r="190" spans="1:13" s="14" customFormat="1" ht="20.25" hidden="1" thickBot="1">
      <c r="A190" s="488"/>
      <c r="B190" s="1178"/>
      <c r="C190" s="504"/>
      <c r="D190" s="504"/>
      <c r="E190" s="505"/>
      <c r="F190" s="495"/>
      <c r="G190" s="512"/>
      <c r="H190" s="504"/>
      <c r="I190" s="40"/>
      <c r="J190" s="2428"/>
      <c r="K190" s="40"/>
      <c r="L190" s="490"/>
      <c r="M190" s="14" t="s">
        <v>2864</v>
      </c>
    </row>
    <row r="191" spans="1:13" s="14" customFormat="1" ht="20.25" hidden="1" thickTop="1">
      <c r="A191" s="488" t="s">
        <v>2164</v>
      </c>
      <c r="B191" s="1892" t="s">
        <v>2109</v>
      </c>
      <c r="C191" s="498" t="s">
        <v>2165</v>
      </c>
      <c r="D191" s="498">
        <v>45348</v>
      </c>
      <c r="E191" s="499">
        <v>45350</v>
      </c>
      <c r="F191" s="1876" t="s">
        <v>2865</v>
      </c>
      <c r="G191" s="501" t="s">
        <v>2167</v>
      </c>
      <c r="H191" s="498">
        <v>45357</v>
      </c>
      <c r="I191" s="302">
        <f>H191+27</f>
        <v>45384</v>
      </c>
      <c r="J191" s="2427">
        <f>H191+33</f>
        <v>45390</v>
      </c>
      <c r="K191" s="302">
        <f>H191+37</f>
        <v>45394</v>
      </c>
      <c r="L191" s="490"/>
      <c r="M191" s="39" t="s">
        <v>2863</v>
      </c>
    </row>
    <row r="192" spans="1:13" s="14" customFormat="1" ht="20.25" hidden="1" thickBot="1">
      <c r="A192" s="488"/>
      <c r="B192" s="1178" t="s">
        <v>2138</v>
      </c>
      <c r="C192" s="504" t="s">
        <v>2168</v>
      </c>
      <c r="D192" s="504">
        <v>45351</v>
      </c>
      <c r="E192" s="505">
        <v>45353</v>
      </c>
      <c r="F192" s="495"/>
      <c r="G192" s="512"/>
      <c r="H192" s="504"/>
      <c r="I192" s="40"/>
      <c r="J192" s="2428"/>
      <c r="K192" s="40"/>
      <c r="L192" s="490"/>
      <c r="M192" s="14" t="s">
        <v>2866</v>
      </c>
    </row>
    <row r="193" spans="1:12" s="14" customFormat="1" ht="20.25" hidden="1" thickTop="1">
      <c r="A193" s="488"/>
      <c r="B193" s="1876" t="s">
        <v>2125</v>
      </c>
      <c r="C193" s="498" t="s">
        <v>2169</v>
      </c>
      <c r="D193" s="498">
        <v>45359</v>
      </c>
      <c r="E193" s="499">
        <v>45361</v>
      </c>
      <c r="F193" s="1876" t="s">
        <v>2857</v>
      </c>
      <c r="G193" s="501" t="s">
        <v>2170</v>
      </c>
      <c r="H193" s="498">
        <v>45364</v>
      </c>
      <c r="I193" s="302">
        <f>H193+27</f>
        <v>45391</v>
      </c>
      <c r="J193" s="2427">
        <f>H193+33</f>
        <v>45397</v>
      </c>
      <c r="K193" s="302">
        <f>H193+37</f>
        <v>45401</v>
      </c>
      <c r="L193" s="490"/>
    </row>
    <row r="194" spans="1:12" s="14" customFormat="1" ht="20.25" hidden="1" thickBot="1">
      <c r="A194" s="488"/>
      <c r="B194" s="1178"/>
      <c r="C194" s="504"/>
      <c r="D194" s="504"/>
      <c r="E194" s="505"/>
      <c r="F194" s="495"/>
      <c r="G194" s="512"/>
      <c r="H194" s="504"/>
      <c r="I194" s="40"/>
      <c r="J194" s="2428"/>
      <c r="K194" s="40"/>
      <c r="L194" s="490"/>
    </row>
    <row r="195" spans="1:12" s="14" customFormat="1" ht="20.25" hidden="1" thickTop="1">
      <c r="A195" s="488" t="s">
        <v>2171</v>
      </c>
      <c r="B195" s="1876" t="s">
        <v>2100</v>
      </c>
      <c r="C195" s="498" t="s">
        <v>2172</v>
      </c>
      <c r="D195" s="498">
        <v>45364</v>
      </c>
      <c r="E195" s="499">
        <v>45366</v>
      </c>
      <c r="F195" s="1876" t="s">
        <v>2867</v>
      </c>
      <c r="G195" s="501" t="s">
        <v>2173</v>
      </c>
      <c r="H195" s="498">
        <v>45371</v>
      </c>
      <c r="I195" s="302">
        <f>H195+27</f>
        <v>45398</v>
      </c>
      <c r="J195" s="2427">
        <f>H195+33</f>
        <v>45404</v>
      </c>
      <c r="K195" s="302">
        <f>H195+37</f>
        <v>45408</v>
      </c>
      <c r="L195" s="490"/>
    </row>
    <row r="196" spans="1:12" ht="13.5" hidden="1" thickBot="1"/>
    <row r="197" spans="1:12" s="14" customFormat="1" ht="20.25" hidden="1" thickTop="1">
      <c r="A197" s="488" t="s">
        <v>2174</v>
      </c>
      <c r="B197" s="1876" t="s">
        <v>2150</v>
      </c>
      <c r="C197" s="498" t="s">
        <v>2175</v>
      </c>
      <c r="D197" s="498">
        <v>45373</v>
      </c>
      <c r="E197" s="499">
        <v>45375</v>
      </c>
      <c r="F197" s="1876" t="s">
        <v>2803</v>
      </c>
      <c r="G197" s="501" t="s">
        <v>2176</v>
      </c>
      <c r="H197" s="498">
        <v>45378</v>
      </c>
      <c r="I197" s="302">
        <f>H197+27</f>
        <v>45405</v>
      </c>
      <c r="J197" s="2427">
        <f>H197+33</f>
        <v>45411</v>
      </c>
      <c r="K197" s="302">
        <f>H197+37</f>
        <v>45415</v>
      </c>
    </row>
    <row r="198" spans="1:12" s="14" customFormat="1" ht="20.25" hidden="1" thickBot="1">
      <c r="A198" s="488"/>
      <c r="B198" s="1178"/>
      <c r="C198" s="504"/>
      <c r="D198" s="504"/>
      <c r="E198" s="505"/>
      <c r="F198" s="495"/>
      <c r="G198" s="512"/>
      <c r="H198" s="504"/>
      <c r="I198" s="40"/>
      <c r="J198" s="2428"/>
      <c r="K198" s="40"/>
    </row>
    <row r="199" spans="1:12" s="14" customFormat="1" ht="20.25" hidden="1" thickTop="1">
      <c r="A199" s="488"/>
      <c r="B199" s="1876" t="s">
        <v>2164</v>
      </c>
      <c r="C199" s="498" t="s">
        <v>2177</v>
      </c>
      <c r="D199" s="498">
        <v>45383</v>
      </c>
      <c r="E199" s="499">
        <v>45385</v>
      </c>
      <c r="F199" s="1892" t="s">
        <v>2825</v>
      </c>
      <c r="G199" s="501" t="s">
        <v>2178</v>
      </c>
      <c r="H199" s="498">
        <v>45389</v>
      </c>
      <c r="I199" s="302">
        <f>H199+27</f>
        <v>45416</v>
      </c>
      <c r="J199" s="2427">
        <f>H199+33</f>
        <v>45422</v>
      </c>
      <c r="K199" s="302">
        <f>H199+37</f>
        <v>45426</v>
      </c>
    </row>
    <row r="200" spans="1:12" s="14" customFormat="1" ht="20.25" hidden="1" thickBot="1">
      <c r="A200" s="488"/>
      <c r="B200" s="1178"/>
      <c r="C200" s="504"/>
      <c r="D200" s="504"/>
      <c r="E200" s="505"/>
      <c r="F200" s="495"/>
      <c r="G200" s="512"/>
      <c r="H200" s="504"/>
      <c r="I200" s="40"/>
      <c r="J200" s="2428"/>
      <c r="K200" s="40"/>
    </row>
    <row r="201" spans="1:12" s="14" customFormat="1" ht="20.25" hidden="1" thickTop="1">
      <c r="A201" s="488"/>
      <c r="B201" s="1876"/>
      <c r="C201" s="498"/>
      <c r="D201" s="498"/>
      <c r="E201" s="499"/>
      <c r="F201" s="1876" t="s">
        <v>2813</v>
      </c>
      <c r="G201" s="501" t="s">
        <v>2179</v>
      </c>
      <c r="H201" s="498">
        <v>45392</v>
      </c>
      <c r="I201" s="302">
        <f>H201+27</f>
        <v>45419</v>
      </c>
      <c r="J201" s="2427">
        <f>H201+33</f>
        <v>45425</v>
      </c>
      <c r="K201" s="302">
        <f>H201+37</f>
        <v>45429</v>
      </c>
    </row>
    <row r="202" spans="1:12" s="14" customFormat="1" ht="20.25" hidden="1" thickBot="1">
      <c r="A202" s="488"/>
      <c r="B202" s="1178"/>
      <c r="C202" s="504"/>
      <c r="D202" s="504"/>
      <c r="E202" s="505"/>
      <c r="F202" s="495"/>
      <c r="G202" s="512"/>
      <c r="H202" s="504"/>
      <c r="I202" s="40"/>
      <c r="J202" s="2428"/>
      <c r="K202" s="40"/>
    </row>
    <row r="203" spans="1:12" s="14" customFormat="1" ht="20.25" hidden="1" thickTop="1">
      <c r="A203" s="488"/>
      <c r="B203" s="1876" t="s">
        <v>2138</v>
      </c>
      <c r="C203" s="498" t="s">
        <v>2180</v>
      </c>
      <c r="D203" s="498">
        <v>45390</v>
      </c>
      <c r="E203" s="499">
        <v>45393</v>
      </c>
      <c r="F203" s="1876" t="s">
        <v>2805</v>
      </c>
      <c r="G203" s="501" t="s">
        <v>2181</v>
      </c>
      <c r="H203" s="498">
        <v>45399</v>
      </c>
      <c r="I203" s="302">
        <f>H203+27</f>
        <v>45426</v>
      </c>
      <c r="J203" s="2427">
        <f>H203+33</f>
        <v>45432</v>
      </c>
      <c r="K203" s="302">
        <f>H203+37</f>
        <v>45436</v>
      </c>
    </row>
    <row r="204" spans="1:12" s="14" customFormat="1" ht="20.25" hidden="1" thickBot="1">
      <c r="A204" s="488"/>
      <c r="B204" s="1178"/>
      <c r="C204" s="504"/>
      <c r="D204" s="504"/>
      <c r="E204" s="505"/>
      <c r="F204" s="495"/>
      <c r="G204" s="512"/>
      <c r="H204" s="504"/>
      <c r="I204" s="40"/>
      <c r="J204" s="2428"/>
      <c r="K204" s="40"/>
    </row>
    <row r="205" spans="1:12" s="14" customFormat="1" ht="20.25" hidden="1" thickTop="1">
      <c r="A205" s="488" t="s">
        <v>2061</v>
      </c>
      <c r="B205" s="2496" t="s">
        <v>2182</v>
      </c>
      <c r="C205" s="498" t="s">
        <v>2183</v>
      </c>
      <c r="D205" s="498">
        <v>45396</v>
      </c>
      <c r="E205" s="1251"/>
      <c r="F205" s="1876" t="s">
        <v>2855</v>
      </c>
      <c r="G205" s="501" t="s">
        <v>2184</v>
      </c>
      <c r="H205" s="498">
        <v>45406</v>
      </c>
      <c r="I205" s="302">
        <f>H205+27</f>
        <v>45433</v>
      </c>
      <c r="J205" s="2427">
        <f>H205+33</f>
        <v>45439</v>
      </c>
      <c r="K205" s="302">
        <f>H205+37</f>
        <v>45443</v>
      </c>
    </row>
    <row r="206" spans="1:12" s="14" customFormat="1" ht="20.25" hidden="1" thickBot="1">
      <c r="A206" s="488"/>
      <c r="B206" s="1178" t="s">
        <v>2125</v>
      </c>
      <c r="C206" s="504" t="s">
        <v>2185</v>
      </c>
      <c r="D206" s="504">
        <v>45399</v>
      </c>
      <c r="E206" s="505">
        <v>45401</v>
      </c>
      <c r="F206" s="2476"/>
      <c r="G206" s="1080"/>
      <c r="H206" s="502"/>
      <c r="I206" s="502"/>
      <c r="J206" s="1400"/>
      <c r="K206" s="502"/>
    </row>
    <row r="207" spans="1:12" s="14" customFormat="1" ht="21" hidden="1" thickTop="1" thickBot="1">
      <c r="A207" s="488"/>
      <c r="B207" s="1178" t="s">
        <v>2186</v>
      </c>
      <c r="C207" s="504" t="s">
        <v>2187</v>
      </c>
      <c r="D207" s="504">
        <v>45400</v>
      </c>
      <c r="E207" s="505">
        <v>45402</v>
      </c>
      <c r="F207" s="495"/>
      <c r="G207" s="512"/>
      <c r="H207" s="504"/>
      <c r="I207" s="40"/>
      <c r="J207" s="2428"/>
      <c r="K207" s="40"/>
    </row>
    <row r="208" spans="1:12" s="14" customFormat="1" ht="20.25" hidden="1" thickTop="1">
      <c r="A208" s="488" t="s">
        <v>2188</v>
      </c>
      <c r="B208" s="2234" t="s">
        <v>2061</v>
      </c>
      <c r="C208" s="858" t="s">
        <v>2189</v>
      </c>
      <c r="D208" s="858">
        <v>45411</v>
      </c>
      <c r="E208" s="2538" t="s">
        <v>2190</v>
      </c>
      <c r="F208" s="1876" t="s">
        <v>2273</v>
      </c>
      <c r="G208" s="501" t="s">
        <v>2191</v>
      </c>
      <c r="H208" s="498">
        <v>45413</v>
      </c>
      <c r="I208" s="302">
        <f>H208+27</f>
        <v>45440</v>
      </c>
      <c r="J208" s="2427">
        <f>H208+33</f>
        <v>45446</v>
      </c>
      <c r="K208" s="302">
        <f>H208+37</f>
        <v>45450</v>
      </c>
    </row>
    <row r="209" spans="1:11" s="14" customFormat="1" ht="20.25" hidden="1" thickBot="1">
      <c r="A209" s="488"/>
      <c r="B209" s="1178"/>
      <c r="C209" s="504"/>
      <c r="D209" s="504"/>
      <c r="E209" s="505"/>
      <c r="F209" s="495"/>
      <c r="G209" s="512"/>
      <c r="H209" s="504"/>
      <c r="I209" s="40"/>
      <c r="J209" s="2428"/>
      <c r="K209" s="40"/>
    </row>
    <row r="210" spans="1:11" s="14" customFormat="1" ht="20.25" hidden="1" thickTop="1">
      <c r="A210" s="488"/>
      <c r="B210" s="1876"/>
      <c r="C210" s="498"/>
      <c r="D210" s="502"/>
      <c r="E210" s="1040"/>
      <c r="F210" s="1876" t="s">
        <v>2812</v>
      </c>
      <c r="G210" s="501" t="s">
        <v>2193</v>
      </c>
      <c r="H210" s="498">
        <v>45423</v>
      </c>
      <c r="I210" s="302">
        <f>H210+27</f>
        <v>45450</v>
      </c>
      <c r="J210" s="2427">
        <f>H210+33</f>
        <v>45456</v>
      </c>
      <c r="K210" s="302">
        <f>H210+37</f>
        <v>45460</v>
      </c>
    </row>
    <row r="211" spans="1:11" s="14" customFormat="1" ht="20.25" hidden="1" thickBot="1">
      <c r="A211" s="488"/>
      <c r="B211" s="1178"/>
      <c r="C211" s="504"/>
      <c r="D211" s="504"/>
      <c r="E211" s="505"/>
      <c r="F211" s="495"/>
      <c r="G211" s="512"/>
      <c r="H211" s="504"/>
      <c r="I211" s="40"/>
      <c r="J211" s="2428"/>
      <c r="K211" s="40"/>
    </row>
    <row r="212" spans="1:11" s="14" customFormat="1" ht="20.25" hidden="1" thickTop="1">
      <c r="A212" s="488" t="s">
        <v>2164</v>
      </c>
      <c r="B212" s="1876" t="s">
        <v>2188</v>
      </c>
      <c r="C212" s="858" t="s">
        <v>2192</v>
      </c>
      <c r="D212" s="858">
        <v>45421</v>
      </c>
      <c r="E212" s="2538" t="s">
        <v>2190</v>
      </c>
      <c r="F212" s="1876" t="s">
        <v>2822</v>
      </c>
      <c r="G212" s="501" t="s">
        <v>2195</v>
      </c>
      <c r="H212" s="498">
        <v>45427</v>
      </c>
      <c r="I212" s="302">
        <f>H212+27</f>
        <v>45454</v>
      </c>
      <c r="J212" s="2427">
        <f>H212+33</f>
        <v>45460</v>
      </c>
      <c r="K212" s="302">
        <f>H212+37</f>
        <v>45464</v>
      </c>
    </row>
    <row r="213" spans="1:11" s="14" customFormat="1" ht="20.25" hidden="1" thickBot="1">
      <c r="A213" s="488"/>
      <c r="B213" s="1178"/>
      <c r="C213" s="2602"/>
      <c r="D213" s="2602"/>
      <c r="E213" s="2603"/>
      <c r="F213" s="2396"/>
      <c r="G213" s="512"/>
      <c r="H213" s="504"/>
      <c r="I213" s="504"/>
      <c r="J213" s="2598"/>
      <c r="K213" s="504"/>
    </row>
    <row r="214" spans="1:11" s="14" customFormat="1" ht="20.25" hidden="1" thickTop="1">
      <c r="A214"/>
      <c r="B214" s="2234" t="s">
        <v>2164</v>
      </c>
      <c r="C214" s="498" t="s">
        <v>2199</v>
      </c>
      <c r="D214" s="858">
        <v>45427</v>
      </c>
      <c r="E214" s="2596">
        <v>45432</v>
      </c>
      <c r="F214" s="1876" t="s">
        <v>2818</v>
      </c>
      <c r="G214" s="501" t="s">
        <v>2198</v>
      </c>
      <c r="H214" s="498">
        <v>45435</v>
      </c>
      <c r="I214" s="302">
        <f>H214+27</f>
        <v>45462</v>
      </c>
      <c r="J214" s="2427">
        <f>H214+33</f>
        <v>45468</v>
      </c>
      <c r="K214" s="302">
        <f>H214+37</f>
        <v>45472</v>
      </c>
    </row>
    <row r="215" spans="1:11" s="14" customFormat="1" ht="19.5" hidden="1">
      <c r="A215"/>
      <c r="B215" s="2600" t="s">
        <v>2196</v>
      </c>
      <c r="C215" s="2602" t="s">
        <v>2197</v>
      </c>
      <c r="D215" s="2602">
        <v>45426</v>
      </c>
      <c r="E215" s="2603">
        <v>45429</v>
      </c>
      <c r="F215" s="2476"/>
      <c r="G215" s="1080"/>
      <c r="H215" s="502"/>
      <c r="I215" s="502"/>
      <c r="J215" s="1400"/>
      <c r="K215" s="502"/>
    </row>
    <row r="216" spans="1:11" s="14" customFormat="1" ht="19.5" hidden="1">
      <c r="A216" s="488" t="s">
        <v>2200</v>
      </c>
      <c r="B216" s="2234" t="s">
        <v>2201</v>
      </c>
      <c r="C216" s="302" t="s">
        <v>2202</v>
      </c>
      <c r="D216" s="302">
        <v>45430</v>
      </c>
      <c r="E216" s="2597">
        <v>45433</v>
      </c>
      <c r="F216" s="2476"/>
      <c r="G216" s="1080"/>
      <c r="H216" s="502"/>
      <c r="I216" s="502"/>
      <c r="J216" s="1400"/>
      <c r="K216" s="502"/>
    </row>
    <row r="217" spans="1:11" s="14" customFormat="1" ht="20.25" hidden="1" thickBot="1">
      <c r="A217" s="488" t="s">
        <v>2125</v>
      </c>
      <c r="B217" s="2601" t="s">
        <v>2138</v>
      </c>
      <c r="C217" s="502" t="s">
        <v>2203</v>
      </c>
      <c r="D217" s="502">
        <v>45429</v>
      </c>
      <c r="E217" s="2590" t="s">
        <v>2190</v>
      </c>
      <c r="F217" s="495"/>
      <c r="G217" s="512"/>
      <c r="H217" s="504"/>
      <c r="I217" s="40"/>
      <c r="J217" s="2428"/>
      <c r="K217" s="40"/>
    </row>
    <row r="218" spans="1:11" s="14" customFormat="1" ht="20.25" hidden="1" thickTop="1">
      <c r="A218" s="488" t="s">
        <v>2125</v>
      </c>
      <c r="B218" s="2234" t="s">
        <v>2109</v>
      </c>
      <c r="C218" s="498" t="s">
        <v>2204</v>
      </c>
      <c r="D218" s="498">
        <v>45446</v>
      </c>
      <c r="E218" s="499">
        <v>45447</v>
      </c>
      <c r="F218" s="1876" t="s">
        <v>2819</v>
      </c>
      <c r="G218" s="501" t="s">
        <v>2205</v>
      </c>
      <c r="H218" s="498">
        <v>45441</v>
      </c>
      <c r="I218" s="302">
        <f>H218+27</f>
        <v>45468</v>
      </c>
      <c r="J218" s="2427">
        <f>H218+33</f>
        <v>45474</v>
      </c>
      <c r="K218" s="302">
        <f>H218+37</f>
        <v>45478</v>
      </c>
    </row>
    <row r="219" spans="1:11" s="14" customFormat="1" ht="20.25" hidden="1" thickBot="1">
      <c r="A219" s="488"/>
      <c r="B219" s="1178"/>
      <c r="C219" s="504"/>
      <c r="D219" s="504"/>
      <c r="E219" s="505"/>
      <c r="F219" s="495"/>
      <c r="G219" s="512"/>
      <c r="H219" s="504"/>
      <c r="I219" s="40"/>
      <c r="J219" s="2428"/>
      <c r="K219" s="40"/>
    </row>
    <row r="220" spans="1:11" s="14" customFormat="1" ht="20.25" hidden="1" thickTop="1">
      <c r="A220" s="488"/>
      <c r="B220" s="2234" t="s">
        <v>2125</v>
      </c>
      <c r="C220" s="498" t="s">
        <v>2206</v>
      </c>
      <c r="D220" s="498">
        <v>45442</v>
      </c>
      <c r="E220" s="499">
        <v>45445</v>
      </c>
      <c r="F220" s="1876" t="s">
        <v>2856</v>
      </c>
      <c r="G220" s="501" t="s">
        <v>2208</v>
      </c>
      <c r="H220" s="498">
        <v>45448</v>
      </c>
      <c r="I220" s="302">
        <f>H220+27</f>
        <v>45475</v>
      </c>
      <c r="J220" s="2427">
        <f>H220+33</f>
        <v>45481</v>
      </c>
      <c r="K220" s="302">
        <f>H220+37</f>
        <v>45485</v>
      </c>
    </row>
    <row r="221" spans="1:11" s="14" customFormat="1" ht="20.25" hidden="1" thickBot="1">
      <c r="A221" s="488"/>
      <c r="B221" s="1178" t="s">
        <v>2061</v>
      </c>
      <c r="C221" s="504" t="s">
        <v>2209</v>
      </c>
      <c r="D221" s="504">
        <v>45442</v>
      </c>
      <c r="E221" s="1396" t="s">
        <v>2190</v>
      </c>
      <c r="F221" s="495"/>
      <c r="G221" s="512"/>
      <c r="H221" s="504"/>
      <c r="I221" s="40"/>
      <c r="J221" s="2428"/>
      <c r="K221" s="40"/>
    </row>
    <row r="222" spans="1:11" s="14" customFormat="1" ht="20.25" hidden="1" thickTop="1">
      <c r="A222" s="488"/>
      <c r="B222" s="2659" t="s">
        <v>2210</v>
      </c>
      <c r="C222" s="2615" t="s">
        <v>2209</v>
      </c>
      <c r="D222" s="813" t="s">
        <v>2190</v>
      </c>
      <c r="E222" s="499" t="s">
        <v>2000</v>
      </c>
      <c r="F222" s="1876" t="s">
        <v>2811</v>
      </c>
      <c r="G222" s="501" t="s">
        <v>2211</v>
      </c>
      <c r="H222" s="498">
        <v>45455</v>
      </c>
      <c r="I222" s="302">
        <f t="shared" ref="I222" si="107">H222+27</f>
        <v>45482</v>
      </c>
      <c r="J222" s="2427">
        <f t="shared" ref="J222" si="108">H222+33</f>
        <v>45488</v>
      </c>
      <c r="K222" s="302">
        <f t="shared" ref="K222" si="109">H222+37</f>
        <v>45492</v>
      </c>
    </row>
    <row r="223" spans="1:11" s="14" customFormat="1" ht="20.25" hidden="1" thickBot="1">
      <c r="A223" s="488"/>
      <c r="B223" s="1178"/>
      <c r="C223" s="504"/>
      <c r="D223" s="504"/>
      <c r="E223" s="505"/>
      <c r="F223" s="495"/>
      <c r="G223" s="512"/>
      <c r="H223" s="504"/>
      <c r="I223" s="40"/>
      <c r="J223" s="2428"/>
      <c r="K223" s="40"/>
    </row>
    <row r="224" spans="1:11" s="14" customFormat="1" ht="20.25" hidden="1" thickTop="1">
      <c r="A224" s="488"/>
      <c r="B224" s="1876" t="s">
        <v>2188</v>
      </c>
      <c r="C224" s="498" t="s">
        <v>2212</v>
      </c>
      <c r="D224" s="498">
        <v>45464</v>
      </c>
      <c r="E224" s="499">
        <v>45466</v>
      </c>
      <c r="F224" s="1876" t="s">
        <v>2810</v>
      </c>
      <c r="G224" s="501" t="s">
        <v>2213</v>
      </c>
      <c r="H224" s="498">
        <v>45462</v>
      </c>
      <c r="I224" s="302">
        <f t="shared" ref="I224" si="110">H224+27</f>
        <v>45489</v>
      </c>
      <c r="J224" s="2427">
        <f t="shared" ref="J224" si="111">H224+33</f>
        <v>45495</v>
      </c>
      <c r="K224" s="302">
        <f t="shared" ref="K224" si="112">H224+37</f>
        <v>45499</v>
      </c>
    </row>
    <row r="225" spans="1:11" s="14" customFormat="1" ht="20.25" hidden="1" thickBot="1">
      <c r="A225" s="488" t="s">
        <v>2164</v>
      </c>
      <c r="B225" s="798" t="s">
        <v>2214</v>
      </c>
      <c r="C225" s="2660" t="s">
        <v>2215</v>
      </c>
      <c r="D225" s="504">
        <v>45457</v>
      </c>
      <c r="E225" s="505">
        <v>45460</v>
      </c>
      <c r="F225" s="495"/>
      <c r="G225" s="512"/>
      <c r="H225" s="504"/>
      <c r="I225" s="40"/>
      <c r="J225" s="2428"/>
      <c r="K225" s="40"/>
    </row>
    <row r="226" spans="1:11" s="14" customFormat="1" ht="20.25" hidden="1" thickTop="1">
      <c r="A226" s="488"/>
      <c r="B226" s="1876"/>
      <c r="C226" s="498"/>
      <c r="D226" s="498"/>
      <c r="E226" s="499"/>
      <c r="F226" s="1876" t="s">
        <v>2865</v>
      </c>
      <c r="G226" s="501" t="s">
        <v>2217</v>
      </c>
      <c r="H226" s="498">
        <v>45469</v>
      </c>
      <c r="I226" s="302">
        <f t="shared" ref="I226" si="113">H226+27</f>
        <v>45496</v>
      </c>
      <c r="J226" s="2427">
        <f t="shared" ref="J226" si="114">H226+33</f>
        <v>45502</v>
      </c>
      <c r="K226" s="302">
        <f t="shared" ref="K226" si="115">H226+37</f>
        <v>45506</v>
      </c>
    </row>
    <row r="227" spans="1:11" s="14" customFormat="1" ht="20.25" hidden="1" thickBot="1">
      <c r="A227" s="488"/>
      <c r="B227" s="1178"/>
      <c r="C227" s="504"/>
      <c r="D227" s="504"/>
      <c r="E227" s="505"/>
      <c r="F227" s="495"/>
      <c r="G227" s="512"/>
      <c r="H227" s="504"/>
      <c r="I227" s="40"/>
      <c r="J227" s="2428"/>
      <c r="K227" s="40"/>
    </row>
    <row r="228" spans="1:11" s="14" customFormat="1" ht="21" hidden="1" thickTop="1" thickBot="1">
      <c r="A228" s="488" t="s">
        <v>2138</v>
      </c>
      <c r="B228" s="1876" t="s">
        <v>2164</v>
      </c>
      <c r="C228" s="498" t="s">
        <v>2218</v>
      </c>
      <c r="D228" s="498">
        <v>45470</v>
      </c>
      <c r="E228" s="499">
        <v>45472</v>
      </c>
      <c r="F228" s="1876" t="s">
        <v>2857</v>
      </c>
      <c r="G228" s="501" t="s">
        <v>2219</v>
      </c>
      <c r="H228" s="498">
        <v>45476</v>
      </c>
      <c r="I228" s="302">
        <f t="shared" ref="I228" si="116">H228+27</f>
        <v>45503</v>
      </c>
      <c r="J228" s="2427">
        <f t="shared" ref="J228" si="117">H228+33</f>
        <v>45509</v>
      </c>
      <c r="K228" s="302">
        <f t="shared" ref="K228" si="118">H228+37</f>
        <v>45513</v>
      </c>
    </row>
    <row r="229" spans="1:11" s="14" customFormat="1" ht="21" hidden="1" thickTop="1" thickBot="1">
      <c r="A229" s="488"/>
      <c r="B229" s="1876" t="s">
        <v>2150</v>
      </c>
      <c r="C229" s="498" t="s">
        <v>2220</v>
      </c>
      <c r="D229" s="498">
        <v>45471</v>
      </c>
      <c r="E229" s="499">
        <v>45473</v>
      </c>
      <c r="F229" s="495"/>
      <c r="G229" s="512"/>
      <c r="H229" s="504"/>
      <c r="I229" s="40"/>
      <c r="J229" s="2428"/>
      <c r="K229" s="40"/>
    </row>
    <row r="230" spans="1:11" s="14" customFormat="1" ht="21" hidden="1" customHeight="1" thickTop="1">
      <c r="A230" s="488" t="s">
        <v>2221</v>
      </c>
      <c r="B230" s="1876" t="s">
        <v>2222</v>
      </c>
      <c r="C230" s="498" t="s">
        <v>2223</v>
      </c>
      <c r="D230" s="498">
        <v>45478</v>
      </c>
      <c r="E230" s="499">
        <v>45481</v>
      </c>
      <c r="F230" s="1876" t="s">
        <v>2867</v>
      </c>
      <c r="G230" s="501" t="s">
        <v>2224</v>
      </c>
      <c r="H230" s="498">
        <v>45483</v>
      </c>
      <c r="I230" s="302">
        <v>45483</v>
      </c>
      <c r="J230" s="2427">
        <f t="shared" ref="J230" si="119">H230+33</f>
        <v>45516</v>
      </c>
      <c r="K230" s="302">
        <f t="shared" ref="K230" si="120">H230+37</f>
        <v>45520</v>
      </c>
    </row>
    <row r="231" spans="1:11" ht="21" hidden="1" customHeight="1" thickBot="1">
      <c r="A231" s="488"/>
      <c r="B231" s="1178"/>
      <c r="C231" s="504"/>
      <c r="D231" s="504"/>
      <c r="E231" s="505"/>
      <c r="F231" s="495"/>
      <c r="G231" s="512"/>
      <c r="H231" s="504"/>
      <c r="I231" s="40"/>
      <c r="J231" s="2428"/>
      <c r="K231" s="40"/>
    </row>
    <row r="232" spans="1:11" ht="21" hidden="1" customHeight="1" thickTop="1">
      <c r="A232" s="488" t="s">
        <v>2225</v>
      </c>
      <c r="B232" s="1876" t="s">
        <v>2210</v>
      </c>
      <c r="C232" s="498" t="s">
        <v>2226</v>
      </c>
      <c r="D232" s="498">
        <v>45483</v>
      </c>
      <c r="E232" s="499">
        <v>45485</v>
      </c>
      <c r="F232" s="1876" t="s">
        <v>2803</v>
      </c>
      <c r="G232" s="501" t="s">
        <v>2227</v>
      </c>
      <c r="H232" s="498">
        <v>45490</v>
      </c>
      <c r="I232" s="302">
        <f t="shared" ref="I232" si="121">H232+27</f>
        <v>45517</v>
      </c>
      <c r="J232" s="2427">
        <f t="shared" ref="J232" si="122">H232+33</f>
        <v>45523</v>
      </c>
      <c r="K232" s="302">
        <f t="shared" ref="K232" si="123">H232+37</f>
        <v>45527</v>
      </c>
    </row>
    <row r="233" spans="1:11" ht="21" hidden="1" customHeight="1" thickBot="1">
      <c r="A233" s="488" t="s">
        <v>2061</v>
      </c>
      <c r="B233" s="1178" t="s">
        <v>2125</v>
      </c>
      <c r="C233" s="504" t="s">
        <v>2228</v>
      </c>
      <c r="D233" s="504">
        <v>45486</v>
      </c>
      <c r="E233" s="505">
        <v>45488</v>
      </c>
      <c r="F233" s="495"/>
      <c r="G233" s="512"/>
      <c r="H233" s="504"/>
      <c r="I233" s="40"/>
      <c r="J233" s="2428"/>
      <c r="K233" s="40"/>
    </row>
    <row r="234" spans="1:11" ht="21" hidden="1" customHeight="1" thickTop="1">
      <c r="A234" s="488"/>
      <c r="B234" s="1876" t="s">
        <v>2188</v>
      </c>
      <c r="C234" s="498" t="s">
        <v>2229</v>
      </c>
      <c r="D234" s="498">
        <v>45489</v>
      </c>
      <c r="E234" s="499">
        <v>45491</v>
      </c>
      <c r="F234" s="1876" t="s">
        <v>2825</v>
      </c>
      <c r="G234" s="501" t="s">
        <v>2230</v>
      </c>
      <c r="H234" s="498">
        <v>45497</v>
      </c>
      <c r="I234" s="302">
        <f t="shared" ref="I234" si="124">H234+27</f>
        <v>45524</v>
      </c>
      <c r="J234" s="2427">
        <f t="shared" ref="J234" si="125">H234+33</f>
        <v>45530</v>
      </c>
      <c r="K234" s="302">
        <f t="shared" ref="K234" si="126">H234+37</f>
        <v>45534</v>
      </c>
    </row>
    <row r="235" spans="1:11" ht="21" hidden="1" customHeight="1" thickBot="1">
      <c r="A235" s="488"/>
      <c r="B235" s="1178"/>
      <c r="C235" s="504"/>
      <c r="D235" s="504"/>
      <c r="E235" s="505"/>
      <c r="F235" s="495"/>
      <c r="G235" s="512"/>
      <c r="H235" s="504"/>
      <c r="I235" s="40"/>
      <c r="J235" s="2428"/>
      <c r="K235" s="40"/>
    </row>
    <row r="236" spans="1:11" ht="21" hidden="1" customHeight="1" thickTop="1">
      <c r="A236" s="488"/>
      <c r="B236" s="1876" t="s">
        <v>2186</v>
      </c>
      <c r="C236" s="498" t="s">
        <v>2231</v>
      </c>
      <c r="D236" s="498">
        <v>45495</v>
      </c>
      <c r="E236" s="499">
        <v>45499</v>
      </c>
      <c r="F236" s="1876" t="s">
        <v>2813</v>
      </c>
      <c r="G236" s="501" t="s">
        <v>2232</v>
      </c>
      <c r="H236" s="498">
        <v>45504</v>
      </c>
      <c r="I236" s="302">
        <f t="shared" ref="I236" si="127">H236+27</f>
        <v>45531</v>
      </c>
      <c r="J236" s="2427">
        <f t="shared" ref="J236" si="128">H236+33</f>
        <v>45537</v>
      </c>
      <c r="K236" s="302">
        <f t="shared" ref="K236" si="129">H236+37</f>
        <v>45541</v>
      </c>
    </row>
    <row r="237" spans="1:11" ht="21" hidden="1" customHeight="1" thickBot="1">
      <c r="A237" s="488"/>
      <c r="B237" s="1178"/>
      <c r="C237" s="504"/>
      <c r="D237" s="504"/>
      <c r="E237" s="505"/>
      <c r="F237" s="495"/>
      <c r="G237" s="512"/>
      <c r="H237" s="504"/>
      <c r="I237" s="40"/>
      <c r="J237" s="2428"/>
      <c r="K237" s="40"/>
    </row>
    <row r="238" spans="1:11" ht="21" hidden="1" customHeight="1" thickTop="1">
      <c r="A238" s="488" t="s">
        <v>2233</v>
      </c>
      <c r="B238" s="1876" t="s">
        <v>2214</v>
      </c>
      <c r="C238" s="498" t="s">
        <v>2234</v>
      </c>
      <c r="D238" s="498">
        <v>45503</v>
      </c>
      <c r="E238" s="499">
        <v>45505</v>
      </c>
      <c r="F238" s="1876" t="s">
        <v>2805</v>
      </c>
      <c r="G238" s="501" t="s">
        <v>2235</v>
      </c>
      <c r="H238" s="498">
        <v>45511</v>
      </c>
      <c r="I238" s="302">
        <f t="shared" ref="I238" si="130">H238+27</f>
        <v>45538</v>
      </c>
      <c r="J238" s="2427">
        <f t="shared" ref="J238" si="131">H238+33</f>
        <v>45544</v>
      </c>
      <c r="K238" s="302">
        <f t="shared" ref="K238" si="132">H238+37</f>
        <v>45548</v>
      </c>
    </row>
    <row r="239" spans="1:11" ht="21" hidden="1" customHeight="1" thickBot="1">
      <c r="A239" s="488" t="s">
        <v>2236</v>
      </c>
      <c r="B239" s="1178" t="s">
        <v>2237</v>
      </c>
      <c r="C239" s="504" t="s">
        <v>2238</v>
      </c>
      <c r="D239" s="504">
        <v>45502</v>
      </c>
      <c r="E239" s="505">
        <v>45504</v>
      </c>
      <c r="F239" s="495"/>
      <c r="G239" s="512"/>
      <c r="H239" s="504"/>
      <c r="I239" s="40"/>
      <c r="J239" s="2428"/>
      <c r="K239" s="40"/>
    </row>
    <row r="240" spans="1:11" ht="21" hidden="1" customHeight="1" thickTop="1">
      <c r="A240" s="488" t="s">
        <v>2239</v>
      </c>
      <c r="B240" s="1876" t="s">
        <v>2214</v>
      </c>
      <c r="C240" s="498" t="s">
        <v>2240</v>
      </c>
      <c r="D240" s="498">
        <v>45512</v>
      </c>
      <c r="E240" s="499">
        <v>45514</v>
      </c>
      <c r="F240" s="1876" t="s">
        <v>2855</v>
      </c>
      <c r="G240" s="501" t="s">
        <v>2241</v>
      </c>
      <c r="H240" s="498">
        <v>45518</v>
      </c>
      <c r="I240" s="302">
        <f t="shared" ref="I240" si="133">H240+27</f>
        <v>45545</v>
      </c>
      <c r="J240" s="2427">
        <f t="shared" ref="J240" si="134">H240+33</f>
        <v>45551</v>
      </c>
      <c r="K240" s="302">
        <f t="shared" ref="K240" si="135">H240+37</f>
        <v>45555</v>
      </c>
    </row>
    <row r="241" spans="1:12" ht="21" hidden="1" customHeight="1" thickBot="1">
      <c r="A241" s="488"/>
      <c r="B241" s="1178"/>
      <c r="C241" s="504"/>
      <c r="D241" s="504"/>
      <c r="E241" s="505"/>
      <c r="F241" s="495"/>
      <c r="G241" s="512"/>
      <c r="H241" s="504"/>
      <c r="I241" s="40"/>
      <c r="J241" s="2428"/>
      <c r="K241" s="40"/>
    </row>
    <row r="242" spans="1:12" ht="21" hidden="1" customHeight="1" thickTop="1">
      <c r="A242" s="488" t="s">
        <v>2210</v>
      </c>
      <c r="B242" s="1876" t="s">
        <v>2242</v>
      </c>
      <c r="C242" s="498" t="s">
        <v>2243</v>
      </c>
      <c r="D242" s="498">
        <v>45518</v>
      </c>
      <c r="E242" s="499">
        <v>45520</v>
      </c>
      <c r="F242" s="1876" t="s">
        <v>2081</v>
      </c>
      <c r="G242" s="501" t="s">
        <v>2244</v>
      </c>
      <c r="H242" s="498">
        <v>45525</v>
      </c>
      <c r="I242" s="302">
        <f t="shared" ref="I242" si="136">H242+27</f>
        <v>45552</v>
      </c>
      <c r="J242" s="2427">
        <f t="shared" ref="J242" si="137">H242+33</f>
        <v>45558</v>
      </c>
      <c r="K242" s="302">
        <f t="shared" ref="K242" si="138">H242+37</f>
        <v>45562</v>
      </c>
    </row>
    <row r="243" spans="1:12" ht="21" hidden="1" customHeight="1" thickBot="1">
      <c r="A243" s="488"/>
      <c r="B243" s="1178"/>
      <c r="C243" s="504"/>
      <c r="D243" s="504"/>
      <c r="E243" s="505"/>
      <c r="F243" s="495"/>
      <c r="G243" s="512"/>
      <c r="H243" s="504"/>
      <c r="I243" s="40"/>
      <c r="J243" s="2428"/>
      <c r="K243" s="40"/>
    </row>
    <row r="244" spans="1:12" ht="21" hidden="1" customHeight="1" thickTop="1">
      <c r="A244" s="488"/>
      <c r="B244" s="1876" t="s">
        <v>2210</v>
      </c>
      <c r="C244" s="498" t="s">
        <v>2245</v>
      </c>
      <c r="D244" s="498">
        <v>45527</v>
      </c>
      <c r="E244" s="1019" t="s">
        <v>2190</v>
      </c>
      <c r="F244" s="1876" t="s">
        <v>2812</v>
      </c>
      <c r="G244" s="501" t="s">
        <v>2246</v>
      </c>
      <c r="H244" s="498">
        <v>45532</v>
      </c>
      <c r="I244" s="302">
        <f t="shared" ref="I244" si="139">H244+27</f>
        <v>45559</v>
      </c>
      <c r="J244" s="2427">
        <f t="shared" ref="J244" si="140">H244+33</f>
        <v>45565</v>
      </c>
      <c r="K244" s="302">
        <f t="shared" ref="K244" si="141">H244+37</f>
        <v>45569</v>
      </c>
    </row>
    <row r="245" spans="1:12" ht="21" hidden="1" customHeight="1" thickBot="1">
      <c r="A245" s="488"/>
      <c r="B245" s="1178"/>
      <c r="C245" s="504"/>
      <c r="D245" s="504"/>
      <c r="E245" s="505"/>
      <c r="F245" s="495"/>
      <c r="G245" s="512"/>
      <c r="H245" s="504"/>
      <c r="I245" s="40"/>
      <c r="J245" s="2428"/>
      <c r="K245" s="40"/>
    </row>
    <row r="246" spans="1:12" ht="21" hidden="1" customHeight="1" thickTop="1">
      <c r="A246" s="488" t="s">
        <v>2247</v>
      </c>
      <c r="B246" s="1876" t="s">
        <v>2248</v>
      </c>
      <c r="C246" s="498" t="s">
        <v>2249</v>
      </c>
      <c r="D246" s="498">
        <v>45533</v>
      </c>
      <c r="E246" s="1019" t="s">
        <v>2190</v>
      </c>
      <c r="F246" s="1876" t="s">
        <v>2856</v>
      </c>
      <c r="G246" s="501" t="s">
        <v>2250</v>
      </c>
      <c r="H246" s="498">
        <v>45539</v>
      </c>
      <c r="I246" s="302">
        <f t="shared" ref="I246" si="142">H246+27</f>
        <v>45566</v>
      </c>
      <c r="J246" s="2427">
        <f t="shared" ref="J246" si="143">H246+33</f>
        <v>45572</v>
      </c>
      <c r="K246" s="302">
        <f t="shared" ref="K246" si="144">H246+37</f>
        <v>45576</v>
      </c>
    </row>
    <row r="247" spans="1:12" ht="21" hidden="1" customHeight="1" thickBot="1">
      <c r="A247" s="488"/>
      <c r="B247" s="1178" t="s">
        <v>2188</v>
      </c>
      <c r="C247" s="504" t="s">
        <v>2251</v>
      </c>
      <c r="D247" s="504">
        <v>45532</v>
      </c>
      <c r="E247" s="505">
        <v>45534</v>
      </c>
      <c r="F247" s="495"/>
      <c r="G247" s="512"/>
      <c r="H247" s="504"/>
      <c r="I247" s="40"/>
      <c r="J247" s="2428"/>
      <c r="K247" s="40"/>
    </row>
    <row r="248" spans="1:12" ht="21" hidden="1" customHeight="1" thickTop="1">
      <c r="A248" s="488"/>
      <c r="B248" s="1876" t="s">
        <v>2222</v>
      </c>
      <c r="C248" s="498" t="s">
        <v>2252</v>
      </c>
      <c r="D248" s="498">
        <v>45538</v>
      </c>
      <c r="E248" s="499">
        <v>45541</v>
      </c>
      <c r="F248" s="1876" t="s">
        <v>2818</v>
      </c>
      <c r="G248" s="501" t="s">
        <v>2253</v>
      </c>
      <c r="H248" s="498">
        <v>45546</v>
      </c>
      <c r="I248" s="302">
        <f t="shared" ref="I248" si="145">H248+27</f>
        <v>45573</v>
      </c>
      <c r="J248" s="2427">
        <f t="shared" ref="J248" si="146">H248+33</f>
        <v>45579</v>
      </c>
      <c r="K248" s="302">
        <f t="shared" ref="K248" si="147">H248+37</f>
        <v>45583</v>
      </c>
    </row>
    <row r="249" spans="1:12" ht="21" hidden="1" customHeight="1">
      <c r="A249" s="488"/>
      <c r="B249" s="1178"/>
      <c r="C249" s="504"/>
      <c r="D249" s="504"/>
      <c r="E249" s="505"/>
      <c r="F249" s="495"/>
      <c r="G249" s="512"/>
      <c r="H249" s="504"/>
      <c r="I249" s="40"/>
      <c r="J249" s="2428"/>
      <c r="K249" s="40"/>
    </row>
    <row r="250" spans="1:12" ht="21" hidden="1" customHeight="1" thickTop="1">
      <c r="A250" s="488"/>
      <c r="B250" s="1876" t="s">
        <v>2125</v>
      </c>
      <c r="C250" s="498" t="s">
        <v>2254</v>
      </c>
      <c r="D250" s="498">
        <v>45547</v>
      </c>
      <c r="E250" s="499">
        <v>45549</v>
      </c>
      <c r="F250" s="1876" t="s">
        <v>2819</v>
      </c>
      <c r="G250" s="501" t="s">
        <v>2255</v>
      </c>
      <c r="H250" s="498">
        <v>45553</v>
      </c>
      <c r="I250" s="302">
        <f>H250+27</f>
        <v>45580</v>
      </c>
      <c r="J250" s="2427">
        <f>H250+33</f>
        <v>45586</v>
      </c>
      <c r="K250" s="302">
        <f>H250+37</f>
        <v>45590</v>
      </c>
    </row>
    <row r="251" spans="1:12" ht="21" hidden="1" customHeight="1" thickBot="1">
      <c r="A251" s="488"/>
      <c r="B251" s="1178"/>
      <c r="C251" s="504"/>
      <c r="D251" s="504"/>
      <c r="E251" s="505"/>
      <c r="F251" s="495"/>
      <c r="G251" s="512"/>
      <c r="H251" s="504"/>
      <c r="I251" s="40"/>
      <c r="J251" s="2428"/>
      <c r="K251" s="40"/>
    </row>
    <row r="252" spans="1:12" ht="21" hidden="1" customHeight="1">
      <c r="A252" s="488"/>
      <c r="B252" s="1876" t="s">
        <v>2210</v>
      </c>
      <c r="C252" s="498" t="s">
        <v>2256</v>
      </c>
      <c r="D252" s="498">
        <v>45550</v>
      </c>
      <c r="E252" s="1019" t="s">
        <v>2190</v>
      </c>
      <c r="F252" s="1876" t="s">
        <v>2050</v>
      </c>
      <c r="G252" s="501" t="s">
        <v>2257</v>
      </c>
      <c r="H252" s="498">
        <v>45560</v>
      </c>
      <c r="I252" s="302">
        <f>H252+27</f>
        <v>45587</v>
      </c>
      <c r="J252" s="2427">
        <f>H252+33</f>
        <v>45593</v>
      </c>
      <c r="K252" s="302">
        <f>H252+37</f>
        <v>45597</v>
      </c>
    </row>
    <row r="253" spans="1:12" ht="21" hidden="1" customHeight="1">
      <c r="A253" s="488"/>
      <c r="B253" s="1178" t="s">
        <v>2186</v>
      </c>
      <c r="C253" s="504" t="s">
        <v>2258</v>
      </c>
      <c r="D253" s="504">
        <v>45551</v>
      </c>
      <c r="E253" s="505">
        <v>45553</v>
      </c>
      <c r="F253" s="495"/>
      <c r="G253" s="512"/>
      <c r="H253" s="504"/>
      <c r="I253" s="40"/>
      <c r="J253" s="2428"/>
      <c r="K253" s="40"/>
    </row>
    <row r="254" spans="1:12" ht="21" customHeight="1" thickTop="1">
      <c r="A254" s="488" t="s">
        <v>2188</v>
      </c>
      <c r="B254" s="1876" t="s">
        <v>2248</v>
      </c>
      <c r="C254" s="498" t="s">
        <v>2260</v>
      </c>
      <c r="D254" s="498">
        <v>45557</v>
      </c>
      <c r="E254" s="1019" t="s">
        <v>2190</v>
      </c>
      <c r="F254" s="1876" t="s">
        <v>2811</v>
      </c>
      <c r="G254" s="501" t="s">
        <v>2261</v>
      </c>
      <c r="H254" s="498">
        <v>45567</v>
      </c>
      <c r="I254" s="302">
        <f>H254+27</f>
        <v>45594</v>
      </c>
      <c r="J254" s="2427">
        <f>H254+33</f>
        <v>45600</v>
      </c>
      <c r="K254" s="302">
        <f>H254+37</f>
        <v>45604</v>
      </c>
    </row>
    <row r="255" spans="1:12" ht="21" customHeight="1" thickBot="1">
      <c r="A255" s="488"/>
      <c r="B255" s="1178" t="s">
        <v>2262</v>
      </c>
      <c r="C255" s="504" t="s">
        <v>2263</v>
      </c>
      <c r="D255" s="504">
        <v>45557</v>
      </c>
      <c r="E255" s="505">
        <v>45559</v>
      </c>
      <c r="F255" s="495"/>
      <c r="G255" s="512"/>
      <c r="H255" s="504"/>
      <c r="I255" s="40"/>
      <c r="J255" s="2428"/>
      <c r="K255" s="40"/>
    </row>
    <row r="256" spans="1:12" ht="21" customHeight="1">
      <c r="A256" s="488" t="s">
        <v>2248</v>
      </c>
      <c r="B256" s="1876" t="s">
        <v>2122</v>
      </c>
      <c r="C256" s="498" t="s">
        <v>2264</v>
      </c>
      <c r="D256" s="498">
        <v>45568</v>
      </c>
      <c r="E256" s="499">
        <v>45571</v>
      </c>
      <c r="F256" s="1876" t="s">
        <v>2810</v>
      </c>
      <c r="G256" s="501" t="s">
        <v>2265</v>
      </c>
      <c r="H256" s="498">
        <v>45574</v>
      </c>
      <c r="I256" s="302">
        <f>H256+27</f>
        <v>45601</v>
      </c>
      <c r="J256" s="2427">
        <f>H256+33</f>
        <v>45607</v>
      </c>
      <c r="K256" s="302">
        <f>H256+37</f>
        <v>45611</v>
      </c>
      <c r="L256" s="36" t="s">
        <v>2721</v>
      </c>
    </row>
    <row r="257" spans="1:12" ht="21" customHeight="1" thickBot="1">
      <c r="A257" s="488" t="s">
        <v>2188</v>
      </c>
      <c r="B257" s="503" t="s">
        <v>2222</v>
      </c>
      <c r="C257" s="504" t="s">
        <v>2266</v>
      </c>
      <c r="D257" s="504">
        <v>45567</v>
      </c>
      <c r="E257" s="505">
        <v>45571</v>
      </c>
      <c r="F257" s="495"/>
      <c r="G257" s="512"/>
      <c r="H257" s="504"/>
      <c r="I257" s="40"/>
      <c r="J257" s="2428"/>
      <c r="K257" s="40"/>
      <c r="L257" s="1120">
        <v>45603</v>
      </c>
    </row>
    <row r="258" spans="1:12" ht="21" customHeight="1" thickTop="1">
      <c r="A258" s="488" t="s">
        <v>2267</v>
      </c>
      <c r="B258" s="1876" t="s">
        <v>2122</v>
      </c>
      <c r="C258" s="858" t="s">
        <v>2268</v>
      </c>
      <c r="D258" s="858">
        <v>45577</v>
      </c>
      <c r="E258" s="2596">
        <v>45580</v>
      </c>
      <c r="F258" s="2467" t="s">
        <v>2182</v>
      </c>
      <c r="G258" s="501" t="s">
        <v>2269</v>
      </c>
      <c r="H258" s="498">
        <v>45581</v>
      </c>
      <c r="I258" s="1159"/>
      <c r="J258" s="2429"/>
      <c r="K258" s="1159"/>
    </row>
    <row r="259" spans="1:12" ht="21" customHeight="1" thickBot="1">
      <c r="A259" s="488"/>
      <c r="B259" s="1178"/>
      <c r="C259" s="504"/>
      <c r="D259" s="504"/>
      <c r="E259" s="505"/>
      <c r="F259" s="506"/>
      <c r="G259" s="512"/>
      <c r="H259" s="504"/>
      <c r="I259" s="40"/>
      <c r="J259" s="2428"/>
      <c r="K259" s="40"/>
    </row>
    <row r="260" spans="1:12" ht="21" customHeight="1" thickTop="1">
      <c r="A260" s="488" t="s">
        <v>2270</v>
      </c>
      <c r="B260" s="1876" t="s">
        <v>2271</v>
      </c>
      <c r="C260" s="498" t="s">
        <v>2272</v>
      </c>
      <c r="D260" s="498">
        <v>45582</v>
      </c>
      <c r="E260" s="499">
        <v>45584</v>
      </c>
      <c r="F260" s="1876" t="s">
        <v>2857</v>
      </c>
      <c r="G260" s="501" t="s">
        <v>2274</v>
      </c>
      <c r="H260" s="498">
        <v>45588</v>
      </c>
      <c r="I260" s="302">
        <f>H260+27</f>
        <v>45615</v>
      </c>
      <c r="J260" s="2427">
        <f>H260+33</f>
        <v>45621</v>
      </c>
      <c r="K260" s="302">
        <f>H260+37</f>
        <v>45625</v>
      </c>
      <c r="L260" s="36" t="s">
        <v>2721</v>
      </c>
    </row>
    <row r="261" spans="1:12" ht="21" customHeight="1" thickBot="1">
      <c r="A261" s="488"/>
      <c r="B261" s="1178"/>
      <c r="C261" s="504"/>
      <c r="D261" s="504"/>
      <c r="E261" s="505"/>
      <c r="F261" s="506"/>
      <c r="G261" s="512"/>
      <c r="H261" s="504"/>
      <c r="I261" s="40"/>
      <c r="J261" s="2428"/>
      <c r="K261" s="40"/>
      <c r="L261" s="1120">
        <v>45617</v>
      </c>
    </row>
    <row r="262" spans="1:12" ht="21" customHeight="1" thickTop="1">
      <c r="A262" s="488" t="s">
        <v>2275</v>
      </c>
      <c r="B262" s="1876" t="s">
        <v>2052</v>
      </c>
      <c r="C262" s="498" t="s">
        <v>2276</v>
      </c>
      <c r="D262" s="498">
        <v>45589</v>
      </c>
      <c r="E262" s="499">
        <v>45591</v>
      </c>
      <c r="F262" s="1876" t="s">
        <v>2867</v>
      </c>
      <c r="G262" s="501" t="s">
        <v>2277</v>
      </c>
      <c r="H262" s="498">
        <v>45595</v>
      </c>
      <c r="I262" s="302">
        <f>H262+27</f>
        <v>45622</v>
      </c>
      <c r="J262" s="2427">
        <f>H262+33</f>
        <v>45628</v>
      </c>
      <c r="K262" s="302">
        <f>H262+37</f>
        <v>45632</v>
      </c>
    </row>
    <row r="263" spans="1:12" ht="21" customHeight="1" thickBot="1">
      <c r="A263" s="488"/>
      <c r="B263" s="1178"/>
      <c r="C263" s="504"/>
      <c r="D263" s="504"/>
      <c r="E263" s="505"/>
      <c r="F263" s="506"/>
      <c r="G263" s="512"/>
      <c r="H263" s="504"/>
      <c r="I263" s="40"/>
      <c r="J263" s="2428"/>
      <c r="K263" s="40"/>
    </row>
    <row r="264" spans="1:12" ht="21" customHeight="1" thickTop="1">
      <c r="A264" s="488" t="s">
        <v>2278</v>
      </c>
      <c r="B264" s="1876" t="s">
        <v>2125</v>
      </c>
      <c r="C264" s="498" t="s">
        <v>2279</v>
      </c>
      <c r="D264" s="498">
        <v>45596</v>
      </c>
      <c r="E264" s="499">
        <v>45599</v>
      </c>
      <c r="F264" s="1876" t="s">
        <v>2803</v>
      </c>
      <c r="G264" s="501" t="s">
        <v>2280</v>
      </c>
      <c r="H264" s="498">
        <v>45602</v>
      </c>
      <c r="I264" s="302">
        <f>H264+27</f>
        <v>45629</v>
      </c>
      <c r="J264" s="2427">
        <f>H264+33</f>
        <v>45635</v>
      </c>
      <c r="K264" s="302">
        <f>H264+37</f>
        <v>45639</v>
      </c>
    </row>
    <row r="265" spans="1:12" ht="21" customHeight="1" thickBot="1">
      <c r="A265" s="488"/>
      <c r="B265" s="1178"/>
      <c r="C265" s="504"/>
      <c r="D265" s="504"/>
      <c r="E265" s="505"/>
      <c r="F265" s="506"/>
      <c r="G265" s="512"/>
      <c r="H265" s="504"/>
      <c r="I265" s="40"/>
      <c r="J265" s="2428"/>
      <c r="K265" s="40"/>
    </row>
    <row r="266" spans="1:12" ht="21" customHeight="1" thickTop="1">
      <c r="A266" s="488" t="s">
        <v>2281</v>
      </c>
      <c r="B266" s="1876" t="s">
        <v>2282</v>
      </c>
      <c r="C266" s="498" t="s">
        <v>2283</v>
      </c>
      <c r="D266" s="498">
        <v>45603</v>
      </c>
      <c r="E266" s="499">
        <v>45606</v>
      </c>
      <c r="F266" s="1876" t="s">
        <v>2825</v>
      </c>
      <c r="G266" s="501" t="s">
        <v>2284</v>
      </c>
      <c r="H266" s="498">
        <v>45609</v>
      </c>
      <c r="I266" s="302">
        <f>H266+27</f>
        <v>45636</v>
      </c>
      <c r="J266" s="2427">
        <f>H266+33</f>
        <v>45642</v>
      </c>
      <c r="K266" s="302">
        <f>H266+37</f>
        <v>45646</v>
      </c>
      <c r="L266" s="36" t="s">
        <v>2721</v>
      </c>
    </row>
    <row r="267" spans="1:12" ht="21" customHeight="1" thickBot="1">
      <c r="A267" s="488"/>
      <c r="B267" s="1178"/>
      <c r="C267" s="504"/>
      <c r="D267" s="504"/>
      <c r="E267" s="505"/>
      <c r="F267" s="506"/>
      <c r="G267" s="512"/>
      <c r="H267" s="504"/>
      <c r="I267" s="40"/>
      <c r="J267" s="2428"/>
      <c r="K267" s="40"/>
      <c r="L267" s="1120"/>
    </row>
    <row r="268" spans="1:12" ht="21" customHeight="1" thickTop="1">
      <c r="A268" s="488"/>
      <c r="B268" s="1876" t="s">
        <v>2222</v>
      </c>
      <c r="C268" s="498" t="s">
        <v>2285</v>
      </c>
      <c r="D268" s="498">
        <v>45610</v>
      </c>
      <c r="E268" s="499">
        <v>45613</v>
      </c>
      <c r="F268" s="1876" t="s">
        <v>2813</v>
      </c>
      <c r="G268" s="501" t="s">
        <v>2286</v>
      </c>
      <c r="H268" s="498">
        <v>45616</v>
      </c>
      <c r="I268" s="302">
        <f>H268+27</f>
        <v>45643</v>
      </c>
      <c r="J268" s="2427">
        <f>H268+33</f>
        <v>45649</v>
      </c>
      <c r="K268" s="302">
        <f>H268+37</f>
        <v>45653</v>
      </c>
    </row>
    <row r="269" spans="1:12" ht="21" customHeight="1" thickBot="1">
      <c r="A269" s="488"/>
      <c r="B269" s="1178"/>
      <c r="C269" s="504"/>
      <c r="D269" s="504"/>
      <c r="E269" s="505"/>
      <c r="F269" s="506"/>
      <c r="G269" s="512"/>
      <c r="H269" s="504"/>
      <c r="I269" s="40"/>
      <c r="J269" s="2428"/>
      <c r="K269" s="40"/>
    </row>
    <row r="270" spans="1:12" ht="21" customHeight="1" thickTop="1">
      <c r="A270" s="488"/>
      <c r="B270" s="1876" t="s">
        <v>2287</v>
      </c>
      <c r="C270" s="498" t="s">
        <v>2288</v>
      </c>
      <c r="D270" s="498">
        <v>45617</v>
      </c>
      <c r="E270" s="499">
        <v>45620</v>
      </c>
      <c r="F270" s="1876" t="s">
        <v>2805</v>
      </c>
      <c r="G270" s="501" t="s">
        <v>2289</v>
      </c>
      <c r="H270" s="498">
        <v>45623</v>
      </c>
      <c r="I270" s="302">
        <f>H270+27</f>
        <v>45650</v>
      </c>
      <c r="J270" s="2427">
        <f>H270+33</f>
        <v>45656</v>
      </c>
      <c r="K270" s="302">
        <f>H270+37</f>
        <v>45660</v>
      </c>
    </row>
    <row r="271" spans="1:12" ht="21" customHeight="1" thickBot="1">
      <c r="A271" s="488"/>
      <c r="B271" s="1178"/>
      <c r="C271" s="504"/>
      <c r="D271" s="504"/>
      <c r="E271" s="505"/>
      <c r="F271" s="506"/>
      <c r="G271" s="512"/>
      <c r="H271" s="504"/>
      <c r="I271" s="40"/>
      <c r="J271" s="2428"/>
      <c r="K271" s="40"/>
    </row>
    <row r="272" spans="1:12" ht="21" customHeight="1" thickTop="1">
      <c r="A272" s="488"/>
      <c r="B272" s="1876" t="s">
        <v>2290</v>
      </c>
      <c r="C272" s="498" t="s">
        <v>2291</v>
      </c>
      <c r="D272" s="498">
        <v>45624</v>
      </c>
      <c r="E272" s="499">
        <v>45627</v>
      </c>
      <c r="F272" s="1876" t="s">
        <v>2855</v>
      </c>
      <c r="G272" s="501" t="s">
        <v>2292</v>
      </c>
      <c r="H272" s="498">
        <v>45630</v>
      </c>
      <c r="I272" s="302">
        <f>H272+27</f>
        <v>45657</v>
      </c>
      <c r="J272" s="2427">
        <f>H272+33</f>
        <v>45663</v>
      </c>
      <c r="K272" s="302">
        <f>H272+37</f>
        <v>45667</v>
      </c>
    </row>
    <row r="273" spans="1:12" ht="21" customHeight="1" thickBot="1">
      <c r="A273" s="488"/>
      <c r="B273" s="1178"/>
      <c r="C273" s="504"/>
      <c r="D273" s="504"/>
      <c r="E273" s="505"/>
      <c r="F273" s="506"/>
      <c r="G273" s="512"/>
      <c r="H273" s="504"/>
      <c r="I273" s="40"/>
      <c r="J273" s="2428"/>
      <c r="K273" s="40"/>
    </row>
    <row r="274" spans="1:12" ht="21" customHeight="1" thickTop="1">
      <c r="A274" s="488"/>
      <c r="B274" s="1876" t="s">
        <v>2052</v>
      </c>
      <c r="C274" s="498" t="s">
        <v>2293</v>
      </c>
      <c r="D274" s="498">
        <v>45631</v>
      </c>
      <c r="E274" s="499">
        <v>45634</v>
      </c>
      <c r="F274" s="1876" t="s">
        <v>2081</v>
      </c>
      <c r="G274" s="501" t="s">
        <v>2294</v>
      </c>
      <c r="H274" s="498">
        <v>45637</v>
      </c>
      <c r="I274" s="302">
        <f>H274+27</f>
        <v>45664</v>
      </c>
      <c r="J274" s="2427">
        <f>H274+33</f>
        <v>45670</v>
      </c>
      <c r="K274" s="302">
        <f>H274+37</f>
        <v>45674</v>
      </c>
    </row>
    <row r="275" spans="1:12" ht="21" customHeight="1" thickBot="1">
      <c r="A275" s="488"/>
      <c r="B275" s="1178"/>
      <c r="C275" s="504"/>
      <c r="D275" s="504"/>
      <c r="E275" s="505"/>
      <c r="F275" s="506"/>
      <c r="G275" s="512"/>
      <c r="H275" s="504"/>
      <c r="I275" s="40"/>
      <c r="J275" s="2428"/>
      <c r="K275" s="40"/>
    </row>
    <row r="276" spans="1:12" ht="21" customHeight="1" thickTop="1">
      <c r="A276" s="488"/>
      <c r="B276" s="1876" t="s">
        <v>2125</v>
      </c>
      <c r="C276" s="498" t="s">
        <v>2295</v>
      </c>
      <c r="D276" s="498">
        <v>45638</v>
      </c>
      <c r="E276" s="499">
        <v>45641</v>
      </c>
      <c r="F276" s="1876" t="s">
        <v>2812</v>
      </c>
      <c r="G276" s="501" t="s">
        <v>2296</v>
      </c>
      <c r="H276" s="498">
        <v>45644</v>
      </c>
      <c r="I276" s="302">
        <f>H276+27</f>
        <v>45671</v>
      </c>
      <c r="J276" s="2427">
        <f>H276+33</f>
        <v>45677</v>
      </c>
      <c r="K276" s="302">
        <f>H276+37</f>
        <v>45681</v>
      </c>
    </row>
    <row r="277" spans="1:12" ht="21" customHeight="1" thickBot="1">
      <c r="A277" s="488"/>
      <c r="B277" s="1178"/>
      <c r="C277" s="504"/>
      <c r="D277" s="504"/>
      <c r="E277" s="505"/>
      <c r="F277" s="506"/>
      <c r="G277" s="512"/>
      <c r="H277" s="504"/>
      <c r="I277" s="40"/>
      <c r="J277" s="2428"/>
      <c r="K277" s="40"/>
    </row>
    <row r="278" spans="1:12" ht="21" customHeight="1" thickTop="1">
      <c r="A278" s="488"/>
      <c r="B278" s="1876" t="s">
        <v>2282</v>
      </c>
      <c r="C278" s="498" t="s">
        <v>2297</v>
      </c>
      <c r="D278" s="498">
        <v>45645</v>
      </c>
      <c r="E278" s="499">
        <v>45648</v>
      </c>
      <c r="F278" s="1876" t="s">
        <v>2856</v>
      </c>
      <c r="G278" s="501" t="s">
        <v>2298</v>
      </c>
      <c r="H278" s="498">
        <v>45651</v>
      </c>
      <c r="I278" s="302">
        <f>H278+27</f>
        <v>45678</v>
      </c>
      <c r="J278" s="2427">
        <f>H278+33</f>
        <v>45684</v>
      </c>
      <c r="K278" s="302">
        <f>H278+37</f>
        <v>45688</v>
      </c>
    </row>
    <row r="279" spans="1:12" ht="21" customHeight="1" thickBot="1">
      <c r="A279" s="488"/>
      <c r="B279" s="1178"/>
      <c r="C279" s="504"/>
      <c r="D279" s="504"/>
      <c r="E279" s="505"/>
      <c r="F279" s="506"/>
      <c r="G279" s="512"/>
      <c r="H279" s="504"/>
      <c r="I279" s="40"/>
      <c r="J279" s="2428"/>
      <c r="K279" s="40"/>
    </row>
    <row r="280" spans="1:12" ht="21" customHeight="1" thickTop="1">
      <c r="A280" s="488"/>
      <c r="B280" s="1876" t="s">
        <v>2222</v>
      </c>
      <c r="C280" s="498" t="s">
        <v>2299</v>
      </c>
      <c r="D280" s="498">
        <v>45652</v>
      </c>
      <c r="E280" s="499">
        <v>45655</v>
      </c>
      <c r="F280" s="1876" t="s">
        <v>2818</v>
      </c>
      <c r="G280" s="501" t="s">
        <v>2300</v>
      </c>
      <c r="H280" s="498">
        <v>45658</v>
      </c>
      <c r="I280" s="302">
        <f>H280+27</f>
        <v>45685</v>
      </c>
      <c r="J280" s="2427">
        <f>H280+33</f>
        <v>45691</v>
      </c>
      <c r="K280" s="302">
        <f>H280+37</f>
        <v>45695</v>
      </c>
    </row>
    <row r="281" spans="1:12" ht="21" customHeight="1" thickBot="1">
      <c r="A281" s="488"/>
      <c r="B281" s="1178"/>
      <c r="C281" s="504"/>
      <c r="D281" s="504"/>
      <c r="E281" s="505"/>
      <c r="F281" s="506"/>
      <c r="G281" s="512"/>
      <c r="H281" s="504"/>
      <c r="I281" s="40"/>
      <c r="J281" s="2428"/>
      <c r="K281" s="40"/>
    </row>
    <row r="282" spans="1:12" ht="21" customHeight="1" thickTop="1">
      <c r="A282" s="488"/>
      <c r="B282" s="1876" t="s">
        <v>2287</v>
      </c>
      <c r="C282" s="498" t="s">
        <v>2301</v>
      </c>
      <c r="D282" s="498">
        <v>45659</v>
      </c>
      <c r="E282" s="499">
        <v>45662</v>
      </c>
      <c r="F282" s="1876" t="s">
        <v>2819</v>
      </c>
      <c r="G282" s="501" t="s">
        <v>2302</v>
      </c>
      <c r="H282" s="498">
        <v>45665</v>
      </c>
      <c r="I282" s="302">
        <f>H282+27</f>
        <v>45692</v>
      </c>
      <c r="J282" s="2427">
        <f>H282+33</f>
        <v>45698</v>
      </c>
      <c r="K282" s="302">
        <f>H282+37</f>
        <v>45702</v>
      </c>
    </row>
    <row r="283" spans="1:12" ht="21" customHeight="1" thickBot="1">
      <c r="A283" s="488"/>
      <c r="B283" s="1178"/>
      <c r="C283" s="504"/>
      <c r="D283" s="504"/>
      <c r="E283" s="505"/>
      <c r="F283" s="506"/>
      <c r="G283" s="512"/>
      <c r="H283" s="504"/>
      <c r="I283" s="40"/>
      <c r="J283" s="2428"/>
      <c r="K283" s="40"/>
    </row>
    <row r="284" spans="1:12" ht="21.75" customHeight="1" thickTop="1"/>
    <row r="285" spans="1:12" ht="21.75" customHeight="1"/>
    <row r="286" spans="1:12" ht="21.75" customHeight="1"/>
    <row r="287" spans="1:12" s="14" customFormat="1" ht="19.5" customHeight="1">
      <c r="B287" s="17" t="s">
        <v>2303</v>
      </c>
      <c r="C287"/>
      <c r="D287"/>
      <c r="E287"/>
      <c r="F287"/>
      <c r="G287"/>
      <c r="H287" s="20"/>
      <c r="I287"/>
      <c r="J287"/>
      <c r="K287" s="24"/>
      <c r="L287"/>
    </row>
    <row r="288" spans="1:12" s="14" customFormat="1" ht="17.25" customHeight="1">
      <c r="B288" s="17"/>
      <c r="C288"/>
      <c r="D288"/>
      <c r="E288"/>
      <c r="F288"/>
      <c r="G288"/>
      <c r="H288" s="20"/>
      <c r="I288"/>
      <c r="J288"/>
      <c r="K288" s="24"/>
      <c r="L288"/>
    </row>
    <row r="289" spans="2:12" s="30" customFormat="1" ht="14.25">
      <c r="B289" s="26" t="s">
        <v>1920</v>
      </c>
      <c r="C289" s="27"/>
      <c r="D289" s="27"/>
      <c r="E289" s="28"/>
      <c r="F289" s="23" t="s">
        <v>1958</v>
      </c>
      <c r="G289" s="23"/>
      <c r="H289" s="27"/>
      <c r="I289" s="27"/>
      <c r="J289" s="23" t="s">
        <v>1982</v>
      </c>
      <c r="K289" s="23"/>
      <c r="L289" s="23"/>
    </row>
    <row r="290" spans="2:12" s="30" customFormat="1" ht="14.25">
      <c r="B290" s="31" t="s">
        <v>1921</v>
      </c>
      <c r="C290" s="27"/>
      <c r="D290" s="275" t="s">
        <v>2305</v>
      </c>
      <c r="E290" s="23"/>
      <c r="F290" s="27" t="s">
        <v>2306</v>
      </c>
      <c r="G290" s="27"/>
      <c r="H290" s="1308" t="s">
        <v>1960</v>
      </c>
      <c r="I290" s="27"/>
      <c r="J290" s="27" t="s">
        <v>1984</v>
      </c>
      <c r="K290" s="27"/>
      <c r="L290" s="276" t="s">
        <v>1985</v>
      </c>
    </row>
    <row r="291" spans="2:12" s="30" customFormat="1" ht="14.25">
      <c r="B291" s="31"/>
      <c r="C291" s="27"/>
      <c r="D291" s="275"/>
      <c r="E291" s="23"/>
      <c r="F291" s="27"/>
      <c r="G291" s="27"/>
      <c r="H291" s="275"/>
      <c r="I291" s="27"/>
      <c r="J291" s="27"/>
      <c r="K291" s="27"/>
      <c r="L291" s="276"/>
    </row>
    <row r="292" spans="2:12" s="29" customFormat="1" ht="14.25">
      <c r="B292" s="58" t="str">
        <f>HOME!A600</f>
        <v>ZANT CHONG</v>
      </c>
      <c r="C292" s="58" t="str">
        <f>HOME!B600</f>
        <v>6011 2429</v>
      </c>
      <c r="D292" s="38" t="str">
        <f>HOME!C600</f>
        <v>zant.chong@msc.com</v>
      </c>
      <c r="E292"/>
      <c r="F292" s="58">
        <f>HOME!A616</f>
        <v>0</v>
      </c>
      <c r="G292" s="58">
        <f>HOME!B616</f>
        <v>0</v>
      </c>
      <c r="H292" s="38">
        <f>HOME!C616</f>
        <v>0</v>
      </c>
      <c r="I292"/>
      <c r="J292" s="58" t="str">
        <f>HOME!A632</f>
        <v>RAYNAR ANG</v>
      </c>
      <c r="K292" s="58" t="str">
        <f>HOME!B632</f>
        <v>6011 2358</v>
      </c>
      <c r="L292" s="38" t="str">
        <f>HOME!C632</f>
        <v>raynar.ang@msc.com</v>
      </c>
    </row>
    <row r="293" spans="2:12" s="29" customFormat="1" ht="14.25">
      <c r="B293" s="58" t="str">
        <f>HOME!A601</f>
        <v>PHOEBE HUANG</v>
      </c>
      <c r="C293" s="58" t="str">
        <f>HOME!B601</f>
        <v>6011 0562</v>
      </c>
      <c r="D293" s="38" t="str">
        <f>HOME!C601</f>
        <v>phoebe.huang@msc.com</v>
      </c>
      <c r="E293"/>
      <c r="F293" s="58" t="str">
        <f>HOME!A617</f>
        <v>ROBERT CHIA</v>
      </c>
      <c r="G293" s="58" t="str">
        <f>HOME!B617</f>
        <v>6011 0564</v>
      </c>
      <c r="H293" s="38" t="str">
        <f>HOME!C617</f>
        <v>robert.chia@msc.com</v>
      </c>
      <c r="I293"/>
      <c r="J293" s="58" t="str">
        <f>HOME!A633</f>
        <v>KAI SIANG</v>
      </c>
      <c r="K293" s="58" t="str">
        <f>HOME!B633</f>
        <v>6011 2356</v>
      </c>
      <c r="L293" s="38" t="str">
        <f>HOME!C633</f>
        <v>kaisiang.lim@msc.com</v>
      </c>
    </row>
    <row r="294" spans="2:12" s="29" customFormat="1" ht="14.25">
      <c r="B294" s="58" t="str">
        <f>HOME!A602</f>
        <v>SHERWIN LIM</v>
      </c>
      <c r="C294" s="58" t="str">
        <f>HOME!B602</f>
        <v>6011 2395</v>
      </c>
      <c r="D294" s="38" t="str">
        <f>HOME!C602</f>
        <v>sherwin.lim@msc.com</v>
      </c>
      <c r="E294"/>
      <c r="F294" s="58" t="str">
        <f>HOME!A618</f>
        <v>S. Y. LIEW</v>
      </c>
      <c r="G294" s="58" t="str">
        <f>HOME!B618</f>
        <v>6011 2348</v>
      </c>
      <c r="H294" s="38" t="str">
        <f>HOME!C618</f>
        <v>seoyi.liew@msc.com</v>
      </c>
      <c r="I294"/>
      <c r="J294" s="58" t="str">
        <f>HOME!A634</f>
        <v>DEWI</v>
      </c>
      <c r="K294" s="58" t="str">
        <f>HOME!B634</f>
        <v>6011 2354</v>
      </c>
      <c r="L294" s="38" t="str">
        <f>HOME!C634</f>
        <v>dewi.ratnah@msc.com</v>
      </c>
    </row>
    <row r="295" spans="2:12" s="29" customFormat="1" ht="14.25">
      <c r="B295" s="58" t="str">
        <f>HOME!A603</f>
        <v>NATALIE LEW</v>
      </c>
      <c r="C295" s="58" t="str">
        <f>HOME!B603</f>
        <v>6011 2399</v>
      </c>
      <c r="D295" s="38" t="str">
        <f>HOME!C603</f>
        <v>natalie.lew@msc.com</v>
      </c>
      <c r="E295"/>
      <c r="F295" s="58" t="str">
        <f>HOME!A619</f>
        <v>SHARON KOH</v>
      </c>
      <c r="G295" s="58" t="str">
        <f>HOME!B619</f>
        <v>6011 2349</v>
      </c>
      <c r="H295" s="38" t="str">
        <f>HOME!C619</f>
        <v>sharon.koh@msc.com</v>
      </c>
      <c r="I295"/>
      <c r="J295" s="58" t="str">
        <f>HOME!A635</f>
        <v>YU TING</v>
      </c>
      <c r="K295" s="58" t="str">
        <f>HOME!B635</f>
        <v>6011 2359</v>
      </c>
      <c r="L295" s="38" t="str">
        <f>HOME!C635</f>
        <v>yuting.luo@msc.com</v>
      </c>
    </row>
    <row r="296" spans="2:12" s="29" customFormat="1" ht="14.25">
      <c r="B296" s="58" t="str">
        <f>HOME!A604</f>
        <v xml:space="preserve">LIM LEE HLI </v>
      </c>
      <c r="C296" s="58" t="str">
        <f>HOME!B604</f>
        <v>6011 2352</v>
      </c>
      <c r="D296" s="38" t="str">
        <f>HOME!C604</f>
        <v>leehli.lim@msc.com</v>
      </c>
      <c r="E296"/>
      <c r="F296" s="58" t="str">
        <f>HOME!A620</f>
        <v>ANGELIA LAU</v>
      </c>
      <c r="G296" s="58" t="str">
        <f>HOME!B620</f>
        <v>6011 2346</v>
      </c>
      <c r="H296" s="38" t="str">
        <f>HOME!C620</f>
        <v>angelia.lau@msc.com</v>
      </c>
      <c r="I296"/>
      <c r="J296" s="58" t="str">
        <f>HOME!A636</f>
        <v>-</v>
      </c>
      <c r="K296" s="58" t="str">
        <f>HOME!B636</f>
        <v>6011 0567</v>
      </c>
      <c r="L296" s="38" t="str">
        <f>HOME!C636</f>
        <v>-</v>
      </c>
    </row>
    <row r="297" spans="2:12" s="29" customFormat="1" ht="14.25">
      <c r="B297" s="58" t="str">
        <f>HOME!A605</f>
        <v>LIM AI PHEN</v>
      </c>
      <c r="C297" s="58" t="str">
        <f>HOME!B605</f>
        <v>6011 9646</v>
      </c>
      <c r="D297" s="38" t="str">
        <f>HOME!C605</f>
        <v>aiphen.lim@msc.com</v>
      </c>
      <c r="E297"/>
      <c r="F297" s="58" t="str">
        <f>HOME!A621</f>
        <v>NOOR AFNINDAH</v>
      </c>
      <c r="G297" s="58" t="str">
        <f>HOME!B621</f>
        <v>6011 2347</v>
      </c>
      <c r="H297" s="38" t="str">
        <f>HOME!C621</f>
        <v>noor.afnindah@msc.com</v>
      </c>
      <c r="I297"/>
      <c r="J297" s="58" t="str">
        <f>HOME!A637</f>
        <v>SHAN SHAN</v>
      </c>
      <c r="K297" s="58" t="str">
        <f>HOME!B637</f>
        <v>6011 2353</v>
      </c>
      <c r="L297" s="38" t="str">
        <f>HOME!C637</f>
        <v>shanshan.chin@msc.com</v>
      </c>
    </row>
    <row r="298" spans="2:12" s="29" customFormat="1" ht="14.25">
      <c r="B298" s="58" t="str">
        <f>HOME!A606</f>
        <v>DARIUS ONG</v>
      </c>
      <c r="C298" s="58" t="str">
        <f>HOME!B606</f>
        <v>6011 2396</v>
      </c>
      <c r="D298" s="38" t="str">
        <f>HOME!C606</f>
        <v>darius.ong@msc.com</v>
      </c>
      <c r="E298"/>
      <c r="F298" s="58" t="str">
        <f>HOME!A622</f>
        <v>NG CHING WEI</v>
      </c>
      <c r="G298" s="58" t="str">
        <f>HOME!B622</f>
        <v>6011 2404</v>
      </c>
      <c r="H298" s="38" t="str">
        <f>HOME!C622</f>
        <v>chingwei.ng@msc.com</v>
      </c>
      <c r="I298"/>
      <c r="J298" s="58" t="str">
        <f>HOME!A638</f>
        <v>EUNICE</v>
      </c>
      <c r="K298" s="58" t="str">
        <f>HOME!B638</f>
        <v>6011 2355</v>
      </c>
      <c r="L298" s="38" t="str">
        <f>HOME!C638</f>
        <v>eunice.chan@msc.com</v>
      </c>
    </row>
    <row r="299" spans="2:12" s="29" customFormat="1" ht="14.25">
      <c r="B299" s="58" t="str">
        <f>HOME!A607</f>
        <v>LAWRENCE ANG (CROSS-TRADE)</v>
      </c>
      <c r="C299" s="58" t="str">
        <f>HOME!B607</f>
        <v>6011 2400</v>
      </c>
      <c r="D299" s="38" t="str">
        <f>HOME!C607</f>
        <v>lawrence.ang@msc.com</v>
      </c>
      <c r="E299"/>
      <c r="F299" s="58" t="str">
        <f>HOME!A624</f>
        <v>.</v>
      </c>
      <c r="G299" s="58" t="str">
        <f>HOME!B624</f>
        <v>.</v>
      </c>
      <c r="H299" s="38" t="str">
        <f>HOME!C624</f>
        <v>.</v>
      </c>
      <c r="I299"/>
      <c r="J299" s="58" t="str">
        <f>HOME!A639</f>
        <v>HAZEL</v>
      </c>
      <c r="K299" s="58" t="str">
        <f>HOME!B639</f>
        <v>6011 2435</v>
      </c>
      <c r="L299" s="38" t="str">
        <f>HOME!C639</f>
        <v>hazel.toh@msc.com</v>
      </c>
    </row>
    <row r="300" spans="2:12" s="29" customFormat="1" ht="14.25">
      <c r="B300" s="58" t="str">
        <f>HOME!A608</f>
        <v>ASHTON YAN</v>
      </c>
      <c r="C300" s="58" t="str">
        <f>HOME!B608</f>
        <v>6011 2398</v>
      </c>
      <c r="D300" s="38" t="str">
        <f>HOME!C608</f>
        <v>ashton.yan@msc.com</v>
      </c>
      <c r="E300"/>
      <c r="F300"/>
      <c r="G300" s="11"/>
      <c r="H300" s="276"/>
      <c r="I300"/>
      <c r="J300" s="34"/>
      <c r="K300"/>
      <c r="L300"/>
    </row>
    <row r="301" spans="2:12" s="29" customFormat="1" ht="14.25">
      <c r="B301" s="58" t="str">
        <f>HOME!A609</f>
        <v>JUN YUAN (IMP)</v>
      </c>
      <c r="C301" s="58" t="str">
        <f>HOME!B609</f>
        <v>6011 2402</v>
      </c>
      <c r="D301" s="38" t="str">
        <f>HOME!C609</f>
        <v>junyuan.kwa@msc.com</v>
      </c>
      <c r="E301"/>
      <c r="F301"/>
      <c r="G301" s="11"/>
      <c r="H301" s="276"/>
      <c r="I301"/>
      <c r="J301"/>
      <c r="K301"/>
      <c r="L301"/>
    </row>
    <row r="302" spans="2:12" s="29" customFormat="1" ht="14.25">
      <c r="B302" s="58" t="str">
        <f>HOME!A610</f>
        <v>KARTHI</v>
      </c>
      <c r="C302" s="58" t="str">
        <f>HOME!B610</f>
        <v>6011 2397</v>
      </c>
      <c r="D302" s="38" t="str">
        <f>HOME!C610</f>
        <v>karthigayan.velu@msc.com</v>
      </c>
      <c r="E302"/>
      <c r="F302"/>
      <c r="G302" s="11"/>
      <c r="H302" s="11"/>
      <c r="I302" s="276"/>
      <c r="J302"/>
      <c r="K302"/>
      <c r="L302"/>
    </row>
    <row r="303" spans="2:12" ht="14.25">
      <c r="B303" s="58">
        <f>HOME!A611</f>
        <v>0</v>
      </c>
      <c r="C303" s="58">
        <f>HOME!B611</f>
        <v>0</v>
      </c>
      <c r="D303" s="38">
        <f>HOME!C611</f>
        <v>0</v>
      </c>
    </row>
    <row r="304" spans="2:12" ht="14.25">
      <c r="B304" s="58" t="str">
        <f>HOME!A612</f>
        <v xml:space="preserve">MAIN LINE  </v>
      </c>
      <c r="C304" s="58" t="str">
        <f>HOME!B612</f>
        <v>6011 2424</v>
      </c>
      <c r="D304" s="38">
        <f>HOME!C612</f>
        <v>0</v>
      </c>
    </row>
  </sheetData>
  <customSheetViews>
    <customSheetView guid="{25211047-2AA7-431D-8637-AA6183637E8E}"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3"/>
      <headerFooter>
        <oddFooter>&amp;RLast update : &amp;D   &amp;T&amp;L&amp;1#&amp;"Calibri"&amp;10 Sensitivity: Internal</oddFooter>
      </headerFooter>
    </customSheetView>
    <customSheetView guid="{999D0099-E3FC-46FC-839A-D58F693EE82E}" scale="70" fitToPage="1" hiddenRows="1">
      <selection activeCell="F34" sqref="F34"/>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6"/>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7"/>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8"/>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12"/>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18"/>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hyperlinks>
    <hyperlink ref="H290" r:id="rId21" xr:uid="{00000000-0004-0000-0400-000000000000}"/>
    <hyperlink ref="L290" display="sinexp@msca.com.sg" xr:uid="{00000000-0004-0000-0400-000001000000}"/>
    <hyperlink ref="D290" display="mktg-dept@msca.com.sg" xr:uid="{00000000-0004-0000-0400-000002000000}"/>
  </hyperlinks>
  <pageMargins left="0.70866141732283472" right="0.70866141732283472" top="0.74803149606299213" bottom="0.74803149606299213" header="0.31496062992125984" footer="0.31496062992125984"/>
  <pageSetup paperSize="9" scale="42"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2:L27"/>
  <sheetViews>
    <sheetView zoomScale="55" zoomScaleNormal="55" workbookViewId="0"/>
  </sheetViews>
  <sheetFormatPr defaultColWidth="9.42578125" defaultRowHeight="12.75"/>
  <cols>
    <col min="1" max="1" width="14.42578125" style="4" customWidth="1"/>
    <col min="2" max="2" width="21.5703125" style="5" customWidth="1"/>
    <col min="3" max="3" width="14" style="5" customWidth="1"/>
    <col min="4" max="4" width="16.42578125" style="5" customWidth="1"/>
    <col min="5" max="5" width="22.42578125" style="5" customWidth="1"/>
    <col min="6" max="6" width="36.42578125" style="5" customWidth="1"/>
    <col min="7" max="7" width="17.5703125" style="5" customWidth="1"/>
    <col min="8" max="10" width="20.5703125" style="5" customWidth="1"/>
    <col min="11" max="11" width="27.5703125" style="5" customWidth="1"/>
    <col min="12" max="13" width="20.5703125" style="5" customWidth="1"/>
    <col min="14" max="14" width="21.42578125" style="5" customWidth="1"/>
    <col min="15" max="16" width="20.5703125" style="5" customWidth="1"/>
    <col min="17" max="17" width="22.42578125" style="5" customWidth="1"/>
    <col min="18" max="16384" width="9.42578125" style="5"/>
  </cols>
  <sheetData>
    <row r="2" spans="2:12" s="6" customFormat="1" ht="33">
      <c r="B2" s="147" t="s">
        <v>2307</v>
      </c>
      <c r="C2" s="45"/>
    </row>
    <row r="3" spans="2:12" ht="15.75">
      <c r="B3" s="46"/>
      <c r="C3" s="46"/>
      <c r="F3" s="46" t="s">
        <v>7800</v>
      </c>
      <c r="G3" s="46"/>
      <c r="H3" s="46"/>
      <c r="I3" s="46"/>
      <c r="J3" s="46"/>
      <c r="K3" s="37"/>
      <c r="L3" s="37"/>
    </row>
    <row r="4" spans="2:12" ht="15">
      <c r="B4" s="47"/>
      <c r="C4" s="47"/>
      <c r="D4" s="47"/>
      <c r="E4" s="47"/>
      <c r="F4" s="47"/>
      <c r="G4" s="47"/>
      <c r="H4" s="47"/>
      <c r="I4" s="47"/>
      <c r="J4" s="47"/>
      <c r="K4" s="37"/>
      <c r="L4" s="37"/>
    </row>
    <row r="5" spans="2:12" s="14" customFormat="1" ht="30">
      <c r="B5" s="160"/>
      <c r="C5" s="148"/>
      <c r="D5" s="96" t="s">
        <v>2015</v>
      </c>
      <c r="E5" s="96" t="s">
        <v>3770</v>
      </c>
      <c r="F5" s="149" t="s">
        <v>2017</v>
      </c>
      <c r="G5" s="149" t="s">
        <v>4481</v>
      </c>
      <c r="H5" s="150" t="s">
        <v>218</v>
      </c>
      <c r="I5" s="86" t="s">
        <v>732</v>
      </c>
      <c r="J5" s="86" t="s">
        <v>662</v>
      </c>
      <c r="K5" s="150" t="s">
        <v>117</v>
      </c>
      <c r="L5" s="86" t="s">
        <v>208</v>
      </c>
    </row>
    <row r="6" spans="2:12" s="14" customFormat="1" ht="20.25" thickBot="1">
      <c r="B6" s="163"/>
      <c r="C6" s="151" t="s">
        <v>4010</v>
      </c>
      <c r="D6" s="152"/>
      <c r="E6" s="90" t="s">
        <v>4732</v>
      </c>
      <c r="F6" s="153"/>
      <c r="G6" s="153"/>
      <c r="H6" s="90"/>
      <c r="I6" s="90" t="s">
        <v>6183</v>
      </c>
      <c r="J6" s="90" t="s">
        <v>3580</v>
      </c>
      <c r="K6" s="90" t="s">
        <v>4779</v>
      </c>
      <c r="L6" s="90" t="s">
        <v>7047</v>
      </c>
    </row>
    <row r="7" spans="2:12" s="14" customFormat="1" ht="20.25" thickTop="1">
      <c r="B7" s="154"/>
      <c r="C7" s="93"/>
      <c r="D7" s="93"/>
      <c r="E7" s="100"/>
      <c r="F7" s="182"/>
      <c r="G7" s="172"/>
      <c r="H7" s="155"/>
      <c r="I7" s="164"/>
      <c r="J7" s="515"/>
      <c r="K7" s="515"/>
      <c r="L7" s="515"/>
    </row>
    <row r="8" spans="2:12" s="14" customFormat="1" ht="20.25" thickBot="1">
      <c r="B8" s="158"/>
      <c r="C8" s="156"/>
      <c r="D8" s="156"/>
      <c r="E8" s="156"/>
      <c r="F8" s="159"/>
      <c r="G8" s="159"/>
      <c r="H8" s="159"/>
      <c r="I8" s="159"/>
      <c r="J8" s="517"/>
      <c r="K8" s="159"/>
      <c r="L8" s="159"/>
    </row>
    <row r="9" spans="2:12" s="14" customFormat="1" ht="20.25" thickTop="1">
      <c r="B9" s="160"/>
      <c r="C9" s="88"/>
      <c r="D9" s="88"/>
      <c r="E9" s="88"/>
      <c r="F9" s="88"/>
      <c r="G9" s="88"/>
      <c r="H9" s="88"/>
      <c r="I9" s="88"/>
      <c r="J9" s="487"/>
      <c r="K9" s="88"/>
      <c r="L9" s="88"/>
    </row>
    <row r="10" spans="2:12" s="14" customFormat="1" ht="19.5">
      <c r="B10" s="160"/>
      <c r="C10" s="88"/>
      <c r="D10" s="88"/>
      <c r="E10" s="88"/>
      <c r="F10" s="88"/>
      <c r="G10" s="88"/>
      <c r="H10" s="88"/>
      <c r="I10" s="88"/>
      <c r="J10" s="487"/>
      <c r="K10" s="88"/>
      <c r="L10" s="88"/>
    </row>
    <row r="11" spans="2:12" s="14" customFormat="1" ht="19.5">
      <c r="B11" s="160"/>
      <c r="C11" s="88"/>
      <c r="D11" s="88"/>
      <c r="E11" s="88"/>
      <c r="F11" s="88"/>
      <c r="G11" s="88"/>
      <c r="H11" s="88"/>
      <c r="I11" s="88"/>
      <c r="J11" s="487"/>
      <c r="K11" s="88"/>
      <c r="L11" s="88"/>
    </row>
    <row r="12" spans="2:12" s="14" customFormat="1" ht="16.5" customHeight="1">
      <c r="B12" s="17" t="s">
        <v>2303</v>
      </c>
      <c r="C12" s="5"/>
      <c r="D12" s="5"/>
      <c r="E12" s="5"/>
      <c r="F12" s="5"/>
      <c r="G12" s="5"/>
      <c r="H12" s="5"/>
      <c r="I12" s="99"/>
      <c r="J12" s="5"/>
      <c r="K12" s="37"/>
      <c r="L12" s="37"/>
    </row>
    <row r="13" spans="2:12" s="29" customFormat="1" ht="14.25">
      <c r="D13" s="273"/>
      <c r="E13" s="273"/>
      <c r="H13" s="59"/>
      <c r="I13" s="274"/>
    </row>
    <row r="14" spans="2:12" s="29" customFormat="1" ht="18">
      <c r="B14" s="52" t="s">
        <v>1920</v>
      </c>
      <c r="C14" s="30"/>
      <c r="D14" s="30"/>
      <c r="E14" s="53"/>
      <c r="F14" s="54" t="s">
        <v>1958</v>
      </c>
      <c r="G14" s="54"/>
      <c r="H14" s="52"/>
      <c r="I14" s="30"/>
      <c r="J14" s="165" t="s">
        <v>1982</v>
      </c>
      <c r="K14" s="52"/>
      <c r="L14" s="54"/>
    </row>
    <row r="15" spans="2:12" s="29" customFormat="1" ht="16.5">
      <c r="B15" s="55" t="s">
        <v>1921</v>
      </c>
      <c r="C15" s="30"/>
      <c r="D15" s="56" t="s">
        <v>2305</v>
      </c>
      <c r="E15" s="54"/>
      <c r="F15" s="30" t="s">
        <v>2306</v>
      </c>
      <c r="G15" s="30"/>
      <c r="H15" s="166" t="s">
        <v>1960</v>
      </c>
      <c r="I15" s="27"/>
      <c r="J15" s="185" t="s">
        <v>1984</v>
      </c>
      <c r="K15" s="30"/>
      <c r="L15" s="169" t="s">
        <v>1985</v>
      </c>
    </row>
    <row r="17" spans="2:12" ht="14.25">
      <c r="B17" s="58" t="str">
        <f>HOME!A$600</f>
        <v>ZANT CHONG</v>
      </c>
      <c r="C17" s="58" t="str">
        <f>HOME!B$600</f>
        <v>6011 2429</v>
      </c>
      <c r="D17" s="38" t="str">
        <f>HOME!C$600</f>
        <v>zant.chong@msc.com</v>
      </c>
      <c r="E17" s="29"/>
      <c r="F17" s="58" t="str">
        <f>HOME!A$621</f>
        <v>NOOR AFNINDAH</v>
      </c>
      <c r="G17" s="58" t="str">
        <f>HOME!B$621</f>
        <v>6011 2347</v>
      </c>
      <c r="H17" s="170" t="str">
        <f>HOME!C$621</f>
        <v>noor.afnindah@msc.com</v>
      </c>
      <c r="I17" s="29"/>
      <c r="J17" s="171" t="str">
        <f>HOME!A$632</f>
        <v>RAYNAR ANG</v>
      </c>
      <c r="K17" s="58" t="str">
        <f>HOME!B$632</f>
        <v>6011 2358</v>
      </c>
      <c r="L17" s="38" t="str">
        <f>HOME!C$632</f>
        <v>raynar.ang@msc.com</v>
      </c>
    </row>
    <row r="18" spans="2:12" ht="14.25">
      <c r="B18" s="58" t="str">
        <f>HOME!A$601</f>
        <v>PHOEBE HUANG</v>
      </c>
      <c r="C18" s="58" t="str">
        <f>HOME!B$601</f>
        <v>6011 0562</v>
      </c>
      <c r="D18" s="38" t="str">
        <f>HOME!C$601</f>
        <v>phoebe.huang@msc.com</v>
      </c>
      <c r="E18" s="29"/>
      <c r="F18" s="58" t="e">
        <f>HOME!#REF!</f>
        <v>#REF!</v>
      </c>
      <c r="G18" s="58" t="e">
        <f>HOME!#REF!</f>
        <v>#REF!</v>
      </c>
      <c r="H18" s="170" t="e">
        <f>HOME!#REF!</f>
        <v>#REF!</v>
      </c>
      <c r="I18" s="29"/>
      <c r="J18" s="171" t="str">
        <f>HOME!A$634</f>
        <v>DEWI</v>
      </c>
      <c r="K18" s="58" t="str">
        <f>HOME!B$634</f>
        <v>6011 2354</v>
      </c>
      <c r="L18" s="38" t="str">
        <f>HOME!C$634</f>
        <v>dewi.ratnah@msc.com</v>
      </c>
    </row>
    <row r="19" spans="2:12" ht="14.25">
      <c r="B19" s="58" t="str">
        <f>HOME!A$602</f>
        <v>SHERWIN LIM</v>
      </c>
      <c r="C19" s="58" t="str">
        <f>HOME!B$602</f>
        <v>6011 2395</v>
      </c>
      <c r="D19" s="38" t="str">
        <f>HOME!C$602</f>
        <v>sherwin.lim@msc.com</v>
      </c>
      <c r="E19" s="29"/>
      <c r="F19" s="58" t="str">
        <f>HOME!A$617</f>
        <v>ROBERT CHIA</v>
      </c>
      <c r="G19" s="58" t="str">
        <f>HOME!B$617</f>
        <v>6011 0564</v>
      </c>
      <c r="H19" s="170" t="str">
        <f>HOME!C$617</f>
        <v>robert.chia@msc.com</v>
      </c>
      <c r="I19" s="29"/>
      <c r="J19" s="171" t="str">
        <f>HOME!A$637</f>
        <v>SHAN SHAN</v>
      </c>
      <c r="K19" s="58" t="str">
        <f>HOME!B$637</f>
        <v>6011 2353</v>
      </c>
      <c r="L19" s="38" t="str">
        <f>HOME!C$637</f>
        <v>shanshan.chin@msc.com</v>
      </c>
    </row>
    <row r="20" spans="2:12" ht="14.25">
      <c r="B20" s="58" t="str">
        <f>HOME!A$603</f>
        <v>NATALIE LEW</v>
      </c>
      <c r="C20" s="58" t="str">
        <f>HOME!B$603</f>
        <v>6011 2399</v>
      </c>
      <c r="D20" s="38" t="str">
        <f>HOME!C$603</f>
        <v>natalie.lew@msc.com</v>
      </c>
      <c r="E20" s="29"/>
      <c r="F20" s="58" t="str">
        <f>HOME!A$618</f>
        <v>S. Y. LIEW</v>
      </c>
      <c r="G20" s="58" t="str">
        <f>HOME!B$618</f>
        <v>6011 2348</v>
      </c>
      <c r="H20" s="170" t="str">
        <f>HOME!C$618</f>
        <v>seoyi.liew@msc.com</v>
      </c>
      <c r="I20" s="29"/>
      <c r="J20" s="171" t="str">
        <f>HOME!A$638</f>
        <v>EUNICE</v>
      </c>
      <c r="K20" s="58" t="str">
        <f>HOME!B$638</f>
        <v>6011 2355</v>
      </c>
      <c r="L20" s="38" t="str">
        <f>HOME!C$638</f>
        <v>eunice.chan@msc.com</v>
      </c>
    </row>
    <row r="21" spans="2:12" ht="14.25">
      <c r="B21" s="58" t="str">
        <f>HOME!A$604</f>
        <v xml:space="preserve">LIM LEE HLI </v>
      </c>
      <c r="C21" s="58" t="str">
        <f>HOME!B$604</f>
        <v>6011 2352</v>
      </c>
      <c r="D21" s="38" t="str">
        <f>HOME!C$604</f>
        <v>leehli.lim@msc.com</v>
      </c>
      <c r="E21" s="29"/>
      <c r="F21" s="58" t="e">
        <f>HOME!#REF!</f>
        <v>#REF!</v>
      </c>
      <c r="G21" s="58" t="e">
        <f>HOME!#REF!</f>
        <v>#REF!</v>
      </c>
      <c r="H21" s="170" t="e">
        <f>HOME!#REF!</f>
        <v>#REF!</v>
      </c>
      <c r="I21" s="29"/>
      <c r="J21" s="171" t="str">
        <f>HOME!A$633</f>
        <v>KAI SIANG</v>
      </c>
      <c r="K21" s="58" t="str">
        <f>HOME!B$633</f>
        <v>6011 2356</v>
      </c>
      <c r="L21" s="38" t="str">
        <f>HOME!C$633</f>
        <v>kaisiang.lim@msc.com</v>
      </c>
    </row>
    <row r="22" spans="2:12" ht="14.25">
      <c r="B22" s="58" t="str">
        <f>HOME!A$605</f>
        <v>LIM AI PHEN</v>
      </c>
      <c r="C22" s="58" t="str">
        <f>HOME!B$605</f>
        <v>6011 9646</v>
      </c>
      <c r="D22" s="38" t="str">
        <f>HOME!C$605</f>
        <v>aiphen.lim@msc.com</v>
      </c>
      <c r="E22" s="29"/>
      <c r="F22" s="58" t="str">
        <f>HOME!A$619</f>
        <v>SHARON KOH</v>
      </c>
      <c r="G22" s="58" t="str">
        <f>HOME!B$619</f>
        <v>6011 2349</v>
      </c>
      <c r="H22" s="170" t="str">
        <f>HOME!C$619</f>
        <v>sharon.koh@msc.com</v>
      </c>
      <c r="I22" s="29"/>
      <c r="J22" s="171" t="str">
        <f>HOME!A$635</f>
        <v>YU TING</v>
      </c>
      <c r="K22" s="58" t="str">
        <f>HOME!B$635</f>
        <v>6011 2359</v>
      </c>
      <c r="L22" s="38" t="str">
        <f>HOME!C$635</f>
        <v>yuting.luo@msc.com</v>
      </c>
    </row>
    <row r="23" spans="2:12" ht="14.25">
      <c r="B23" s="58" t="str">
        <f>HOME!A$606</f>
        <v>DARIUS ONG</v>
      </c>
      <c r="C23" s="58" t="str">
        <f>HOME!B$606</f>
        <v>6011 2396</v>
      </c>
      <c r="D23" s="38" t="str">
        <f>HOME!C$606</f>
        <v>darius.ong@msc.com</v>
      </c>
      <c r="E23" s="29"/>
      <c r="F23" s="58">
        <f>HOME!A$623</f>
        <v>0</v>
      </c>
      <c r="G23" s="58">
        <f>HOME!B$623</f>
        <v>0</v>
      </c>
      <c r="H23" s="170">
        <f>HOME!C$623</f>
        <v>0</v>
      </c>
      <c r="I23" s="29"/>
      <c r="J23" s="171" t="str">
        <f>HOME!A$639</f>
        <v>HAZEL</v>
      </c>
      <c r="K23" s="58" t="str">
        <f>HOME!B$639</f>
        <v>6011 2435</v>
      </c>
      <c r="L23" s="38" t="str">
        <f>HOME!C$639</f>
        <v>hazel.toh@msc.com</v>
      </c>
    </row>
    <row r="24" spans="2:12" ht="14.25">
      <c r="B24" s="58" t="str">
        <f>HOME!A$607</f>
        <v>LAWRENCE ANG (CROSS-TRADE)</v>
      </c>
      <c r="C24" s="58" t="str">
        <f>HOME!B$607</f>
        <v>6011 2400</v>
      </c>
      <c r="D24" s="38" t="str">
        <f>HOME!C$607</f>
        <v>lawrence.ang@msc.com</v>
      </c>
      <c r="E24" s="29"/>
      <c r="F24" s="58" t="str">
        <f>HOME!A$624</f>
        <v>.</v>
      </c>
      <c r="G24" s="58" t="str">
        <f>HOME!B$624</f>
        <v>.</v>
      </c>
      <c r="H24" s="170" t="str">
        <f>HOME!C$624</f>
        <v>.</v>
      </c>
      <c r="I24" s="29"/>
      <c r="J24" s="171" t="str">
        <f>HOME!A$636</f>
        <v>-</v>
      </c>
      <c r="K24" s="58" t="str">
        <f>HOME!B$636</f>
        <v>6011 0567</v>
      </c>
      <c r="L24" s="38" t="str">
        <f>HOME!C$636</f>
        <v>-</v>
      </c>
    </row>
    <row r="25" spans="2:12" ht="14.25">
      <c r="E25" s="29"/>
      <c r="J25" s="29"/>
      <c r="K25" s="170"/>
      <c r="L25" s="29"/>
    </row>
    <row r="26" spans="2:12" ht="14.25">
      <c r="B26" s="29"/>
      <c r="C26" s="38"/>
      <c r="D26" s="57"/>
      <c r="E26" s="29"/>
      <c r="J26" s="29"/>
      <c r="K26" s="170"/>
      <c r="L26" s="29"/>
    </row>
    <row r="27" spans="2:12" ht="14.25">
      <c r="B27" s="29" t="s">
        <v>1956</v>
      </c>
      <c r="C27" s="38" t="s">
        <v>2799</v>
      </c>
      <c r="D27" s="57"/>
      <c r="E27" s="29"/>
      <c r="F27" s="29" t="s">
        <v>1980</v>
      </c>
      <c r="G27" s="29"/>
      <c r="H27" s="38" t="s">
        <v>1981</v>
      </c>
      <c r="K27" s="29"/>
      <c r="L27" s="38"/>
    </row>
  </sheetData>
  <customSheetViews>
    <customSheetView guid="{25211047-2AA7-431D-8637-AA6183637E8E}" scale="55" fitToPage="1">
      <pageMargins left="0" right="0" top="0" bottom="0" header="0" footer="0"/>
      <pageSetup paperSize="9" scale="39" orientation="landscape" r:id="rId1"/>
      <headerFooter>
        <oddFooter>&amp;L&amp;1#&amp;"Calibri"&amp;10&amp;K000000Sensitivity: Internal</oddFooter>
      </headerFooter>
    </customSheetView>
    <customSheetView guid="{B0B43395-6E32-4DB3-A2D8-DD2362C77F4F}" scale="55" fitToPage="1">
      <pageMargins left="0" right="0" top="0" bottom="0" header="0" footer="0"/>
      <pageSetup paperSize="9" scale="39" orientation="landscape" r:id="rId2"/>
      <headerFooter>
        <oddFooter>&amp;L&amp;1#&amp;"Calibri"&amp;10&amp;K000000Sensitivity: Internal</oddFooter>
      </headerFooter>
    </customSheetView>
    <customSheetView guid="{82E65AA3-5988-4ED4-A56D-19D1BA591355}" scale="55" fitToPage="1">
      <pageMargins left="0" right="0" top="0" bottom="0" header="0" footer="0"/>
      <pageSetup paperSize="9" scale="39" orientation="landscape" verticalDpi="0" r:id="rId3"/>
      <headerFooter>
        <oddFooter>&amp;L&amp;1#&amp;"Calibri"&amp;10 Sensitivity: Internal</oddFooter>
      </headerFooter>
    </customSheetView>
    <customSheetView guid="{999D0099-E3FC-46FC-839A-D58F693EE82E}" scale="55" fitToPage="1">
      <pageMargins left="0" right="0" top="0" bottom="0" header="0" footer="0"/>
      <pageSetup paperSize="9" scale="39" orientation="landscape" verticalDpi="0" r:id="rId4"/>
      <headerFooter>
        <oddFooter>&amp;L&amp;1#&amp;"Calibri"&amp;10 Sensitivity: Internal</oddFooter>
      </headerFooter>
    </customSheetView>
    <customSheetView guid="{9C701732-F58F-4708-A15C-976D1C40D46C}" scale="55" fitToPage="1">
      <pageMargins left="0" right="0" top="0" bottom="0" header="0" footer="0"/>
      <pageSetup paperSize="9" scale="39" orientation="landscape" verticalDpi="0" r:id="rId5"/>
    </customSheetView>
    <customSheetView guid="{4207851A-A9C4-4C7F-A983-5888F88768C0}" scale="55" fitToPage="1">
      <selection activeCell="P68" sqref="P68"/>
      <pageMargins left="0" right="0" top="0" bottom="0" header="0" footer="0"/>
      <pageSetup paperSize="9" scale="39" orientation="landscape" verticalDpi="0" r:id="rId6"/>
    </customSheetView>
    <customSheetView guid="{1A9C4D40-FD7F-415B-AEEF-6F3B6F11E2D9}" scale="55" fitToPage="1">
      <selection activeCell="P68" sqref="P68"/>
      <pageMargins left="0" right="0" top="0" bottom="0" header="0" footer="0"/>
      <pageSetup paperSize="9" scale="39" orientation="landscape" verticalDpi="0" r:id="rId7"/>
    </customSheetView>
    <customSheetView guid="{160FD25C-1E8A-49AB-8AA3-887F1FFDB82C}" scale="55" fitToPage="1">
      <selection activeCell="P68" sqref="P68"/>
      <pageMargins left="0" right="0" top="0" bottom="0" header="0" footer="0"/>
      <pageSetup paperSize="9" scale="39" orientation="landscape" verticalDpi="0" r:id="rId8"/>
    </customSheetView>
    <customSheetView guid="{03674205-2BF0-451F-960D-B59271ECD65B}" scale="55"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pageMargins left="0" right="0" top="0" bottom="0" header="0" footer="0"/>
      <pageSetup paperSize="9" scale="39" orientation="landscape" verticalDpi="0" r:id="rId11"/>
    </customSheetView>
    <customSheetView guid="{8F6257B3-44F8-495E-975F-715EC7CBE577}" scale="70" fitToPage="1">
      <selection activeCell="A38" sqref="A38:XFD38"/>
      <pageMargins left="0" right="0" top="0" bottom="0" header="0" footer="0"/>
      <pageSetup paperSize="9" scale="37" orientation="landscape" verticalDpi="0" r:id="rId12"/>
    </customSheetView>
    <customSheetView guid="{4E666960-F75E-4DEC-AA08-CB80C5246F2D}" scale="55" fitToPage="1">
      <selection activeCell="A17" sqref="A17:XFD17"/>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55" fitToPage="1">
      <pageMargins left="0" right="0" top="0" bottom="0" header="0" footer="0"/>
      <pageSetup paperSize="9" scale="39" orientation="landscape" verticalDpi="0" r:id="rId15"/>
      <headerFooter>
        <oddFooter>&amp;L&amp;1#&amp;"Calibri"&amp;10 Sensitivity: Internal</oddFooter>
      </headerFooter>
    </customSheetView>
    <customSheetView guid="{5024D59A-F791-4B48-8A8A-90A9A8BA3CB8}" scale="55" fitToPage="1">
      <pageMargins left="0" right="0" top="0" bottom="0" header="0" footer="0"/>
      <pageSetup paperSize="9" scale="39" orientation="landscape" verticalDpi="0" r:id="rId16"/>
      <headerFooter>
        <oddFooter>&amp;L&amp;1#&amp;"Calibri"&amp;10 Sensitivity: Internal</oddFooter>
      </headerFooter>
    </customSheetView>
    <customSheetView guid="{834388B3-D1C0-4496-81CB-D8907F6C94B1}" scale="55" fitToPage="1">
      <pageMargins left="0" right="0" top="0" bottom="0" header="0" footer="0"/>
      <pageSetup paperSize="9" scale="39" orientation="landscape" verticalDpi="0" r:id="rId17"/>
      <headerFooter>
        <oddFooter>&amp;L&amp;1#&amp;"Calibri"&amp;10 Sensitivity: Internal</oddFooter>
      </headerFooter>
    </customSheetView>
    <customSheetView guid="{C9B667F6-80E0-402E-8E37-77C446D41929}" scale="55" fitToPage="1">
      <pageMargins left="0" right="0" top="0" bottom="0" header="0" footer="0"/>
      <pageSetup paperSize="9" scale="39" orientation="landscape" verticalDpi="0" r:id="rId18"/>
      <headerFooter>
        <oddFooter>&amp;L&amp;1#&amp;"Calibri"&amp;10&amp;K000000Sensitivity: Internal</oddFooter>
      </headerFooter>
    </customSheetView>
    <customSheetView guid="{F64DF93A-0CD5-4665-A448-613906F88C7C}" scale="55" fitToPage="1">
      <pageMargins left="0" right="0" top="0" bottom="0" header="0" footer="0"/>
      <pageSetup paperSize="9" scale="39" orientation="landscape" r:id="rId19"/>
      <headerFooter>
        <oddFooter>&amp;L&amp;1#&amp;"Calibri"&amp;10&amp;K000000Sensitivity: Internal</oddFooter>
      </headerFooter>
    </customSheetView>
    <customSheetView guid="{D8AE3607-C68D-4DD7-8BE1-F63EA4A613B4}" scale="55" fitToPage="1">
      <pageMargins left="0" right="0" top="0" bottom="0" header="0" footer="0"/>
      <pageSetup paperSize="9" scale="39" orientation="landscape" r:id="rId20"/>
      <headerFooter>
        <oddFooter>&amp;L&amp;1#&amp;"Calibri"&amp;10&amp;K000000Sensitivity: Internal</oddFooter>
      </headerFooter>
    </customSheetView>
  </customSheetViews>
  <hyperlinks>
    <hyperlink ref="D15" display="mktg-dept@msca.com.sg" xr:uid="{00000000-0004-0000-2B00-000000000000}"/>
    <hyperlink ref="I15" xr:uid="{00000000-0004-0000-2B00-000001000000}"/>
    <hyperlink ref="M15" xr:uid="{00000000-0004-0000-2B00-000002000000}"/>
  </hyperlinks>
  <pageMargins left="0.70866141732283472" right="0.70866141732283472" top="0.74803149606299213" bottom="0.74803149606299213" header="0.31496062992125984" footer="0.31496062992125984"/>
  <pageSetup paperSize="9" scale="48" orientation="landscape" r:id="rId21"/>
  <headerFooter>
    <oddFooter>&amp;L_x000D_&amp;1#&amp;"Calibri"&amp;10&amp;K000000 Sensitivity: Internal</oddFooter>
  </headerFooter>
  <drawing r:id="rId2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tabColor rgb="FF00B050"/>
  </sheetPr>
  <dimension ref="A1:T2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47" t="s">
        <v>2307</v>
      </c>
      <c r="D2" s="45"/>
    </row>
    <row r="3" spans="3:20" s="6" customFormat="1" ht="33">
      <c r="C3" s="147"/>
      <c r="D3" s="45"/>
    </row>
    <row r="4" spans="3:20" ht="15.75">
      <c r="C4" s="46"/>
      <c r="D4" s="46"/>
      <c r="G4" s="1840" t="s">
        <v>7801</v>
      </c>
      <c r="H4" s="46"/>
      <c r="I4" s="46"/>
      <c r="J4" s="46"/>
      <c r="K4" s="46"/>
      <c r="L4" s="37"/>
      <c r="M4" s="37"/>
      <c r="N4" s="37"/>
    </row>
    <row r="5" spans="3:20" ht="15">
      <c r="C5" s="47"/>
      <c r="D5" s="47"/>
      <c r="E5" s="47"/>
      <c r="F5" s="47"/>
      <c r="G5" s="47"/>
      <c r="H5" s="47"/>
      <c r="I5" s="47"/>
      <c r="J5" s="47"/>
      <c r="K5" s="47"/>
      <c r="L5" s="37"/>
      <c r="M5" s="37"/>
      <c r="N5" s="37"/>
    </row>
    <row r="6" spans="3:20" s="14" customFormat="1" ht="19.5">
      <c r="C6" s="1796" t="s">
        <v>4811</v>
      </c>
      <c r="D6" s="1797"/>
      <c r="E6" s="1797"/>
      <c r="F6" s="1797"/>
      <c r="G6" s="1798"/>
      <c r="H6" s="1798"/>
      <c r="I6" s="1797"/>
      <c r="J6" s="1841"/>
      <c r="K6" s="1841"/>
      <c r="L6" s="1841"/>
      <c r="M6" s="1841"/>
      <c r="N6" s="1586"/>
      <c r="O6"/>
      <c r="P6"/>
      <c r="Q6"/>
      <c r="R6"/>
      <c r="S6"/>
      <c r="T6"/>
    </row>
    <row r="7" spans="3:20" s="14" customFormat="1" ht="22.5" hidden="1">
      <c r="C7" s="1799" t="s">
        <v>5205</v>
      </c>
      <c r="D7" s="1800"/>
      <c r="E7" s="1554" t="s">
        <v>2015</v>
      </c>
      <c r="F7" s="1554" t="s">
        <v>3770</v>
      </c>
      <c r="G7" s="1554" t="s">
        <v>2017</v>
      </c>
      <c r="H7" s="1554" t="s">
        <v>4481</v>
      </c>
      <c r="I7" s="1801" t="s">
        <v>4482</v>
      </c>
      <c r="J7" s="1800" t="s">
        <v>515</v>
      </c>
      <c r="K7" s="1800" t="s">
        <v>847</v>
      </c>
      <c r="L7" s="1801" t="s">
        <v>4483</v>
      </c>
      <c r="M7" s="1801" t="s">
        <v>1717</v>
      </c>
      <c r="N7" s="467" t="s">
        <v>380</v>
      </c>
      <c r="O7"/>
      <c r="P7"/>
      <c r="Q7"/>
      <c r="R7"/>
      <c r="S7"/>
      <c r="T7"/>
    </row>
    <row r="8" spans="3:20" s="14" customFormat="1" ht="19.5" hidden="1">
      <c r="C8" s="1799"/>
      <c r="D8" s="1802" t="s">
        <v>3001</v>
      </c>
      <c r="E8" s="1554"/>
      <c r="F8" s="244" t="s">
        <v>3299</v>
      </c>
      <c r="G8" s="1554"/>
      <c r="H8" s="1554"/>
      <c r="I8" s="244" t="s">
        <v>3583</v>
      </c>
      <c r="J8" s="244" t="s">
        <v>5551</v>
      </c>
      <c r="K8" s="244" t="s">
        <v>5508</v>
      </c>
      <c r="L8" s="244" t="s">
        <v>5339</v>
      </c>
      <c r="M8" s="244" t="s">
        <v>4485</v>
      </c>
      <c r="N8" s="90" t="s">
        <v>3258</v>
      </c>
      <c r="O8"/>
      <c r="P8"/>
      <c r="Q8"/>
      <c r="R8"/>
      <c r="S8"/>
      <c r="T8"/>
    </row>
    <row r="9" spans="3:20" s="14" customFormat="1" ht="19.5" hidden="1">
      <c r="C9" s="530" t="s">
        <v>2182</v>
      </c>
      <c r="D9" s="278" t="s">
        <v>3840</v>
      </c>
      <c r="E9" s="278">
        <v>43932</v>
      </c>
      <c r="F9" s="1803" t="s">
        <v>2190</v>
      </c>
      <c r="G9" s="1804" t="s">
        <v>7802</v>
      </c>
      <c r="H9" s="1804" t="s">
        <v>7803</v>
      </c>
      <c r="I9" s="283">
        <v>43952</v>
      </c>
      <c r="J9" s="287">
        <f>I9+26</f>
        <v>43978</v>
      </c>
      <c r="K9" s="287">
        <f>I9+29</f>
        <v>43981</v>
      </c>
      <c r="L9" s="287">
        <f>I9+31</f>
        <v>43983</v>
      </c>
      <c r="M9" s="287">
        <f>I9+33</f>
        <v>43985</v>
      </c>
      <c r="N9" s="516">
        <f>I9+34</f>
        <v>43986</v>
      </c>
      <c r="O9"/>
      <c r="P9"/>
      <c r="Q9"/>
      <c r="R9"/>
      <c r="S9"/>
      <c r="T9"/>
    </row>
    <row r="10" spans="3:20" s="14" customFormat="1" ht="19.5" hidden="1">
      <c r="C10" s="1486" t="s">
        <v>7804</v>
      </c>
      <c r="D10" s="75" t="s">
        <v>3848</v>
      </c>
      <c r="E10" s="75">
        <v>43935</v>
      </c>
      <c r="F10" s="1487">
        <v>43948</v>
      </c>
      <c r="G10" s="1805"/>
      <c r="H10" s="1805"/>
      <c r="I10" s="277"/>
      <c r="J10" s="277"/>
      <c r="K10" s="277"/>
      <c r="L10" s="277"/>
      <c r="M10" s="277"/>
      <c r="N10" s="517"/>
      <c r="O10"/>
      <c r="P10"/>
      <c r="Q10"/>
      <c r="R10"/>
      <c r="S10"/>
      <c r="T10"/>
    </row>
    <row r="11" spans="3:20" s="14" customFormat="1" ht="19.5" hidden="1">
      <c r="C11" s="530" t="s">
        <v>2182</v>
      </c>
      <c r="D11" s="278" t="s">
        <v>3844</v>
      </c>
      <c r="E11" s="278">
        <v>43939</v>
      </c>
      <c r="F11" s="1803" t="s">
        <v>2190</v>
      </c>
      <c r="G11" s="1804" t="s">
        <v>7805</v>
      </c>
      <c r="H11" s="1804" t="s">
        <v>7806</v>
      </c>
      <c r="I11" s="283">
        <v>43959</v>
      </c>
      <c r="J11" s="287">
        <f>I11+26</f>
        <v>43985</v>
      </c>
      <c r="K11" s="287">
        <f>I11+29</f>
        <v>43988</v>
      </c>
      <c r="L11" s="287">
        <f>I11+31</f>
        <v>43990</v>
      </c>
      <c r="M11" s="287">
        <f>I11+33</f>
        <v>43992</v>
      </c>
      <c r="N11" s="516">
        <f>I11+34</f>
        <v>43993</v>
      </c>
      <c r="O11"/>
      <c r="P11"/>
      <c r="Q11"/>
      <c r="R11"/>
      <c r="S11"/>
      <c r="T11"/>
    </row>
    <row r="12" spans="3:20" s="14" customFormat="1" ht="19.5" hidden="1">
      <c r="C12" s="1486"/>
      <c r="D12" s="75"/>
      <c r="E12" s="75"/>
      <c r="F12" s="1806"/>
      <c r="G12" s="1805"/>
      <c r="H12" s="1805"/>
      <c r="I12" s="277"/>
      <c r="J12" s="277"/>
      <c r="K12" s="277"/>
      <c r="L12" s="277"/>
      <c r="M12" s="277"/>
      <c r="N12" s="517"/>
      <c r="O12"/>
      <c r="P12"/>
      <c r="Q12"/>
      <c r="R12"/>
      <c r="S12"/>
      <c r="T12"/>
    </row>
    <row r="13" spans="3:20" s="14" customFormat="1" ht="19.5" hidden="1">
      <c r="C13" s="1807"/>
      <c r="D13" s="278"/>
      <c r="E13" s="278"/>
      <c r="F13" s="1808"/>
      <c r="G13" s="1804" t="s">
        <v>7807</v>
      </c>
      <c r="H13" s="1804" t="s">
        <v>7808</v>
      </c>
      <c r="I13" s="283">
        <v>43966</v>
      </c>
      <c r="J13" s="287">
        <f>I13+26</f>
        <v>43992</v>
      </c>
      <c r="K13" s="287">
        <f>I13+29</f>
        <v>43995</v>
      </c>
      <c r="L13" s="287">
        <f>I13+31</f>
        <v>43997</v>
      </c>
      <c r="M13" s="287">
        <f>I13+33</f>
        <v>43999</v>
      </c>
      <c r="N13" s="516">
        <f>J13+33</f>
        <v>44025</v>
      </c>
      <c r="O13"/>
      <c r="P13"/>
      <c r="Q13"/>
      <c r="R13"/>
      <c r="S13"/>
      <c r="T13"/>
    </row>
    <row r="14" spans="3:20" s="14" customFormat="1" ht="19.5" hidden="1">
      <c r="C14" s="1486"/>
      <c r="D14" s="75"/>
      <c r="E14" s="75"/>
      <c r="F14" s="1487"/>
      <c r="G14" s="1805"/>
      <c r="H14" s="1805"/>
      <c r="I14" s="277"/>
      <c r="J14" s="277"/>
      <c r="K14" s="277"/>
      <c r="L14" s="277"/>
      <c r="M14" s="277"/>
      <c r="N14" s="517"/>
      <c r="O14"/>
      <c r="P14"/>
      <c r="Q14"/>
      <c r="R14"/>
      <c r="S14"/>
      <c r="T14"/>
    </row>
    <row r="15" spans="3:20" s="14" customFormat="1" ht="19.5" hidden="1">
      <c r="C15" s="1807" t="s">
        <v>3690</v>
      </c>
      <c r="D15" s="278" t="s">
        <v>3849</v>
      </c>
      <c r="E15" s="278">
        <v>43952</v>
      </c>
      <c r="F15" s="1808">
        <v>43966</v>
      </c>
      <c r="G15" s="1809" t="s">
        <v>7809</v>
      </c>
      <c r="H15" s="1809" t="s">
        <v>7810</v>
      </c>
      <c r="I15" s="108">
        <v>43973</v>
      </c>
      <c r="J15" s="287">
        <f>I15+26</f>
        <v>43999</v>
      </c>
      <c r="K15" s="287">
        <f>I15+29</f>
        <v>44002</v>
      </c>
      <c r="L15" s="287">
        <f>I15+31</f>
        <v>44004</v>
      </c>
      <c r="M15" s="287">
        <f>I15+33</f>
        <v>44006</v>
      </c>
      <c r="N15" s="516">
        <f>J15+33</f>
        <v>44032</v>
      </c>
      <c r="O15"/>
      <c r="P15"/>
      <c r="Q15"/>
      <c r="R15"/>
      <c r="S15"/>
      <c r="T15"/>
    </row>
    <row r="16" spans="3:20" s="14" customFormat="1" ht="19.5" hidden="1">
      <c r="C16" s="530" t="s">
        <v>2182</v>
      </c>
      <c r="D16" s="278" t="s">
        <v>3852</v>
      </c>
      <c r="E16" s="278">
        <v>43953</v>
      </c>
      <c r="F16" s="1803" t="s">
        <v>2190</v>
      </c>
      <c r="G16" s="1804"/>
      <c r="H16" s="1804"/>
      <c r="I16" s="283"/>
      <c r="J16" s="287"/>
      <c r="K16" s="287"/>
      <c r="L16" s="287"/>
      <c r="M16" s="287"/>
      <c r="N16" s="516"/>
      <c r="O16"/>
      <c r="P16"/>
      <c r="Q16"/>
      <c r="R16"/>
      <c r="S16"/>
      <c r="T16"/>
    </row>
    <row r="17" spans="1:14" s="14" customFormat="1" ht="19.5" hidden="1">
      <c r="A17" s="857"/>
      <c r="B17" s="857"/>
      <c r="C17" s="1486" t="s">
        <v>7811</v>
      </c>
      <c r="D17" s="75" t="s">
        <v>7812</v>
      </c>
      <c r="E17" s="75">
        <v>43956</v>
      </c>
      <c r="F17" s="1806">
        <v>43969</v>
      </c>
      <c r="G17" s="1805"/>
      <c r="H17" s="1805"/>
      <c r="I17" s="277"/>
      <c r="J17" s="277"/>
      <c r="K17" s="277"/>
      <c r="L17" s="277"/>
      <c r="M17" s="277"/>
      <c r="N17" s="517"/>
    </row>
    <row r="18" spans="1:14" s="14" customFormat="1" ht="19.5" hidden="1">
      <c r="A18" s="857"/>
      <c r="B18" s="857"/>
      <c r="C18" s="1807" t="s">
        <v>3304</v>
      </c>
      <c r="D18" s="278" t="s">
        <v>3670</v>
      </c>
      <c r="E18" s="278">
        <v>43960</v>
      </c>
      <c r="F18" s="1808">
        <f>E18+13</f>
        <v>43973</v>
      </c>
      <c r="G18" s="1804" t="s">
        <v>4320</v>
      </c>
      <c r="H18" s="1804" t="s">
        <v>7813</v>
      </c>
      <c r="I18" s="283">
        <v>43980</v>
      </c>
      <c r="J18" s="287">
        <f>I18+26</f>
        <v>44006</v>
      </c>
      <c r="K18" s="287">
        <f>I18+29</f>
        <v>44009</v>
      </c>
      <c r="L18" s="287">
        <f>I18+31</f>
        <v>44011</v>
      </c>
      <c r="M18" s="287">
        <f>I18+33</f>
        <v>44013</v>
      </c>
      <c r="N18" s="516">
        <f>J18+33</f>
        <v>44039</v>
      </c>
    </row>
    <row r="19" spans="1:14" s="14" customFormat="1" ht="19.5" hidden="1">
      <c r="A19" s="857"/>
      <c r="B19" s="857"/>
      <c r="C19" s="1486"/>
      <c r="D19" s="75"/>
      <c r="E19" s="75"/>
      <c r="F19" s="1487"/>
      <c r="G19" s="1805"/>
      <c r="H19" s="1805"/>
      <c r="I19" s="277"/>
      <c r="J19" s="277"/>
      <c r="K19" s="277"/>
      <c r="L19" s="277"/>
      <c r="M19" s="277"/>
      <c r="N19" s="517"/>
    </row>
    <row r="20" spans="1:14" s="14" customFormat="1" ht="19.5" hidden="1">
      <c r="A20" s="857"/>
      <c r="B20" s="857"/>
      <c r="C20" s="1807" t="s">
        <v>3306</v>
      </c>
      <c r="D20" s="278" t="s">
        <v>3856</v>
      </c>
      <c r="E20" s="278">
        <v>43967</v>
      </c>
      <c r="F20" s="1808">
        <f>E20+13</f>
        <v>43980</v>
      </c>
      <c r="G20" s="1804" t="s">
        <v>7814</v>
      </c>
      <c r="H20" s="1804" t="s">
        <v>7815</v>
      </c>
      <c r="I20" s="283">
        <v>43987</v>
      </c>
      <c r="J20" s="287">
        <f>I20+26</f>
        <v>44013</v>
      </c>
      <c r="K20" s="287">
        <f>I20+29</f>
        <v>44016</v>
      </c>
      <c r="L20" s="287">
        <f>I20+31</f>
        <v>44018</v>
      </c>
      <c r="M20" s="287">
        <f>I20+33</f>
        <v>44020</v>
      </c>
      <c r="N20" s="516">
        <f>J20+33</f>
        <v>44046</v>
      </c>
    </row>
    <row r="21" spans="1:14" s="14" customFormat="1" ht="19.5" hidden="1">
      <c r="A21" s="857"/>
      <c r="B21" s="857"/>
      <c r="C21" s="1486"/>
      <c r="D21" s="75"/>
      <c r="E21" s="75"/>
      <c r="F21" s="1806"/>
      <c r="G21" s="1810" t="s">
        <v>7816</v>
      </c>
      <c r="H21" s="1805"/>
      <c r="I21" s="277"/>
      <c r="J21" s="277"/>
      <c r="K21" s="277"/>
      <c r="L21" s="277"/>
      <c r="M21" s="277"/>
      <c r="N21" s="517"/>
    </row>
    <row r="22" spans="1:14" s="14" customFormat="1" ht="19.5" hidden="1">
      <c r="A22" s="857"/>
      <c r="B22" s="857"/>
      <c r="C22" s="1807" t="s">
        <v>2608</v>
      </c>
      <c r="D22" s="278" t="s">
        <v>3858</v>
      </c>
      <c r="E22" s="278">
        <f>E20+7</f>
        <v>43974</v>
      </c>
      <c r="F22" s="1808">
        <f>E22+13</f>
        <v>43987</v>
      </c>
      <c r="G22" s="1804" t="s">
        <v>7817</v>
      </c>
      <c r="H22" s="1804" t="s">
        <v>7818</v>
      </c>
      <c r="I22" s="283">
        <v>43994</v>
      </c>
      <c r="J22" s="287">
        <f>I22+26</f>
        <v>44020</v>
      </c>
      <c r="K22" s="287">
        <f>I22+29</f>
        <v>44023</v>
      </c>
      <c r="L22" s="287">
        <f>I22+31</f>
        <v>44025</v>
      </c>
      <c r="M22" s="287">
        <f>I22+33</f>
        <v>44027</v>
      </c>
      <c r="N22" s="516">
        <f>J22+33</f>
        <v>44053</v>
      </c>
    </row>
    <row r="23" spans="1:14" s="14" customFormat="1" ht="19.5" hidden="1">
      <c r="A23" s="857"/>
      <c r="B23" s="857"/>
      <c r="C23" s="1486"/>
      <c r="D23" s="75"/>
      <c r="E23" s="75"/>
      <c r="F23" s="1487"/>
      <c r="G23" s="1805"/>
      <c r="H23" s="1805"/>
      <c r="I23" s="277"/>
      <c r="J23" s="277"/>
      <c r="K23" s="277"/>
      <c r="L23" s="277"/>
      <c r="M23" s="277"/>
      <c r="N23" s="517"/>
    </row>
    <row r="24" spans="1:14" s="14" customFormat="1" ht="19.5" hidden="1">
      <c r="A24" s="857" t="s">
        <v>3125</v>
      </c>
      <c r="B24" s="857"/>
      <c r="C24" s="1811" t="s">
        <v>3736</v>
      </c>
      <c r="D24" s="278" t="s">
        <v>7703</v>
      </c>
      <c r="E24" s="278">
        <v>43984</v>
      </c>
      <c r="F24" s="1808">
        <v>43997</v>
      </c>
      <c r="G24" s="1804" t="s">
        <v>4320</v>
      </c>
      <c r="H24" s="1804" t="s">
        <v>7819</v>
      </c>
      <c r="I24" s="283">
        <v>44001</v>
      </c>
      <c r="J24" s="287">
        <f>I24+26</f>
        <v>44027</v>
      </c>
      <c r="K24" s="287">
        <f>I24+29</f>
        <v>44030</v>
      </c>
      <c r="L24" s="287">
        <f>I24+31</f>
        <v>44032</v>
      </c>
      <c r="M24" s="287">
        <f>I24+33</f>
        <v>44034</v>
      </c>
      <c r="N24" s="516">
        <f>J24+33</f>
        <v>44060</v>
      </c>
    </row>
    <row r="25" spans="1:14" s="14" customFormat="1" ht="19.5" hidden="1">
      <c r="A25" s="857"/>
      <c r="B25" s="857"/>
      <c r="C25" s="1486"/>
      <c r="D25" s="75"/>
      <c r="E25" s="75"/>
      <c r="F25" s="1806"/>
      <c r="G25" s="1810" t="s">
        <v>7820</v>
      </c>
      <c r="H25" s="1805"/>
      <c r="I25" s="277"/>
      <c r="J25" s="277"/>
      <c r="K25" s="277"/>
      <c r="L25" s="277"/>
      <c r="M25" s="277"/>
      <c r="N25" s="517"/>
    </row>
    <row r="26" spans="1:14" s="14" customFormat="1" ht="19.5" hidden="1">
      <c r="A26" s="857"/>
      <c r="B26" s="857"/>
      <c r="C26" s="1807" t="s">
        <v>7821</v>
      </c>
      <c r="D26" s="278" t="s">
        <v>7822</v>
      </c>
      <c r="E26" s="278">
        <v>43988</v>
      </c>
      <c r="F26" s="1808" t="s">
        <v>7823</v>
      </c>
      <c r="G26" s="1804" t="s">
        <v>4791</v>
      </c>
      <c r="H26" s="1804" t="s">
        <v>7824</v>
      </c>
      <c r="I26" s="283" t="s">
        <v>7825</v>
      </c>
      <c r="J26" s="287">
        <v>44034</v>
      </c>
      <c r="K26" s="287">
        <v>44037</v>
      </c>
      <c r="L26" s="287">
        <v>44039</v>
      </c>
      <c r="M26" s="287">
        <v>44041</v>
      </c>
      <c r="N26" s="516">
        <v>44041</v>
      </c>
    </row>
    <row r="27" spans="1:14" s="14" customFormat="1" ht="19.5" hidden="1">
      <c r="A27" s="857"/>
      <c r="B27" s="857"/>
      <c r="C27" s="1486"/>
      <c r="D27" s="75"/>
      <c r="E27" s="75"/>
      <c r="F27" s="1487"/>
      <c r="G27" s="1805"/>
      <c r="H27" s="1805"/>
      <c r="I27" s="277"/>
      <c r="J27" s="277"/>
      <c r="K27" s="277"/>
      <c r="L27" s="277"/>
      <c r="M27" s="277"/>
      <c r="N27" s="517"/>
    </row>
    <row r="28" spans="1:14" s="14" customFormat="1" ht="19.5" hidden="1">
      <c r="A28" s="857"/>
      <c r="B28" s="857"/>
      <c r="C28" s="1807" t="s">
        <v>3758</v>
      </c>
      <c r="D28" s="568" t="s">
        <v>7826</v>
      </c>
      <c r="E28" s="278">
        <v>43988</v>
      </c>
      <c r="F28" s="1808">
        <v>44008</v>
      </c>
      <c r="G28" s="1804" t="s">
        <v>7827</v>
      </c>
      <c r="H28" s="1804" t="s">
        <v>7828</v>
      </c>
      <c r="I28" s="283">
        <v>44015</v>
      </c>
      <c r="J28" s="287">
        <f>I28+26</f>
        <v>44041</v>
      </c>
      <c r="K28" s="287">
        <f>I28+29</f>
        <v>44044</v>
      </c>
      <c r="L28" s="287">
        <f>I28+31</f>
        <v>44046</v>
      </c>
      <c r="M28" s="287">
        <f>I28+33</f>
        <v>44048</v>
      </c>
      <c r="N28" s="516">
        <f>J28+33</f>
        <v>44074</v>
      </c>
    </row>
    <row r="29" spans="1:14" s="14" customFormat="1" ht="19.5" hidden="1">
      <c r="A29" s="857"/>
      <c r="B29" s="857"/>
      <c r="C29" s="1486"/>
      <c r="D29" s="1812"/>
      <c r="E29" s="75"/>
      <c r="F29" s="1806"/>
      <c r="G29" s="1805"/>
      <c r="H29" s="1805"/>
      <c r="I29" s="277"/>
      <c r="J29" s="277"/>
      <c r="K29" s="277"/>
      <c r="L29" s="277"/>
      <c r="M29" s="277"/>
      <c r="N29" s="517"/>
    </row>
    <row r="30" spans="1:14" s="14" customFormat="1" ht="19.5" hidden="1">
      <c r="A30" s="857"/>
      <c r="B30" s="857"/>
      <c r="C30" s="1807" t="s">
        <v>3742</v>
      </c>
      <c r="D30" s="568" t="s">
        <v>7826</v>
      </c>
      <c r="E30" s="278">
        <v>44005</v>
      </c>
      <c r="F30" s="1808">
        <v>44017</v>
      </c>
      <c r="G30" s="1804" t="s">
        <v>7829</v>
      </c>
      <c r="H30" s="1804" t="s">
        <v>7830</v>
      </c>
      <c r="I30" s="283">
        <v>44022</v>
      </c>
      <c r="J30" s="287">
        <f>I30+26</f>
        <v>44048</v>
      </c>
      <c r="K30" s="287">
        <f>I30+29</f>
        <v>44051</v>
      </c>
      <c r="L30" s="287">
        <f>I30+31</f>
        <v>44053</v>
      </c>
      <c r="M30" s="287">
        <f>I30+33</f>
        <v>44055</v>
      </c>
      <c r="N30" s="516">
        <f>I30+35</f>
        <v>44057</v>
      </c>
    </row>
    <row r="31" spans="1:14" s="14" customFormat="1" ht="19.5" hidden="1">
      <c r="A31" s="857"/>
      <c r="B31" s="857"/>
      <c r="C31" s="1486"/>
      <c r="D31" s="1812"/>
      <c r="E31" s="75"/>
      <c r="F31" s="1487"/>
      <c r="G31" s="1805"/>
      <c r="H31" s="1805"/>
      <c r="I31" s="277"/>
      <c r="J31" s="277"/>
      <c r="K31" s="277"/>
      <c r="L31" s="277"/>
      <c r="M31" s="277"/>
      <c r="N31" s="517"/>
    </row>
    <row r="32" spans="1:14" s="14" customFormat="1" ht="19.5" hidden="1">
      <c r="A32" s="857"/>
      <c r="B32" s="857"/>
      <c r="C32" s="1807" t="s">
        <v>3761</v>
      </c>
      <c r="D32" s="278" t="s">
        <v>7831</v>
      </c>
      <c r="E32" s="278">
        <v>44014</v>
      </c>
      <c r="F32" s="1808">
        <v>44026</v>
      </c>
      <c r="G32" s="1804" t="s">
        <v>7832</v>
      </c>
      <c r="H32" s="1804" t="s">
        <v>7833</v>
      </c>
      <c r="I32" s="283">
        <v>44029</v>
      </c>
      <c r="J32" s="287">
        <f>I32+26</f>
        <v>44055</v>
      </c>
      <c r="K32" s="287">
        <f>I32+29</f>
        <v>44058</v>
      </c>
      <c r="L32" s="287">
        <f>I32+31</f>
        <v>44060</v>
      </c>
      <c r="M32" s="287">
        <f>I32+33</f>
        <v>44062</v>
      </c>
      <c r="N32" s="516">
        <f>I32+35</f>
        <v>44064</v>
      </c>
    </row>
    <row r="34" spans="1:14" s="14" customFormat="1" ht="19.5" hidden="1">
      <c r="A34" s="857"/>
      <c r="B34" s="857"/>
      <c r="C34" s="1807" t="s">
        <v>3212</v>
      </c>
      <c r="D34" s="278" t="s">
        <v>7834</v>
      </c>
      <c r="E34" s="278">
        <v>44016</v>
      </c>
      <c r="F34" s="1808">
        <v>44029</v>
      </c>
      <c r="G34" s="1804" t="s">
        <v>7807</v>
      </c>
      <c r="H34" s="1804" t="s">
        <v>7835</v>
      </c>
      <c r="I34" s="283">
        <v>44036</v>
      </c>
      <c r="J34" s="287">
        <f>I34+26</f>
        <v>44062</v>
      </c>
      <c r="K34" s="287">
        <f>I34+29</f>
        <v>44065</v>
      </c>
      <c r="L34" s="287">
        <f>I34+31</f>
        <v>44067</v>
      </c>
      <c r="M34" s="287">
        <f>I34+33</f>
        <v>44069</v>
      </c>
      <c r="N34" s="516">
        <f>I34+35</f>
        <v>44071</v>
      </c>
    </row>
    <row r="35" spans="1:14" s="14" customFormat="1" ht="19.5" hidden="1">
      <c r="A35" s="857"/>
      <c r="B35" s="857"/>
      <c r="C35" s="1486"/>
      <c r="D35" s="75"/>
      <c r="E35" s="75"/>
      <c r="F35" s="1806"/>
      <c r="G35" s="1805"/>
      <c r="H35" s="1805"/>
      <c r="I35" s="277"/>
      <c r="J35" s="277"/>
      <c r="K35" s="277"/>
      <c r="L35" s="277"/>
      <c r="M35" s="277"/>
      <c r="N35" s="517"/>
    </row>
    <row r="36" spans="1:14" s="14" customFormat="1" ht="19.5" hidden="1">
      <c r="A36" s="857"/>
      <c r="B36" s="857"/>
      <c r="C36" s="1807" t="s">
        <v>3317</v>
      </c>
      <c r="D36" s="278" t="s">
        <v>7836</v>
      </c>
      <c r="E36" s="278">
        <v>44023</v>
      </c>
      <c r="F36" s="1813">
        <v>44036</v>
      </c>
      <c r="G36" s="1804" t="s">
        <v>7837</v>
      </c>
      <c r="H36" s="1804" t="s">
        <v>7838</v>
      </c>
      <c r="I36" s="283">
        <v>44043</v>
      </c>
      <c r="J36" s="287">
        <f>I36+26</f>
        <v>44069</v>
      </c>
      <c r="K36" s="287">
        <f>I36+29</f>
        <v>44072</v>
      </c>
      <c r="L36" s="287">
        <f>I36+31</f>
        <v>44074</v>
      </c>
      <c r="M36" s="287">
        <f>I36+33</f>
        <v>44076</v>
      </c>
      <c r="N36" s="516">
        <f>I36+35</f>
        <v>44078</v>
      </c>
    </row>
    <row r="37" spans="1:14" s="14" customFormat="1" ht="19.5" hidden="1">
      <c r="A37" s="857"/>
      <c r="B37" s="857"/>
      <c r="C37" s="1627" t="s">
        <v>7839</v>
      </c>
      <c r="D37" s="1486" t="s">
        <v>7840</v>
      </c>
      <c r="E37" s="277">
        <v>44028</v>
      </c>
      <c r="F37" s="1814">
        <v>44039</v>
      </c>
      <c r="G37" s="1805"/>
      <c r="H37" s="1805"/>
      <c r="I37" s="277"/>
      <c r="J37" s="277"/>
      <c r="K37" s="277"/>
      <c r="L37" s="277"/>
      <c r="M37" s="277"/>
      <c r="N37" s="517"/>
    </row>
    <row r="38" spans="1:14" s="14" customFormat="1" ht="19.5" hidden="1">
      <c r="A38" s="857" t="s">
        <v>7841</v>
      </c>
      <c r="B38" s="857"/>
      <c r="C38" s="615" t="s">
        <v>7842</v>
      </c>
      <c r="D38" s="339" t="s">
        <v>7843</v>
      </c>
      <c r="E38" s="278">
        <v>44035</v>
      </c>
      <c r="F38" s="1813">
        <v>44046</v>
      </c>
      <c r="G38" s="1804" t="s">
        <v>7844</v>
      </c>
      <c r="H38" s="1804" t="s">
        <v>7845</v>
      </c>
      <c r="I38" s="283">
        <v>44050</v>
      </c>
      <c r="J38" s="287">
        <f>I38+26</f>
        <v>44076</v>
      </c>
      <c r="K38" s="287">
        <f>I38+29</f>
        <v>44079</v>
      </c>
      <c r="L38" s="287">
        <f>I38+31</f>
        <v>44081</v>
      </c>
      <c r="M38" s="287">
        <f>I38+33</f>
        <v>44083</v>
      </c>
      <c r="N38" s="516">
        <f>I38+35</f>
        <v>44085</v>
      </c>
    </row>
    <row r="39" spans="1:14" s="14" customFormat="1" ht="19.5" hidden="1">
      <c r="A39" s="857"/>
      <c r="B39" s="857"/>
      <c r="C39" s="1815"/>
      <c r="D39" s="1486"/>
      <c r="E39" s="277"/>
      <c r="F39" s="1816"/>
      <c r="G39" s="1805"/>
      <c r="H39" s="1805"/>
      <c r="I39" s="277"/>
      <c r="J39" s="277"/>
      <c r="K39" s="277"/>
      <c r="L39" s="277"/>
      <c r="M39" s="277"/>
      <c r="N39" s="517"/>
    </row>
    <row r="40" spans="1:14" s="14" customFormat="1" ht="19.5" hidden="1">
      <c r="A40" s="857" t="s">
        <v>3320</v>
      </c>
      <c r="B40" s="857"/>
      <c r="C40" s="615" t="s">
        <v>7846</v>
      </c>
      <c r="D40" s="339" t="s">
        <v>7847</v>
      </c>
      <c r="E40" s="278">
        <v>44042</v>
      </c>
      <c r="F40" s="1813">
        <v>44053</v>
      </c>
      <c r="G40" s="1804" t="s">
        <v>7814</v>
      </c>
      <c r="H40" s="1804" t="s">
        <v>7848</v>
      </c>
      <c r="I40" s="283">
        <v>44057</v>
      </c>
      <c r="J40" s="287">
        <f>I40+26</f>
        <v>44083</v>
      </c>
      <c r="K40" s="287">
        <f>I40+29</f>
        <v>44086</v>
      </c>
      <c r="L40" s="287">
        <f>I40+31</f>
        <v>44088</v>
      </c>
      <c r="M40" s="287">
        <f>I40+33</f>
        <v>44090</v>
      </c>
      <c r="N40" s="516">
        <f>I40+35</f>
        <v>44092</v>
      </c>
    </row>
    <row r="41" spans="1:14" s="14" customFormat="1" ht="19.5" hidden="1">
      <c r="A41" s="857"/>
      <c r="B41" s="857"/>
      <c r="C41" s="1815"/>
      <c r="D41" s="1486"/>
      <c r="E41" s="277"/>
      <c r="F41" s="1358"/>
      <c r="G41" s="1805"/>
      <c r="H41" s="1805"/>
      <c r="I41" s="277"/>
      <c r="J41" s="277"/>
      <c r="K41" s="277"/>
      <c r="L41" s="277"/>
      <c r="M41" s="277"/>
      <c r="N41" s="517"/>
    </row>
    <row r="42" spans="1:14" s="14" customFormat="1" ht="19.5" hidden="1">
      <c r="A42" s="857" t="s">
        <v>7849</v>
      </c>
      <c r="B42" s="857"/>
      <c r="C42" s="615" t="s">
        <v>7850</v>
      </c>
      <c r="D42" s="339" t="s">
        <v>7851</v>
      </c>
      <c r="E42" s="278">
        <v>44049</v>
      </c>
      <c r="F42" s="1813">
        <v>44060</v>
      </c>
      <c r="G42" s="1804" t="s">
        <v>7817</v>
      </c>
      <c r="H42" s="1804" t="s">
        <v>7852</v>
      </c>
      <c r="I42" s="283">
        <v>44064</v>
      </c>
      <c r="J42" s="287">
        <f>I42+26</f>
        <v>44090</v>
      </c>
      <c r="K42" s="287">
        <f>I42+29</f>
        <v>44093</v>
      </c>
      <c r="L42" s="287">
        <f>I42+31</f>
        <v>44095</v>
      </c>
      <c r="M42" s="287">
        <f>I42+33</f>
        <v>44097</v>
      </c>
      <c r="N42" s="516">
        <f>I42+35</f>
        <v>44099</v>
      </c>
    </row>
    <row r="43" spans="1:14" s="14" customFormat="1" ht="19.5" hidden="1">
      <c r="A43" s="857"/>
      <c r="B43" s="857"/>
      <c r="C43" s="1815"/>
      <c r="D43" s="1486"/>
      <c r="E43" s="277"/>
      <c r="F43" s="1816"/>
      <c r="G43" s="1805"/>
      <c r="H43" s="1805"/>
      <c r="I43" s="277"/>
      <c r="J43" s="277"/>
      <c r="K43" s="277"/>
      <c r="L43" s="277"/>
      <c r="M43" s="277"/>
      <c r="N43" s="517"/>
    </row>
    <row r="44" spans="1:14" s="14" customFormat="1" ht="19.5" hidden="1">
      <c r="A44" s="857" t="s">
        <v>7853</v>
      </c>
      <c r="B44" s="857"/>
      <c r="C44" s="615" t="s">
        <v>7854</v>
      </c>
      <c r="D44" s="339" t="s">
        <v>7855</v>
      </c>
      <c r="E44" s="278">
        <v>44056</v>
      </c>
      <c r="F44" s="1813">
        <v>44067</v>
      </c>
      <c r="G44" s="1804" t="s">
        <v>4320</v>
      </c>
      <c r="H44" s="1804" t="s">
        <v>7856</v>
      </c>
      <c r="I44" s="283">
        <v>44071</v>
      </c>
      <c r="J44" s="287">
        <f>I44+26</f>
        <v>44097</v>
      </c>
      <c r="K44" s="287">
        <f>I44+29</f>
        <v>44100</v>
      </c>
      <c r="L44" s="287">
        <f>I44+31</f>
        <v>44102</v>
      </c>
      <c r="M44" s="287">
        <f>I44+33</f>
        <v>44104</v>
      </c>
      <c r="N44" s="516">
        <f>I44+35</f>
        <v>44106</v>
      </c>
    </row>
    <row r="45" spans="1:14" s="14" customFormat="1" ht="19.5" hidden="1">
      <c r="A45" s="857"/>
      <c r="B45" s="857"/>
      <c r="C45" s="1815"/>
      <c r="D45" s="1486"/>
      <c r="E45" s="277"/>
      <c r="F45" s="1358"/>
      <c r="G45" s="1805"/>
      <c r="H45" s="1805"/>
      <c r="I45" s="277"/>
      <c r="J45" s="277"/>
      <c r="K45" s="277"/>
      <c r="L45" s="277"/>
      <c r="M45" s="277"/>
      <c r="N45" s="517"/>
    </row>
    <row r="46" spans="1:14" s="14" customFormat="1" ht="19.5" hidden="1">
      <c r="A46" s="857"/>
      <c r="B46" s="857"/>
      <c r="C46" s="1807" t="s">
        <v>2608</v>
      </c>
      <c r="D46" s="278" t="s">
        <v>7857</v>
      </c>
      <c r="E46" s="278">
        <v>44058</v>
      </c>
      <c r="F46" s="1808">
        <v>44071</v>
      </c>
      <c r="G46" s="1804" t="s">
        <v>4791</v>
      </c>
      <c r="H46" s="1804" t="s">
        <v>7858</v>
      </c>
      <c r="I46" s="283">
        <v>44078</v>
      </c>
      <c r="J46" s="287">
        <f>I46+26</f>
        <v>44104</v>
      </c>
      <c r="K46" s="287">
        <f>I46+29</f>
        <v>44107</v>
      </c>
      <c r="L46" s="287">
        <f>I46+31</f>
        <v>44109</v>
      </c>
      <c r="M46" s="287">
        <f>I46+33</f>
        <v>44111</v>
      </c>
      <c r="N46" s="516">
        <f>I46+35</f>
        <v>44113</v>
      </c>
    </row>
    <row r="47" spans="1:14" s="14" customFormat="1" ht="19.5" hidden="1">
      <c r="A47" s="857"/>
      <c r="B47" s="857"/>
      <c r="C47" s="1486"/>
      <c r="D47" s="75"/>
      <c r="E47" s="75"/>
      <c r="F47" s="1806"/>
      <c r="G47" s="1805"/>
      <c r="H47" s="1805"/>
      <c r="I47" s="277"/>
      <c r="J47" s="277"/>
      <c r="K47" s="277"/>
      <c r="L47" s="277"/>
      <c r="M47" s="277"/>
      <c r="N47" s="517"/>
    </row>
    <row r="48" spans="1:14" s="14" customFormat="1" ht="19.5" hidden="1">
      <c r="A48" s="857"/>
      <c r="B48" s="857"/>
      <c r="C48" s="1807" t="s">
        <v>3184</v>
      </c>
      <c r="D48" s="278" t="s">
        <v>7859</v>
      </c>
      <c r="E48" s="278">
        <v>44065</v>
      </c>
      <c r="F48" s="1808">
        <v>44078</v>
      </c>
      <c r="G48" s="1804" t="s">
        <v>7827</v>
      </c>
      <c r="H48" s="1804" t="s">
        <v>7860</v>
      </c>
      <c r="I48" s="283">
        <v>44085</v>
      </c>
      <c r="J48" s="287">
        <f>I48+26</f>
        <v>44111</v>
      </c>
      <c r="K48" s="287">
        <f>I48+29</f>
        <v>44114</v>
      </c>
      <c r="L48" s="287">
        <f>I48+31</f>
        <v>44116</v>
      </c>
      <c r="M48" s="287">
        <f>I48+33</f>
        <v>44118</v>
      </c>
      <c r="N48" s="516">
        <f>I48+35</f>
        <v>44120</v>
      </c>
    </row>
    <row r="50" spans="3:14" s="14" customFormat="1" ht="19.5" hidden="1">
      <c r="C50" s="1807" t="s">
        <v>3310</v>
      </c>
      <c r="D50" s="278" t="s">
        <v>7861</v>
      </c>
      <c r="E50" s="278">
        <v>44072</v>
      </c>
      <c r="F50" s="1808">
        <v>44085</v>
      </c>
      <c r="G50" s="1804" t="s">
        <v>7862</v>
      </c>
      <c r="H50" s="1804" t="s">
        <v>7863</v>
      </c>
      <c r="I50" s="283">
        <v>44092</v>
      </c>
      <c r="J50" s="287">
        <f>I50+26</f>
        <v>44118</v>
      </c>
      <c r="K50" s="287">
        <f>I50+29</f>
        <v>44121</v>
      </c>
      <c r="L50" s="287">
        <f>I50+31</f>
        <v>44123</v>
      </c>
      <c r="M50" s="287">
        <f>I50+33</f>
        <v>44125</v>
      </c>
      <c r="N50" s="516">
        <f>I50+35</f>
        <v>44127</v>
      </c>
    </row>
    <row r="51" spans="3:14" s="14" customFormat="1" ht="19.5" hidden="1">
      <c r="C51" s="1486"/>
      <c r="D51" s="75"/>
      <c r="E51" s="75"/>
      <c r="F51" s="1806"/>
      <c r="G51" s="1805"/>
      <c r="H51" s="1805"/>
      <c r="I51" s="277"/>
      <c r="J51" s="277"/>
      <c r="K51" s="277"/>
      <c r="L51" s="277"/>
      <c r="M51" s="277"/>
      <c r="N51" s="517"/>
    </row>
    <row r="52" spans="3:14" s="14" customFormat="1" ht="19.5" hidden="1">
      <c r="C52" s="1807" t="s">
        <v>2948</v>
      </c>
      <c r="D52" s="278" t="s">
        <v>7864</v>
      </c>
      <c r="E52" s="278">
        <v>44079</v>
      </c>
      <c r="F52" s="1808">
        <v>44092</v>
      </c>
      <c r="G52" s="1804" t="s">
        <v>7832</v>
      </c>
      <c r="H52" s="1804" t="s">
        <v>7865</v>
      </c>
      <c r="I52" s="283">
        <v>44099</v>
      </c>
      <c r="J52" s="287">
        <f>I52+26</f>
        <v>44125</v>
      </c>
      <c r="K52" s="287">
        <f>I52+29</f>
        <v>44128</v>
      </c>
      <c r="L52" s="287">
        <f>I52+31</f>
        <v>44130</v>
      </c>
      <c r="M52" s="287">
        <f>I52+33</f>
        <v>44132</v>
      </c>
      <c r="N52" s="516">
        <f>I52+35</f>
        <v>44134</v>
      </c>
    </row>
    <row r="53" spans="3:14" s="14" customFormat="1" ht="19.5" hidden="1">
      <c r="C53" s="1486"/>
      <c r="D53" s="75"/>
      <c r="E53" s="75"/>
      <c r="F53" s="1487"/>
      <c r="G53" s="1805"/>
      <c r="H53" s="1805"/>
      <c r="I53" s="277"/>
      <c r="J53" s="277"/>
      <c r="K53" s="277"/>
      <c r="L53" s="277"/>
      <c r="M53" s="277"/>
      <c r="N53" s="517"/>
    </row>
    <row r="54" spans="3:14" s="14" customFormat="1" ht="19.5" hidden="1">
      <c r="C54" s="1807" t="s">
        <v>3313</v>
      </c>
      <c r="D54" s="278" t="s">
        <v>7866</v>
      </c>
      <c r="E54" s="278">
        <v>44086</v>
      </c>
      <c r="F54" s="1808">
        <v>44099</v>
      </c>
      <c r="G54" s="1804" t="s">
        <v>7807</v>
      </c>
      <c r="H54" s="1804" t="s">
        <v>7867</v>
      </c>
      <c r="I54" s="283">
        <v>44106</v>
      </c>
      <c r="J54" s="287">
        <f>I54+26</f>
        <v>44132</v>
      </c>
      <c r="K54" s="287">
        <f>I54+29</f>
        <v>44135</v>
      </c>
      <c r="L54" s="287">
        <f>I54+31</f>
        <v>44137</v>
      </c>
      <c r="M54" s="287">
        <f>I54+33</f>
        <v>44139</v>
      </c>
      <c r="N54" s="516">
        <f>I54+35</f>
        <v>44141</v>
      </c>
    </row>
    <row r="55" spans="3:14" s="14" customFormat="1" ht="19.5" hidden="1">
      <c r="C55" s="1486"/>
      <c r="D55" s="75"/>
      <c r="E55" s="75"/>
      <c r="F55" s="1806"/>
      <c r="G55" s="1805"/>
      <c r="H55" s="1805"/>
      <c r="I55" s="277"/>
      <c r="J55" s="277"/>
      <c r="K55" s="277"/>
      <c r="L55" s="277"/>
      <c r="M55" s="277"/>
      <c r="N55" s="517"/>
    </row>
    <row r="56" spans="3:14" s="14" customFormat="1" ht="19.5" hidden="1">
      <c r="C56" s="1807" t="s">
        <v>2877</v>
      </c>
      <c r="D56" s="278" t="s">
        <v>7868</v>
      </c>
      <c r="E56" s="278">
        <v>44093</v>
      </c>
      <c r="F56" s="1808">
        <v>44106</v>
      </c>
      <c r="G56" s="1804" t="s">
        <v>7837</v>
      </c>
      <c r="H56" s="1804" t="s">
        <v>7869</v>
      </c>
      <c r="I56" s="283">
        <v>44113</v>
      </c>
      <c r="J56" s="287">
        <f>I56+26</f>
        <v>44139</v>
      </c>
      <c r="K56" s="287">
        <f>I56+29</f>
        <v>44142</v>
      </c>
      <c r="L56" s="287">
        <f>I56+31</f>
        <v>44144</v>
      </c>
      <c r="M56" s="287">
        <f>I56+33</f>
        <v>44146</v>
      </c>
      <c r="N56" s="516">
        <f>I56+35</f>
        <v>44148</v>
      </c>
    </row>
    <row r="57" spans="3:14" s="14" customFormat="1" ht="19.5" hidden="1">
      <c r="C57" s="1486"/>
      <c r="D57" s="75"/>
      <c r="E57" s="75"/>
      <c r="F57" s="1487"/>
      <c r="G57" s="1805"/>
      <c r="H57" s="1805"/>
      <c r="I57" s="277"/>
      <c r="J57" s="277"/>
      <c r="K57" s="277"/>
      <c r="L57" s="277"/>
      <c r="M57" s="277"/>
      <c r="N57" s="517"/>
    </row>
    <row r="58" spans="3:14" s="14" customFormat="1" ht="19.5" hidden="1">
      <c r="C58" s="1807" t="s">
        <v>3212</v>
      </c>
      <c r="D58" s="278" t="s">
        <v>7870</v>
      </c>
      <c r="E58" s="278">
        <v>44100</v>
      </c>
      <c r="F58" s="1808">
        <v>44113</v>
      </c>
      <c r="G58" s="1804" t="s">
        <v>7844</v>
      </c>
      <c r="H58" s="1804" t="s">
        <v>3683</v>
      </c>
      <c r="I58" s="283">
        <v>44120</v>
      </c>
      <c r="J58" s="287">
        <f>I58+26</f>
        <v>44146</v>
      </c>
      <c r="K58" s="287">
        <f>I58+29</f>
        <v>44149</v>
      </c>
      <c r="L58" s="287">
        <f>I58+31</f>
        <v>44151</v>
      </c>
      <c r="M58" s="287">
        <f>I58+33</f>
        <v>44153</v>
      </c>
      <c r="N58" s="516">
        <f>I58+35</f>
        <v>44155</v>
      </c>
    </row>
    <row r="59" spans="3:14" s="14" customFormat="1" ht="19.5" hidden="1">
      <c r="C59" s="1486"/>
      <c r="D59" s="75"/>
      <c r="E59" s="75"/>
      <c r="F59" s="1806"/>
      <c r="G59" s="1805"/>
      <c r="H59" s="1805"/>
      <c r="I59" s="277"/>
      <c r="J59" s="277"/>
      <c r="K59" s="277"/>
      <c r="L59" s="277"/>
      <c r="M59" s="277"/>
      <c r="N59" s="517"/>
    </row>
    <row r="60" spans="3:14" s="14" customFormat="1" ht="19.5" hidden="1">
      <c r="C60" s="1807" t="s">
        <v>3317</v>
      </c>
      <c r="D60" s="278" t="s">
        <v>7871</v>
      </c>
      <c r="E60" s="278">
        <v>44107</v>
      </c>
      <c r="F60" s="1808">
        <v>44120</v>
      </c>
      <c r="G60" s="1804" t="s">
        <v>7872</v>
      </c>
      <c r="H60" s="1804" t="s">
        <v>7873</v>
      </c>
      <c r="I60" s="283">
        <v>44127</v>
      </c>
      <c r="J60" s="287">
        <f>I60+26</f>
        <v>44153</v>
      </c>
      <c r="K60" s="287">
        <f>I60+29</f>
        <v>44156</v>
      </c>
      <c r="L60" s="287">
        <f>I60+31</f>
        <v>44158</v>
      </c>
      <c r="M60" s="287">
        <f>I60+33</f>
        <v>44160</v>
      </c>
      <c r="N60" s="516">
        <f>I60+35</f>
        <v>44162</v>
      </c>
    </row>
    <row r="61" spans="3:14" s="14" customFormat="1" ht="19.5" hidden="1">
      <c r="C61" s="1486"/>
      <c r="D61" s="75"/>
      <c r="E61" s="75"/>
      <c r="F61" s="1487"/>
      <c r="G61" s="1805"/>
      <c r="H61" s="1805"/>
      <c r="I61" s="277"/>
      <c r="J61" s="277"/>
      <c r="K61" s="277"/>
      <c r="L61" s="277"/>
      <c r="M61" s="277"/>
      <c r="N61" s="517"/>
    </row>
    <row r="62" spans="3:14" s="14" customFormat="1" ht="19.5" hidden="1">
      <c r="C62" s="1817"/>
      <c r="D62" s="287"/>
      <c r="E62" s="287"/>
      <c r="F62" s="1818"/>
      <c r="G62" s="1819"/>
      <c r="H62" s="1819"/>
      <c r="I62" s="287"/>
      <c r="J62" s="287"/>
      <c r="K62" s="287"/>
      <c r="L62" s="287"/>
      <c r="M62" s="287"/>
      <c r="N62" s="516"/>
    </row>
    <row r="63" spans="3:14" s="14" customFormat="1" ht="19.5" hidden="1">
      <c r="C63" s="1817"/>
      <c r="D63" s="287"/>
      <c r="E63" s="287"/>
      <c r="F63" s="1818"/>
      <c r="G63" s="1819"/>
      <c r="H63" s="1819"/>
      <c r="I63" s="287"/>
      <c r="J63" s="287"/>
      <c r="K63" s="287"/>
      <c r="L63" s="287"/>
      <c r="M63" s="287"/>
      <c r="N63" s="516"/>
    </row>
    <row r="64" spans="3:14" s="14" customFormat="1" ht="22.5" hidden="1">
      <c r="C64" s="1799" t="s">
        <v>5205</v>
      </c>
      <c r="D64" s="1800"/>
      <c r="E64" s="1554" t="s">
        <v>2015</v>
      </c>
      <c r="F64" s="1554" t="s">
        <v>3770</v>
      </c>
      <c r="G64" s="1554" t="s">
        <v>2017</v>
      </c>
      <c r="H64" s="1554" t="s">
        <v>4481</v>
      </c>
      <c r="I64" s="1801" t="s">
        <v>4482</v>
      </c>
      <c r="J64" s="1801" t="s">
        <v>4483</v>
      </c>
      <c r="K64" s="1800" t="s">
        <v>515</v>
      </c>
      <c r="L64" s="1800" t="s">
        <v>847</v>
      </c>
      <c r="M64" s="1801" t="s">
        <v>1717</v>
      </c>
      <c r="N64" s="467" t="s">
        <v>380</v>
      </c>
    </row>
    <row r="65" spans="1:14" s="14" customFormat="1" ht="19.5" hidden="1">
      <c r="A65" s="857"/>
      <c r="B65" s="857"/>
      <c r="C65" s="1799"/>
      <c r="D65" s="1802" t="s">
        <v>3001</v>
      </c>
      <c r="E65" s="1554"/>
      <c r="F65" s="244" t="s">
        <v>3299</v>
      </c>
      <c r="G65" s="1554"/>
      <c r="H65" s="1554"/>
      <c r="I65" s="244" t="s">
        <v>3583</v>
      </c>
      <c r="J65" s="244" t="s">
        <v>4484</v>
      </c>
      <c r="K65" s="244" t="s">
        <v>4012</v>
      </c>
      <c r="L65" s="244" t="s">
        <v>3257</v>
      </c>
      <c r="M65" s="244" t="s">
        <v>4485</v>
      </c>
      <c r="N65" s="90" t="s">
        <v>3258</v>
      </c>
    </row>
    <row r="66" spans="1:14" s="14" customFormat="1" ht="19.5" hidden="1">
      <c r="A66" s="857"/>
      <c r="B66" s="857"/>
      <c r="C66" s="1807" t="s">
        <v>2331</v>
      </c>
      <c r="D66" s="278" t="s">
        <v>7874</v>
      </c>
      <c r="E66" s="278">
        <v>44116</v>
      </c>
      <c r="F66" s="1808">
        <v>44129</v>
      </c>
      <c r="G66" s="1804" t="s">
        <v>7817</v>
      </c>
      <c r="H66" s="1804" t="s">
        <v>7875</v>
      </c>
      <c r="I66" s="283">
        <v>44134</v>
      </c>
      <c r="J66" s="287">
        <f>I66+24</f>
        <v>44158</v>
      </c>
      <c r="K66" s="287">
        <f>I66+26</f>
        <v>44160</v>
      </c>
      <c r="L66" s="287">
        <f>I66+31</f>
        <v>44165</v>
      </c>
      <c r="M66" s="287">
        <f>I66+34</f>
        <v>44168</v>
      </c>
      <c r="N66" s="516">
        <f>I66+35</f>
        <v>44169</v>
      </c>
    </row>
    <row r="67" spans="1:14" s="14" customFormat="1" ht="19.5" hidden="1">
      <c r="A67" s="857"/>
      <c r="B67" s="857"/>
      <c r="C67" s="1486"/>
      <c r="D67" s="75"/>
      <c r="E67" s="75"/>
      <c r="F67" s="1806"/>
      <c r="G67" s="1805"/>
      <c r="H67" s="1805"/>
      <c r="I67" s="277"/>
      <c r="J67" s="277"/>
      <c r="K67" s="277"/>
      <c r="L67" s="277"/>
      <c r="M67" s="277"/>
      <c r="N67" s="517"/>
    </row>
    <row r="68" spans="1:14" s="14" customFormat="1" ht="19.5" hidden="1">
      <c r="A68" s="857"/>
      <c r="B68" s="857"/>
      <c r="C68" s="1807" t="s">
        <v>2335</v>
      </c>
      <c r="D68" s="278" t="s">
        <v>7876</v>
      </c>
      <c r="E68" s="278">
        <v>44121</v>
      </c>
      <c r="F68" s="1808">
        <v>44134</v>
      </c>
      <c r="G68" s="1804" t="s">
        <v>4320</v>
      </c>
      <c r="H68" s="1804" t="s">
        <v>7877</v>
      </c>
      <c r="I68" s="283">
        <v>44141</v>
      </c>
      <c r="J68" s="287">
        <f>I68+24</f>
        <v>44165</v>
      </c>
      <c r="K68" s="287">
        <f>I68+26</f>
        <v>44167</v>
      </c>
      <c r="L68" s="287">
        <f>I68+31</f>
        <v>44172</v>
      </c>
      <c r="M68" s="287">
        <f>I68+34</f>
        <v>44175</v>
      </c>
      <c r="N68" s="516">
        <f>I68+35</f>
        <v>44176</v>
      </c>
    </row>
    <row r="69" spans="1:14" s="14" customFormat="1" ht="19.5" hidden="1">
      <c r="A69" s="857"/>
      <c r="B69" s="857"/>
      <c r="C69" s="1486"/>
      <c r="D69" s="75"/>
      <c r="E69" s="75"/>
      <c r="F69" s="1487"/>
      <c r="G69" s="1805"/>
      <c r="H69" s="1805"/>
      <c r="I69" s="277"/>
      <c r="J69" s="277"/>
      <c r="K69" s="277"/>
      <c r="L69" s="277"/>
      <c r="M69" s="277"/>
      <c r="N69" s="517"/>
    </row>
    <row r="70" spans="1:14" s="14" customFormat="1" ht="19.5" hidden="1">
      <c r="A70" s="935" t="s">
        <v>2887</v>
      </c>
      <c r="B70" s="935"/>
      <c r="C70" s="1807" t="s">
        <v>2859</v>
      </c>
      <c r="D70" s="278" t="s">
        <v>7878</v>
      </c>
      <c r="E70" s="278">
        <v>44130</v>
      </c>
      <c r="F70" s="1808">
        <v>44141</v>
      </c>
      <c r="G70" s="1804" t="s">
        <v>7879</v>
      </c>
      <c r="H70" s="1804" t="s">
        <v>7877</v>
      </c>
      <c r="I70" s="283">
        <v>44148</v>
      </c>
      <c r="J70" s="287">
        <f>I70+24</f>
        <v>44172</v>
      </c>
      <c r="K70" s="287">
        <f>I70+26</f>
        <v>44174</v>
      </c>
      <c r="L70" s="287">
        <f>I70+31</f>
        <v>44179</v>
      </c>
      <c r="M70" s="287">
        <f>I70+34</f>
        <v>44182</v>
      </c>
      <c r="N70" s="516">
        <f>I70+35</f>
        <v>44183</v>
      </c>
    </row>
    <row r="71" spans="1:14" s="14" customFormat="1" ht="19.5" hidden="1">
      <c r="A71" s="857"/>
      <c r="B71" s="857"/>
      <c r="C71" s="1486"/>
      <c r="D71" s="75"/>
      <c r="E71" s="75"/>
      <c r="F71" s="1806"/>
      <c r="G71" s="1805"/>
      <c r="H71" s="1805"/>
      <c r="I71" s="277"/>
      <c r="J71" s="277"/>
      <c r="K71" s="277"/>
      <c r="L71" s="277"/>
      <c r="M71" s="277"/>
      <c r="N71" s="517"/>
    </row>
    <row r="72" spans="1:14" s="14" customFormat="1" ht="19.5" hidden="1">
      <c r="A72" s="935" t="s">
        <v>2879</v>
      </c>
      <c r="B72" s="935"/>
      <c r="C72" s="1807" t="s">
        <v>2887</v>
      </c>
      <c r="D72" s="278" t="s">
        <v>7880</v>
      </c>
      <c r="E72" s="278">
        <v>44137</v>
      </c>
      <c r="F72" s="1808">
        <v>44149</v>
      </c>
      <c r="G72" s="1804" t="s">
        <v>7827</v>
      </c>
      <c r="H72" s="1804" t="s">
        <v>7881</v>
      </c>
      <c r="I72" s="283">
        <v>44155</v>
      </c>
      <c r="J72" s="287">
        <f>I72+24</f>
        <v>44179</v>
      </c>
      <c r="K72" s="287">
        <f>I72+26</f>
        <v>44181</v>
      </c>
      <c r="L72" s="287">
        <f>I72+31</f>
        <v>44186</v>
      </c>
      <c r="M72" s="287">
        <f>I72+34</f>
        <v>44189</v>
      </c>
      <c r="N72" s="516">
        <f>I72+35</f>
        <v>44190</v>
      </c>
    </row>
    <row r="73" spans="1:14" s="14" customFormat="1" ht="19.5" hidden="1">
      <c r="A73" s="857"/>
      <c r="B73" s="857"/>
      <c r="C73" s="1486"/>
      <c r="D73" s="75"/>
      <c r="E73" s="75"/>
      <c r="F73" s="1487"/>
      <c r="G73" s="1805"/>
      <c r="H73" s="1805"/>
      <c r="I73" s="277"/>
      <c r="J73" s="277"/>
      <c r="K73" s="277"/>
      <c r="L73" s="277"/>
      <c r="M73" s="277"/>
      <c r="N73" s="517"/>
    </row>
    <row r="74" spans="1:14" s="14" customFormat="1" ht="19.5" hidden="1">
      <c r="A74" s="857"/>
      <c r="B74" s="857"/>
      <c r="C74" s="1807" t="s">
        <v>2879</v>
      </c>
      <c r="D74" s="278" t="s">
        <v>7882</v>
      </c>
      <c r="E74" s="278">
        <v>44145</v>
      </c>
      <c r="F74" s="1808">
        <v>44158</v>
      </c>
      <c r="G74" s="1804" t="s">
        <v>7883</v>
      </c>
      <c r="H74" s="1804" t="s">
        <v>7884</v>
      </c>
      <c r="I74" s="283">
        <v>44162</v>
      </c>
      <c r="J74" s="287">
        <f>I74+24</f>
        <v>44186</v>
      </c>
      <c r="K74" s="287">
        <f>I74+26</f>
        <v>44188</v>
      </c>
      <c r="L74" s="287">
        <f>I74+31</f>
        <v>44193</v>
      </c>
      <c r="M74" s="287">
        <f>I74+34</f>
        <v>44196</v>
      </c>
      <c r="N74" s="516">
        <f>I74+35</f>
        <v>44197</v>
      </c>
    </row>
    <row r="75" spans="1:14" s="14" customFormat="1" ht="19.5" hidden="1">
      <c r="A75" s="857"/>
      <c r="B75" s="857"/>
      <c r="C75" s="1486"/>
      <c r="D75" s="75"/>
      <c r="E75" s="75"/>
      <c r="F75" s="1806"/>
      <c r="G75" s="1805"/>
      <c r="H75" s="1805"/>
      <c r="I75" s="277"/>
      <c r="J75" s="277"/>
      <c r="K75" s="277"/>
      <c r="L75" s="277"/>
      <c r="M75" s="277"/>
      <c r="N75" s="517"/>
    </row>
    <row r="76" spans="1:14" s="14" customFormat="1" ht="19.5" hidden="1">
      <c r="A76" s="857"/>
      <c r="B76" s="857"/>
      <c r="C76" s="1807" t="s">
        <v>2608</v>
      </c>
      <c r="D76" s="278" t="s">
        <v>7885</v>
      </c>
      <c r="E76" s="278">
        <v>44149</v>
      </c>
      <c r="F76" s="1808">
        <v>44162</v>
      </c>
      <c r="G76" s="1804" t="s">
        <v>7886</v>
      </c>
      <c r="H76" s="1804" t="s">
        <v>7887</v>
      </c>
      <c r="I76" s="283">
        <v>44169</v>
      </c>
      <c r="J76" s="287">
        <f>I76+24</f>
        <v>44193</v>
      </c>
      <c r="K76" s="287">
        <f>I76+26</f>
        <v>44195</v>
      </c>
      <c r="L76" s="287">
        <f>I76+31</f>
        <v>44200</v>
      </c>
      <c r="M76" s="287">
        <f>I76+34</f>
        <v>44203</v>
      </c>
      <c r="N76" s="516">
        <f>I76+35</f>
        <v>44204</v>
      </c>
    </row>
    <row r="77" spans="1:14" s="14" customFormat="1" ht="19.5" hidden="1">
      <c r="A77" s="857"/>
      <c r="B77" s="857"/>
      <c r="C77" s="1486"/>
      <c r="D77" s="75"/>
      <c r="E77" s="75"/>
      <c r="F77" s="1487"/>
      <c r="G77" s="1805"/>
      <c r="H77" s="1805"/>
      <c r="I77" s="277"/>
      <c r="J77" s="277"/>
      <c r="K77" s="277"/>
      <c r="L77" s="277"/>
      <c r="M77" s="277"/>
      <c r="N77" s="517"/>
    </row>
    <row r="78" spans="1:14" s="14" customFormat="1" ht="19.5" hidden="1">
      <c r="A78" s="857" t="s">
        <v>3310</v>
      </c>
      <c r="B78" s="857"/>
      <c r="C78" s="1807" t="s">
        <v>3184</v>
      </c>
      <c r="D78" s="278" t="s">
        <v>7888</v>
      </c>
      <c r="E78" s="278">
        <v>44157</v>
      </c>
      <c r="F78" s="1808">
        <v>44169</v>
      </c>
      <c r="G78" s="1804" t="s">
        <v>7807</v>
      </c>
      <c r="H78" s="1804" t="s">
        <v>7889</v>
      </c>
      <c r="I78" s="283">
        <v>44176</v>
      </c>
      <c r="J78" s="287">
        <f>I78+24</f>
        <v>44200</v>
      </c>
      <c r="K78" s="287">
        <f>I78+26</f>
        <v>44202</v>
      </c>
      <c r="L78" s="287">
        <f>I78+31</f>
        <v>44207</v>
      </c>
      <c r="M78" s="287">
        <f>I78+34</f>
        <v>44210</v>
      </c>
      <c r="N78" s="516">
        <f>I78+35</f>
        <v>44211</v>
      </c>
    </row>
    <row r="79" spans="1:14" s="14" customFormat="1" ht="19.5" hidden="1">
      <c r="A79" s="857"/>
      <c r="B79" s="857"/>
      <c r="C79" s="1486"/>
      <c r="D79" s="75"/>
      <c r="E79" s="75"/>
      <c r="F79" s="1806"/>
      <c r="G79" s="1805"/>
      <c r="H79" s="1805"/>
      <c r="I79" s="277"/>
      <c r="J79" s="277"/>
      <c r="K79" s="277"/>
      <c r="L79" s="277"/>
      <c r="M79" s="277"/>
      <c r="N79" s="517"/>
    </row>
    <row r="80" spans="1:14" s="14" customFormat="1" ht="19.5" hidden="1">
      <c r="A80" s="857" t="s">
        <v>2948</v>
      </c>
      <c r="B80" s="857"/>
      <c r="C80" s="1807" t="s">
        <v>3310</v>
      </c>
      <c r="D80" s="278" t="s">
        <v>7890</v>
      </c>
      <c r="E80" s="278">
        <v>44163</v>
      </c>
      <c r="F80" s="1808">
        <v>44176</v>
      </c>
      <c r="G80" s="1804" t="s">
        <v>7837</v>
      </c>
      <c r="H80" s="1804" t="s">
        <v>7891</v>
      </c>
      <c r="I80" s="283">
        <v>44183</v>
      </c>
      <c r="J80" s="287">
        <f>I80+24</f>
        <v>44207</v>
      </c>
      <c r="K80" s="287">
        <f>I80+26</f>
        <v>44209</v>
      </c>
      <c r="L80" s="287">
        <f>I80+31</f>
        <v>44214</v>
      </c>
      <c r="M80" s="287">
        <f>I80+34</f>
        <v>44217</v>
      </c>
      <c r="N80" s="516">
        <f>I80+35</f>
        <v>44218</v>
      </c>
    </row>
    <row r="82" spans="3:14" s="14" customFormat="1" ht="19.5" hidden="1">
      <c r="C82" s="1807" t="s">
        <v>2948</v>
      </c>
      <c r="D82" s="278" t="s">
        <v>7892</v>
      </c>
      <c r="E82" s="278">
        <v>44170</v>
      </c>
      <c r="F82" s="1808">
        <v>44183</v>
      </c>
      <c r="G82" s="1804" t="s">
        <v>7844</v>
      </c>
      <c r="H82" s="1804" t="s">
        <v>7893</v>
      </c>
      <c r="I82" s="283">
        <v>44190</v>
      </c>
      <c r="J82" s="287">
        <f>I82+24</f>
        <v>44214</v>
      </c>
      <c r="K82" s="287">
        <f>I82+26</f>
        <v>44216</v>
      </c>
      <c r="L82" s="287">
        <f>I82+31</f>
        <v>44221</v>
      </c>
      <c r="M82" s="287">
        <f>I82+34</f>
        <v>44224</v>
      </c>
      <c r="N82" s="516">
        <f>I82+35</f>
        <v>44225</v>
      </c>
    </row>
    <row r="83" spans="3:14" s="14" customFormat="1" ht="19.5" hidden="1">
      <c r="C83" s="1486"/>
      <c r="D83" s="75"/>
      <c r="E83" s="75"/>
      <c r="F83" s="1806"/>
      <c r="G83" s="1805"/>
      <c r="H83" s="1805"/>
      <c r="I83" s="277"/>
      <c r="J83" s="277"/>
      <c r="K83" s="277"/>
      <c r="L83" s="277"/>
      <c r="M83" s="277"/>
      <c r="N83" s="517"/>
    </row>
    <row r="84" spans="3:14" s="14" customFormat="1" ht="19.5" hidden="1">
      <c r="C84" s="1807" t="s">
        <v>3313</v>
      </c>
      <c r="D84" s="278" t="s">
        <v>7894</v>
      </c>
      <c r="E84" s="278">
        <v>44180</v>
      </c>
      <c r="F84" s="1808">
        <v>44193</v>
      </c>
      <c r="G84" s="1804" t="s">
        <v>7814</v>
      </c>
      <c r="H84" s="1804" t="s">
        <v>7895</v>
      </c>
      <c r="I84" s="283">
        <v>44197</v>
      </c>
      <c r="J84" s="287">
        <f>I84+24</f>
        <v>44221</v>
      </c>
      <c r="K84" s="287">
        <f>I84+26</f>
        <v>44223</v>
      </c>
      <c r="L84" s="287">
        <f>I84+31</f>
        <v>44228</v>
      </c>
      <c r="M84" s="287">
        <f>I84+34</f>
        <v>44231</v>
      </c>
      <c r="N84" s="516">
        <f>I84+35</f>
        <v>44232</v>
      </c>
    </row>
    <row r="85" spans="3:14" s="14" customFormat="1" ht="19.5" hidden="1">
      <c r="C85" s="1486"/>
      <c r="D85" s="75"/>
      <c r="E85" s="75"/>
      <c r="F85" s="1487"/>
      <c r="G85" s="1805"/>
      <c r="H85" s="1805"/>
      <c r="I85" s="277"/>
      <c r="J85" s="277"/>
      <c r="K85" s="277"/>
      <c r="L85" s="277"/>
      <c r="M85" s="277"/>
      <c r="N85" s="517"/>
    </row>
    <row r="86" spans="3:14" s="14" customFormat="1" ht="19.5" hidden="1">
      <c r="C86" s="1807" t="s">
        <v>2877</v>
      </c>
      <c r="D86" s="278" t="s">
        <v>7896</v>
      </c>
      <c r="E86" s="278">
        <v>44184</v>
      </c>
      <c r="F86" s="1808">
        <v>44197</v>
      </c>
      <c r="G86" s="1804" t="s">
        <v>7897</v>
      </c>
      <c r="H86" s="1804" t="s">
        <v>7898</v>
      </c>
      <c r="I86" s="283">
        <v>44204</v>
      </c>
      <c r="J86" s="287">
        <f>I86+24</f>
        <v>44228</v>
      </c>
      <c r="K86" s="287">
        <f>I86+26</f>
        <v>44230</v>
      </c>
      <c r="L86" s="287">
        <f>I86+31</f>
        <v>44235</v>
      </c>
      <c r="M86" s="287">
        <f>I86+34</f>
        <v>44238</v>
      </c>
      <c r="N86" s="516">
        <f>I86+35</f>
        <v>44239</v>
      </c>
    </row>
    <row r="87" spans="3:14" s="14" customFormat="1" ht="19.5" hidden="1">
      <c r="C87" s="1486"/>
      <c r="D87" s="75"/>
      <c r="E87" s="75"/>
      <c r="F87" s="1806"/>
      <c r="G87" s="1805"/>
      <c r="H87" s="1805"/>
      <c r="I87" s="277"/>
      <c r="J87" s="277"/>
      <c r="K87" s="277"/>
      <c r="L87" s="277"/>
      <c r="M87" s="277"/>
      <c r="N87" s="517"/>
    </row>
    <row r="88" spans="3:14" s="14" customFormat="1" ht="19.5" hidden="1">
      <c r="C88" s="1807" t="s">
        <v>3212</v>
      </c>
      <c r="D88" s="278" t="s">
        <v>7899</v>
      </c>
      <c r="E88" s="278">
        <v>44193</v>
      </c>
      <c r="F88" s="1808">
        <v>43840</v>
      </c>
      <c r="G88" s="1804" t="s">
        <v>4320</v>
      </c>
      <c r="H88" s="1804" t="s">
        <v>7900</v>
      </c>
      <c r="I88" s="283">
        <v>44211</v>
      </c>
      <c r="J88" s="287">
        <f>I88+24</f>
        <v>44235</v>
      </c>
      <c r="K88" s="287">
        <f>I88+26</f>
        <v>44237</v>
      </c>
      <c r="L88" s="287">
        <f>I88+31</f>
        <v>44242</v>
      </c>
      <c r="M88" s="287">
        <f>I88+34</f>
        <v>44245</v>
      </c>
      <c r="N88" s="516">
        <f>I88+35</f>
        <v>44246</v>
      </c>
    </row>
    <row r="89" spans="3:14" s="14" customFormat="1" ht="19.5" hidden="1">
      <c r="C89" s="1486"/>
      <c r="D89" s="75"/>
      <c r="E89" s="75"/>
      <c r="F89" s="1487"/>
      <c r="G89" s="1805"/>
      <c r="H89" s="1805"/>
      <c r="I89" s="277"/>
      <c r="J89" s="277"/>
      <c r="K89" s="277"/>
      <c r="L89" s="277"/>
      <c r="M89" s="277"/>
      <c r="N89" s="517"/>
    </row>
    <row r="90" spans="3:14" s="14" customFormat="1" ht="19.5" hidden="1">
      <c r="C90" s="1807" t="s">
        <v>3317</v>
      </c>
      <c r="D90" s="278" t="s">
        <v>7901</v>
      </c>
      <c r="E90" s="278">
        <v>43834</v>
      </c>
      <c r="F90" s="1808">
        <v>44211</v>
      </c>
      <c r="G90" s="1804" t="s">
        <v>4791</v>
      </c>
      <c r="H90" s="1804" t="s">
        <v>7902</v>
      </c>
      <c r="I90" s="283">
        <v>44218</v>
      </c>
      <c r="J90" s="287">
        <f>I90+24</f>
        <v>44242</v>
      </c>
      <c r="K90" s="287">
        <f>I90+26</f>
        <v>44244</v>
      </c>
      <c r="L90" s="287">
        <f>I90+31</f>
        <v>44249</v>
      </c>
      <c r="M90" s="287">
        <f>I90+34</f>
        <v>44252</v>
      </c>
      <c r="N90" s="516">
        <f>I90+35</f>
        <v>44253</v>
      </c>
    </row>
    <row r="91" spans="3:14" s="14" customFormat="1" ht="19.5" hidden="1">
      <c r="C91" s="1486"/>
      <c r="D91" s="75"/>
      <c r="E91" s="75"/>
      <c r="F91" s="1806"/>
      <c r="G91" s="1805"/>
      <c r="H91" s="1805"/>
      <c r="I91" s="277"/>
      <c r="J91" s="277"/>
      <c r="K91" s="277"/>
      <c r="L91" s="277"/>
      <c r="M91" s="277"/>
      <c r="N91" s="517"/>
    </row>
    <row r="92" spans="3:14" s="14" customFormat="1" ht="19.5" hidden="1">
      <c r="C92" s="1807" t="s">
        <v>2331</v>
      </c>
      <c r="D92" s="278" t="s">
        <v>7903</v>
      </c>
      <c r="E92" s="278">
        <v>44208</v>
      </c>
      <c r="F92" s="1808">
        <v>44223</v>
      </c>
      <c r="G92" s="1804" t="s">
        <v>7827</v>
      </c>
      <c r="H92" s="1804" t="s">
        <v>7904</v>
      </c>
      <c r="I92" s="283">
        <v>44234</v>
      </c>
      <c r="J92" s="287">
        <f>I92+24</f>
        <v>44258</v>
      </c>
      <c r="K92" s="287">
        <f>I92+26</f>
        <v>44260</v>
      </c>
      <c r="L92" s="287">
        <f>I92+31</f>
        <v>44265</v>
      </c>
      <c r="M92" s="287">
        <f>I92+34</f>
        <v>44268</v>
      </c>
      <c r="N92" s="516">
        <f>I92+35</f>
        <v>44269</v>
      </c>
    </row>
    <row r="93" spans="3:14" s="14" customFormat="1" ht="19.5" hidden="1">
      <c r="C93" s="1486"/>
      <c r="D93" s="75"/>
      <c r="E93" s="75"/>
      <c r="F93" s="1487"/>
      <c r="G93" s="1805"/>
      <c r="H93" s="1805"/>
      <c r="I93" s="277"/>
      <c r="J93" s="277"/>
      <c r="K93" s="277"/>
      <c r="L93" s="277"/>
      <c r="M93" s="277"/>
      <c r="N93" s="517"/>
    </row>
    <row r="94" spans="3:14" s="14" customFormat="1" ht="19.5" hidden="1">
      <c r="C94" s="1807" t="s">
        <v>2335</v>
      </c>
      <c r="D94" s="278" t="s">
        <v>7905</v>
      </c>
      <c r="E94" s="278">
        <v>44220</v>
      </c>
      <c r="F94" s="1808">
        <v>44233</v>
      </c>
      <c r="G94" s="1804" t="s">
        <v>7883</v>
      </c>
      <c r="H94" s="1804" t="s">
        <v>7906</v>
      </c>
      <c r="I94" s="283">
        <v>44234</v>
      </c>
      <c r="J94" s="287">
        <f>I94+24</f>
        <v>44258</v>
      </c>
      <c r="K94" s="287">
        <f>I94+26</f>
        <v>44260</v>
      </c>
      <c r="L94" s="287">
        <f>I94+31</f>
        <v>44265</v>
      </c>
      <c r="M94" s="287">
        <f>I94+34</f>
        <v>44268</v>
      </c>
      <c r="N94" s="516">
        <f>I94+35</f>
        <v>44269</v>
      </c>
    </row>
    <row r="95" spans="3:14" s="14" customFormat="1" ht="19.5" hidden="1">
      <c r="C95" s="1486"/>
      <c r="D95" s="75"/>
      <c r="E95" s="75"/>
      <c r="F95" s="1806"/>
      <c r="G95" s="1805"/>
      <c r="H95" s="1805"/>
      <c r="I95" s="277"/>
      <c r="J95" s="277"/>
      <c r="K95" s="277"/>
      <c r="L95" s="277"/>
      <c r="M95" s="277"/>
      <c r="N95" s="517"/>
    </row>
    <row r="96" spans="3:14" s="14" customFormat="1" ht="19.5" hidden="1">
      <c r="C96" s="1807" t="s">
        <v>2859</v>
      </c>
      <c r="D96" s="278" t="s">
        <v>7907</v>
      </c>
      <c r="E96" s="278">
        <v>44223</v>
      </c>
      <c r="F96" s="1808">
        <v>44236</v>
      </c>
      <c r="G96" s="1804" t="s">
        <v>7886</v>
      </c>
      <c r="H96" s="1804" t="s">
        <v>7908</v>
      </c>
      <c r="I96" s="283">
        <v>44239</v>
      </c>
      <c r="J96" s="287">
        <f>I96+24</f>
        <v>44263</v>
      </c>
      <c r="K96" s="287">
        <f>I96+26</f>
        <v>44265</v>
      </c>
      <c r="L96" s="287">
        <f>I96+31</f>
        <v>44270</v>
      </c>
      <c r="M96" s="287">
        <f>I96+34</f>
        <v>44273</v>
      </c>
      <c r="N96" s="516">
        <f>I96+35</f>
        <v>44274</v>
      </c>
    </row>
    <row r="98" spans="3:14" s="14" customFormat="1" ht="19.5" hidden="1">
      <c r="C98" s="1807" t="s">
        <v>2887</v>
      </c>
      <c r="D98" s="278" t="s">
        <v>7909</v>
      </c>
      <c r="E98" s="278">
        <v>44232</v>
      </c>
      <c r="F98" s="1808">
        <v>44245</v>
      </c>
      <c r="G98" s="1804" t="s">
        <v>7807</v>
      </c>
      <c r="H98" s="1804" t="s">
        <v>7910</v>
      </c>
      <c r="I98" s="283">
        <v>44246</v>
      </c>
      <c r="J98" s="287">
        <f>I98+24</f>
        <v>44270</v>
      </c>
      <c r="K98" s="287">
        <f>I98+26</f>
        <v>44272</v>
      </c>
      <c r="L98" s="287">
        <f>I98+31</f>
        <v>44277</v>
      </c>
      <c r="M98" s="287">
        <f>I98+34</f>
        <v>44280</v>
      </c>
      <c r="N98" s="516">
        <f>I98+35</f>
        <v>44281</v>
      </c>
    </row>
    <row r="99" spans="3:14" s="14" customFormat="1" ht="19.5" hidden="1">
      <c r="C99" s="1486"/>
      <c r="D99" s="75"/>
      <c r="E99" s="75"/>
      <c r="F99" s="1806"/>
      <c r="G99" s="1805"/>
      <c r="H99" s="1805"/>
      <c r="I99" s="277"/>
      <c r="J99" s="277"/>
      <c r="K99" s="277"/>
      <c r="L99" s="277"/>
      <c r="M99" s="277"/>
      <c r="N99" s="517"/>
    </row>
    <row r="100" spans="3:14" s="14" customFormat="1" ht="19.5" hidden="1">
      <c r="C100" s="1807"/>
      <c r="D100" s="278"/>
      <c r="E100" s="278"/>
      <c r="F100" s="1820"/>
      <c r="G100" s="1804" t="s">
        <v>7837</v>
      </c>
      <c r="H100" s="1804" t="s">
        <v>7911</v>
      </c>
      <c r="I100" s="283">
        <v>44256</v>
      </c>
      <c r="J100" s="287">
        <f>I100+24</f>
        <v>44280</v>
      </c>
      <c r="K100" s="287">
        <f>I100+26</f>
        <v>44282</v>
      </c>
      <c r="L100" s="287">
        <f>I100+31</f>
        <v>44287</v>
      </c>
      <c r="M100" s="287">
        <f>I100+34</f>
        <v>44290</v>
      </c>
      <c r="N100" s="516">
        <f>I100+35</f>
        <v>44291</v>
      </c>
    </row>
    <row r="101" spans="3:14" s="14" customFormat="1" ht="19.5" hidden="1">
      <c r="C101" s="1486"/>
      <c r="D101" s="75"/>
      <c r="E101" s="75"/>
      <c r="F101" s="1487"/>
      <c r="G101" s="1805"/>
      <c r="H101" s="1805"/>
      <c r="I101" s="277"/>
      <c r="J101" s="277"/>
      <c r="K101" s="277"/>
      <c r="L101" s="277"/>
      <c r="M101" s="277"/>
      <c r="N101" s="517"/>
    </row>
    <row r="102" spans="3:14" s="14" customFormat="1" ht="19.5" hidden="1">
      <c r="C102" s="1807" t="s">
        <v>2608</v>
      </c>
      <c r="D102" s="278" t="s">
        <v>7912</v>
      </c>
      <c r="E102" s="278">
        <v>44240</v>
      </c>
      <c r="F102" s="76">
        <v>44253</v>
      </c>
      <c r="G102" s="1804" t="s">
        <v>7844</v>
      </c>
      <c r="H102" s="1804" t="s">
        <v>7913</v>
      </c>
      <c r="I102" s="283">
        <v>44265</v>
      </c>
      <c r="J102" s="287">
        <f>I102+24</f>
        <v>44289</v>
      </c>
      <c r="K102" s="287">
        <f>I102+26</f>
        <v>44291</v>
      </c>
      <c r="L102" s="287">
        <f>I102+31</f>
        <v>44296</v>
      </c>
      <c r="M102" s="287">
        <f>I102+34</f>
        <v>44299</v>
      </c>
      <c r="N102" s="516">
        <f>I102+35</f>
        <v>44300</v>
      </c>
    </row>
    <row r="103" spans="3:14" s="14" customFormat="1" ht="19.5" hidden="1">
      <c r="C103" s="1486"/>
      <c r="D103" s="75"/>
      <c r="E103" s="75"/>
      <c r="F103" s="1821"/>
      <c r="G103" s="1805"/>
      <c r="H103" s="1805"/>
      <c r="I103" s="277"/>
      <c r="J103" s="277"/>
      <c r="K103" s="277"/>
      <c r="L103" s="277"/>
      <c r="M103" s="277"/>
      <c r="N103" s="517"/>
    </row>
    <row r="104" spans="3:14" s="14" customFormat="1" ht="19.5" hidden="1">
      <c r="C104" s="1807" t="s">
        <v>2879</v>
      </c>
      <c r="D104" s="278" t="s">
        <v>7914</v>
      </c>
      <c r="E104" s="278">
        <v>44242</v>
      </c>
      <c r="F104" s="1820">
        <v>44260</v>
      </c>
      <c r="G104" s="1804" t="s">
        <v>7814</v>
      </c>
      <c r="H104" s="1804" t="s">
        <v>7915</v>
      </c>
      <c r="I104" s="283">
        <v>44272</v>
      </c>
      <c r="J104" s="287">
        <f>I104+24</f>
        <v>44296</v>
      </c>
      <c r="K104" s="287">
        <f>I104+26</f>
        <v>44298</v>
      </c>
      <c r="L104" s="287">
        <f>I104+31</f>
        <v>44303</v>
      </c>
      <c r="M104" s="287">
        <f>I104+34</f>
        <v>44306</v>
      </c>
      <c r="N104" s="516">
        <f>I104+35</f>
        <v>44307</v>
      </c>
    </row>
    <row r="105" spans="3:14" s="14" customFormat="1" ht="19.5" hidden="1">
      <c r="C105" s="1486"/>
      <c r="D105" s="75"/>
      <c r="E105" s="75"/>
      <c r="F105" s="1487"/>
      <c r="G105" s="1805"/>
      <c r="H105" s="1805"/>
      <c r="I105" s="277"/>
      <c r="J105" s="277"/>
      <c r="K105" s="277"/>
      <c r="L105" s="277"/>
      <c r="M105" s="277"/>
      <c r="N105" s="517"/>
    </row>
    <row r="106" spans="3:14" s="14" customFormat="1" ht="19.5" hidden="1">
      <c r="C106" s="1807" t="s">
        <v>3184</v>
      </c>
      <c r="D106" s="278" t="s">
        <v>7916</v>
      </c>
      <c r="E106" s="278">
        <v>44251</v>
      </c>
      <c r="F106" s="1820">
        <v>44271</v>
      </c>
      <c r="G106" s="1804" t="s">
        <v>7817</v>
      </c>
      <c r="H106" s="1804" t="s">
        <v>7917</v>
      </c>
      <c r="I106" s="283">
        <v>44279</v>
      </c>
      <c r="J106" s="287">
        <f>I106+24</f>
        <v>44303</v>
      </c>
      <c r="K106" s="287">
        <f>I106+26</f>
        <v>44305</v>
      </c>
      <c r="L106" s="287">
        <f>I106+31</f>
        <v>44310</v>
      </c>
      <c r="M106" s="287">
        <f>I106+34</f>
        <v>44313</v>
      </c>
      <c r="N106" s="516">
        <f>I106+35</f>
        <v>44314</v>
      </c>
    </row>
    <row r="107" spans="3:14" s="14" customFormat="1" ht="19.5" hidden="1">
      <c r="C107" s="1486" t="s">
        <v>3310</v>
      </c>
      <c r="D107" s="75" t="s">
        <v>7918</v>
      </c>
      <c r="E107" s="75">
        <v>44258</v>
      </c>
      <c r="F107" s="1487">
        <v>44276</v>
      </c>
      <c r="G107" s="1805"/>
      <c r="H107" s="1805"/>
      <c r="I107" s="277"/>
      <c r="J107" s="277"/>
      <c r="K107" s="277"/>
      <c r="L107" s="277"/>
      <c r="M107" s="277"/>
      <c r="N107" s="517"/>
    </row>
    <row r="108" spans="3:14" s="14" customFormat="1" ht="19.5" hidden="1">
      <c r="C108" s="1807" t="s">
        <v>2948</v>
      </c>
      <c r="D108" s="278" t="s">
        <v>7919</v>
      </c>
      <c r="E108" s="278">
        <v>44265</v>
      </c>
      <c r="F108" s="1820">
        <v>44282</v>
      </c>
      <c r="G108" s="1804" t="s">
        <v>4320</v>
      </c>
      <c r="H108" s="1804" t="s">
        <v>7920</v>
      </c>
      <c r="I108" s="283">
        <v>44296</v>
      </c>
      <c r="J108" s="287">
        <f>I108+24</f>
        <v>44320</v>
      </c>
      <c r="K108" s="287">
        <f>I108+26</f>
        <v>44322</v>
      </c>
      <c r="L108" s="287">
        <f>I108+31</f>
        <v>44327</v>
      </c>
      <c r="M108" s="287">
        <f>I108+34</f>
        <v>44330</v>
      </c>
      <c r="N108" s="516">
        <f>I108+35</f>
        <v>44331</v>
      </c>
    </row>
    <row r="109" spans="3:14" s="14" customFormat="1" ht="19.5" hidden="1">
      <c r="C109" s="1486" t="s">
        <v>3313</v>
      </c>
      <c r="D109" s="75" t="s">
        <v>7921</v>
      </c>
      <c r="E109" s="75">
        <v>44275</v>
      </c>
      <c r="F109" s="1487">
        <v>44288</v>
      </c>
      <c r="G109" s="1805"/>
      <c r="H109" s="1805"/>
      <c r="I109" s="277"/>
      <c r="J109" s="277"/>
      <c r="K109" s="277"/>
      <c r="L109" s="277"/>
      <c r="M109" s="277"/>
      <c r="N109" s="517"/>
    </row>
    <row r="110" spans="3:14" s="14" customFormat="1" ht="19.5" hidden="1">
      <c r="C110" s="1807"/>
      <c r="D110" s="278"/>
      <c r="E110" s="278"/>
      <c r="F110" s="1820"/>
      <c r="G110" s="1804" t="s">
        <v>4791</v>
      </c>
      <c r="H110" s="1804" t="s">
        <v>7922</v>
      </c>
      <c r="I110" s="283">
        <v>44304</v>
      </c>
      <c r="J110" s="287">
        <f>I110+24</f>
        <v>44328</v>
      </c>
      <c r="K110" s="287">
        <f>I110+26</f>
        <v>44330</v>
      </c>
      <c r="L110" s="287">
        <f>I110+31</f>
        <v>44335</v>
      </c>
      <c r="M110" s="287">
        <f>I110+34</f>
        <v>44338</v>
      </c>
      <c r="N110" s="516">
        <f>I110+35</f>
        <v>44339</v>
      </c>
    </row>
    <row r="111" spans="3:14" s="14" customFormat="1" ht="19.5" hidden="1">
      <c r="C111" s="1807" t="s">
        <v>2182</v>
      </c>
      <c r="D111" s="278" t="s">
        <v>7923</v>
      </c>
      <c r="E111" s="278" t="s">
        <v>2000</v>
      </c>
      <c r="F111" s="1820" t="s">
        <v>2000</v>
      </c>
      <c r="G111" s="1822"/>
      <c r="H111" s="1822"/>
      <c r="I111" s="1823"/>
      <c r="J111" s="1823"/>
      <c r="K111" s="1823"/>
      <c r="L111" s="1823"/>
      <c r="M111" s="1823"/>
      <c r="N111" s="1124"/>
    </row>
    <row r="113" spans="3:14" s="14" customFormat="1" ht="19.5" hidden="1">
      <c r="C113" s="1807" t="s">
        <v>2877</v>
      </c>
      <c r="D113" s="278" t="s">
        <v>7924</v>
      </c>
      <c r="E113" s="278">
        <v>44282</v>
      </c>
      <c r="F113" s="1820">
        <v>44295</v>
      </c>
      <c r="G113" s="1804" t="s">
        <v>7883</v>
      </c>
      <c r="H113" s="1804" t="s">
        <v>7925</v>
      </c>
      <c r="I113" s="283">
        <v>44294</v>
      </c>
      <c r="J113" s="287">
        <f>I113+24</f>
        <v>44318</v>
      </c>
      <c r="K113" s="287">
        <f>I113+26</f>
        <v>44320</v>
      </c>
      <c r="L113" s="287">
        <f>I113+31</f>
        <v>44325</v>
      </c>
      <c r="M113" s="287">
        <f>I113+34</f>
        <v>44328</v>
      </c>
      <c r="N113" s="516">
        <f>I113+35</f>
        <v>44329</v>
      </c>
    </row>
    <row r="114" spans="3:14" s="14" customFormat="1" ht="19.5" hidden="1">
      <c r="C114" s="1486"/>
      <c r="D114" s="75"/>
      <c r="E114" s="75"/>
      <c r="F114" s="1487"/>
      <c r="G114" s="277" t="s">
        <v>7926</v>
      </c>
      <c r="H114" s="1805"/>
      <c r="I114" s="277"/>
      <c r="J114" s="277"/>
      <c r="K114" s="277"/>
      <c r="L114" s="277"/>
      <c r="M114" s="277"/>
      <c r="N114" s="517"/>
    </row>
    <row r="115" spans="3:14" s="14" customFormat="1" ht="19.5" hidden="1">
      <c r="C115" s="1807" t="s">
        <v>3212</v>
      </c>
      <c r="D115" s="278" t="s">
        <v>7927</v>
      </c>
      <c r="E115" s="278">
        <v>44290</v>
      </c>
      <c r="F115" s="1820">
        <v>44303</v>
      </c>
      <c r="G115" s="1804" t="s">
        <v>7928</v>
      </c>
      <c r="H115" s="1804" t="s">
        <v>7929</v>
      </c>
      <c r="I115" s="283">
        <v>44302</v>
      </c>
      <c r="J115" s="287">
        <f>I115+24</f>
        <v>44326</v>
      </c>
      <c r="K115" s="287">
        <f>I115+26</f>
        <v>44328</v>
      </c>
      <c r="L115" s="287">
        <f>I115+31</f>
        <v>44333</v>
      </c>
      <c r="M115" s="287">
        <f>I115+34</f>
        <v>44336</v>
      </c>
      <c r="N115" s="516">
        <f>I115+35</f>
        <v>44337</v>
      </c>
    </row>
    <row r="116" spans="3:14" s="14" customFormat="1" ht="19.5" hidden="1">
      <c r="C116" s="1486"/>
      <c r="D116" s="75"/>
      <c r="E116" s="75"/>
      <c r="F116" s="1821"/>
      <c r="G116" s="277" t="s">
        <v>7930</v>
      </c>
      <c r="H116" s="1805"/>
      <c r="I116" s="277"/>
      <c r="J116" s="277"/>
      <c r="K116" s="277"/>
      <c r="L116" s="277"/>
      <c r="M116" s="277"/>
      <c r="N116" s="517"/>
    </row>
    <row r="117" spans="3:14" s="14" customFormat="1" ht="19.5" hidden="1">
      <c r="C117" s="1807" t="s">
        <v>3317</v>
      </c>
      <c r="D117" s="278" t="s">
        <v>3707</v>
      </c>
      <c r="E117" s="278">
        <v>44296</v>
      </c>
      <c r="F117" s="1820">
        <v>44309</v>
      </c>
      <c r="G117" s="1804" t="s">
        <v>7886</v>
      </c>
      <c r="H117" s="1804" t="s">
        <v>7931</v>
      </c>
      <c r="I117" s="283">
        <v>44317</v>
      </c>
      <c r="J117" s="287">
        <f>I117+24</f>
        <v>44341</v>
      </c>
      <c r="K117" s="287">
        <f>I117+26</f>
        <v>44343</v>
      </c>
      <c r="L117" s="287">
        <f>I117+31</f>
        <v>44348</v>
      </c>
      <c r="M117" s="287">
        <f>I117+34</f>
        <v>44351</v>
      </c>
      <c r="N117" s="516">
        <f>I117+35</f>
        <v>44352</v>
      </c>
    </row>
    <row r="118" spans="3:14" s="14" customFormat="1" ht="19.5" hidden="1">
      <c r="C118" s="1486"/>
      <c r="D118" s="75"/>
      <c r="E118" s="75"/>
      <c r="F118" s="1358"/>
      <c r="G118" s="1805"/>
      <c r="H118" s="1805"/>
      <c r="I118" s="277"/>
      <c r="J118" s="277"/>
      <c r="K118" s="277"/>
      <c r="L118" s="277"/>
      <c r="M118" s="277"/>
      <c r="N118" s="517"/>
    </row>
    <row r="119" spans="3:14" s="14" customFormat="1" ht="19.5" hidden="1">
      <c r="C119" s="1807" t="s">
        <v>2331</v>
      </c>
      <c r="D119" s="278" t="s">
        <v>3709</v>
      </c>
      <c r="E119" s="278">
        <v>44303</v>
      </c>
      <c r="F119" s="1820">
        <v>44316</v>
      </c>
      <c r="G119" s="1804" t="s">
        <v>7807</v>
      </c>
      <c r="H119" s="1804" t="s">
        <v>7932</v>
      </c>
      <c r="I119" s="283">
        <v>44331</v>
      </c>
      <c r="J119" s="287">
        <f>I119+24</f>
        <v>44355</v>
      </c>
      <c r="K119" s="287">
        <f>I119+26</f>
        <v>44357</v>
      </c>
      <c r="L119" s="287">
        <f>I119+31</f>
        <v>44362</v>
      </c>
      <c r="M119" s="287">
        <f>I119+34</f>
        <v>44365</v>
      </c>
      <c r="N119" s="516">
        <f>I119+35</f>
        <v>44366</v>
      </c>
    </row>
    <row r="120" spans="3:14" s="14" customFormat="1" ht="19.5" hidden="1">
      <c r="C120" s="1486"/>
      <c r="D120" s="75"/>
      <c r="E120" s="75"/>
      <c r="F120" s="1821"/>
      <c r="G120" s="1805"/>
      <c r="H120" s="1805"/>
      <c r="I120" s="277"/>
      <c r="J120" s="277"/>
      <c r="K120" s="277"/>
      <c r="L120" s="277"/>
      <c r="M120" s="277"/>
      <c r="N120" s="517"/>
    </row>
    <row r="121" spans="3:14" s="14" customFormat="1" ht="19.5" hidden="1">
      <c r="C121" s="1807" t="s">
        <v>2335</v>
      </c>
      <c r="D121" s="278" t="s">
        <v>3715</v>
      </c>
      <c r="E121" s="278">
        <v>44321</v>
      </c>
      <c r="F121" s="1820">
        <v>44333</v>
      </c>
      <c r="G121" s="1804" t="s">
        <v>7837</v>
      </c>
      <c r="H121" s="1804" t="s">
        <v>7933</v>
      </c>
      <c r="I121" s="283">
        <v>44334</v>
      </c>
      <c r="J121" s="287">
        <f>I121+24</f>
        <v>44358</v>
      </c>
      <c r="K121" s="287">
        <f>I121+26</f>
        <v>44360</v>
      </c>
      <c r="L121" s="287">
        <f>I121+31</f>
        <v>44365</v>
      </c>
      <c r="M121" s="287">
        <f>I121+34</f>
        <v>44368</v>
      </c>
      <c r="N121" s="516">
        <f>I121+35</f>
        <v>44369</v>
      </c>
    </row>
    <row r="122" spans="3:14" s="14" customFormat="1" ht="19.5" hidden="1">
      <c r="C122" s="1486"/>
      <c r="D122" s="75"/>
      <c r="E122" s="75"/>
      <c r="F122" s="1358"/>
      <c r="G122" s="1805"/>
      <c r="H122" s="1805"/>
      <c r="I122" s="277"/>
      <c r="J122" s="277"/>
      <c r="K122" s="277"/>
      <c r="L122" s="277"/>
      <c r="M122" s="277"/>
      <c r="N122" s="517"/>
    </row>
    <row r="123" spans="3:14" s="14" customFormat="1" ht="19.5" hidden="1">
      <c r="C123" s="1807" t="s">
        <v>2859</v>
      </c>
      <c r="D123" s="278" t="s">
        <v>3718</v>
      </c>
      <c r="E123" s="278">
        <v>44318</v>
      </c>
      <c r="F123" s="1820">
        <v>44328</v>
      </c>
      <c r="G123" s="1804" t="s">
        <v>7844</v>
      </c>
      <c r="H123" s="1804" t="s">
        <v>7934</v>
      </c>
      <c r="I123" s="283">
        <v>44336</v>
      </c>
      <c r="J123" s="287">
        <f>I123+24</f>
        <v>44360</v>
      </c>
      <c r="K123" s="287">
        <f>I123+26</f>
        <v>44362</v>
      </c>
      <c r="L123" s="287">
        <f>I123+31</f>
        <v>44367</v>
      </c>
      <c r="M123" s="287">
        <f>I123+34</f>
        <v>44370</v>
      </c>
      <c r="N123" s="516">
        <f>I123+35</f>
        <v>44371</v>
      </c>
    </row>
    <row r="124" spans="3:14" s="14" customFormat="1" ht="19.5" hidden="1">
      <c r="C124" s="1486"/>
      <c r="D124" s="75"/>
      <c r="E124" s="75"/>
      <c r="F124" s="1821"/>
      <c r="G124" s="1805"/>
      <c r="H124" s="1805"/>
      <c r="I124" s="277"/>
      <c r="J124" s="277"/>
      <c r="K124" s="277"/>
      <c r="L124" s="277"/>
      <c r="M124" s="277"/>
      <c r="N124" s="517"/>
    </row>
    <row r="125" spans="3:14" s="14" customFormat="1" ht="19.5" hidden="1">
      <c r="C125" s="1807" t="s">
        <v>2887</v>
      </c>
      <c r="D125" s="278" t="s">
        <v>3720</v>
      </c>
      <c r="E125" s="278">
        <v>44325</v>
      </c>
      <c r="F125" s="1820">
        <v>44338</v>
      </c>
      <c r="G125" s="1804" t="s">
        <v>7814</v>
      </c>
      <c r="H125" s="1804" t="s">
        <v>7935</v>
      </c>
      <c r="I125" s="283">
        <v>44351</v>
      </c>
      <c r="J125" s="287">
        <f>I125+24</f>
        <v>44375</v>
      </c>
      <c r="K125" s="287">
        <f>I125+26</f>
        <v>44377</v>
      </c>
      <c r="L125" s="287">
        <f>I125+31</f>
        <v>44382</v>
      </c>
      <c r="M125" s="287">
        <f>I125+34</f>
        <v>44385</v>
      </c>
      <c r="N125" s="516">
        <f>I125+35</f>
        <v>44386</v>
      </c>
    </row>
    <row r="129" spans="2:14" s="14" customFormat="1" ht="22.5" hidden="1">
      <c r="B129" s="857"/>
      <c r="C129" s="1799"/>
      <c r="D129" s="1800"/>
      <c r="E129" s="1554" t="s">
        <v>2015</v>
      </c>
      <c r="F129" s="1554" t="s">
        <v>3770</v>
      </c>
      <c r="G129" s="1554" t="s">
        <v>2017</v>
      </c>
      <c r="H129" s="1554" t="s">
        <v>4481</v>
      </c>
      <c r="I129" s="1801" t="s">
        <v>4482</v>
      </c>
      <c r="J129" s="1801" t="s">
        <v>310</v>
      </c>
      <c r="K129" s="1800" t="s">
        <v>515</v>
      </c>
      <c r="L129" s="1800" t="s">
        <v>981</v>
      </c>
      <c r="M129" s="1801" t="s">
        <v>1133</v>
      </c>
      <c r="N129" s="467" t="s">
        <v>662</v>
      </c>
    </row>
    <row r="130" spans="2:14" s="14" customFormat="1" ht="19.5" hidden="1">
      <c r="B130" s="857" t="s">
        <v>5550</v>
      </c>
      <c r="C130" s="1842"/>
      <c r="D130" s="1802" t="s">
        <v>3722</v>
      </c>
      <c r="E130" s="1554"/>
      <c r="F130" s="244" t="s">
        <v>3926</v>
      </c>
      <c r="G130" s="1554"/>
      <c r="H130" s="1554"/>
      <c r="I130" s="244" t="s">
        <v>3583</v>
      </c>
      <c r="J130" s="244" t="s">
        <v>4527</v>
      </c>
      <c r="K130" s="244" t="s">
        <v>4012</v>
      </c>
      <c r="L130" s="244" t="s">
        <v>5508</v>
      </c>
      <c r="M130" s="244" t="s">
        <v>5339</v>
      </c>
      <c r="N130" s="90" t="s">
        <v>7936</v>
      </c>
    </row>
    <row r="131" spans="2:14" s="14" customFormat="1" ht="19.5" hidden="1">
      <c r="B131" s="857">
        <v>25</v>
      </c>
      <c r="C131" s="718" t="s">
        <v>3742</v>
      </c>
      <c r="D131" s="278" t="s">
        <v>5212</v>
      </c>
      <c r="E131" s="278">
        <v>44746</v>
      </c>
      <c r="F131" s="1485">
        <f>E131+12</f>
        <v>44758</v>
      </c>
      <c r="G131" s="1804" t="s">
        <v>7937</v>
      </c>
      <c r="H131" s="1804" t="s">
        <v>7938</v>
      </c>
      <c r="I131" s="283">
        <v>44769</v>
      </c>
      <c r="J131" s="287">
        <f>I131+22</f>
        <v>44791</v>
      </c>
      <c r="K131" s="287">
        <f>I131+27</f>
        <v>44796</v>
      </c>
      <c r="L131" s="287">
        <f>I131+31</f>
        <v>44800</v>
      </c>
      <c r="M131" s="287">
        <f>I131+33</f>
        <v>44802</v>
      </c>
      <c r="N131" s="516">
        <f>I131+48</f>
        <v>44817</v>
      </c>
    </row>
    <row r="132" spans="2:14" s="14" customFormat="1" ht="19.5" hidden="1">
      <c r="B132" s="857"/>
      <c r="C132" s="1486"/>
      <c r="D132" s="75"/>
      <c r="E132" s="75"/>
      <c r="F132" s="1487"/>
      <c r="G132" s="1805"/>
      <c r="H132" s="1805"/>
      <c r="I132" s="277"/>
      <c r="J132" s="277"/>
      <c r="K132" s="277"/>
      <c r="L132" s="277"/>
      <c r="M132" s="277"/>
      <c r="N132" s="517"/>
    </row>
    <row r="133" spans="2:14" s="14" customFormat="1" ht="19.5" hidden="1">
      <c r="B133" s="857">
        <v>26</v>
      </c>
      <c r="C133" s="718" t="s">
        <v>3728</v>
      </c>
      <c r="D133" s="278" t="s">
        <v>7939</v>
      </c>
      <c r="E133" s="278">
        <v>44752</v>
      </c>
      <c r="F133" s="1485">
        <f>E133+10</f>
        <v>44762</v>
      </c>
      <c r="G133" s="1804" t="s">
        <v>7940</v>
      </c>
      <c r="H133" s="1804" t="s">
        <v>7941</v>
      </c>
      <c r="I133" s="283">
        <v>44774</v>
      </c>
      <c r="J133" s="287">
        <f>I133+22</f>
        <v>44796</v>
      </c>
      <c r="K133" s="287">
        <f>I133+27</f>
        <v>44801</v>
      </c>
      <c r="L133" s="287">
        <f>I133+31</f>
        <v>44805</v>
      </c>
      <c r="M133" s="287">
        <f>I133+33</f>
        <v>44807</v>
      </c>
      <c r="N133" s="516">
        <f>I133+48</f>
        <v>44822</v>
      </c>
    </row>
    <row r="134" spans="2:14" s="14" customFormat="1" ht="19.5" hidden="1">
      <c r="B134" s="857">
        <v>28</v>
      </c>
      <c r="C134" s="1486" t="s">
        <v>2361</v>
      </c>
      <c r="D134" s="75" t="s">
        <v>7670</v>
      </c>
      <c r="E134" s="75">
        <v>44761</v>
      </c>
      <c r="F134" s="1487">
        <v>44774</v>
      </c>
      <c r="G134" s="1805"/>
      <c r="H134" s="1805"/>
      <c r="I134" s="277"/>
      <c r="J134" s="277"/>
      <c r="K134" s="277"/>
      <c r="L134" s="277"/>
      <c r="M134" s="277"/>
      <c r="N134" s="517"/>
    </row>
    <row r="135" spans="2:14" s="14" customFormat="1" ht="16.5" hidden="1" customHeight="1" thickTop="1">
      <c r="B135" s="857">
        <v>29</v>
      </c>
      <c r="C135" s="718"/>
      <c r="D135" s="278"/>
      <c r="E135" s="278"/>
      <c r="F135" s="1485"/>
      <c r="G135" s="1804" t="s">
        <v>7942</v>
      </c>
      <c r="H135" s="1804" t="s">
        <v>7943</v>
      </c>
      <c r="I135" s="283">
        <v>44784</v>
      </c>
      <c r="J135" s="287">
        <f>I135+22</f>
        <v>44806</v>
      </c>
      <c r="K135" s="287">
        <f>I135+27</f>
        <v>44811</v>
      </c>
      <c r="L135" s="287">
        <f>I135+31</f>
        <v>44815</v>
      </c>
      <c r="M135" s="287">
        <f>I135+33</f>
        <v>44817</v>
      </c>
      <c r="N135" s="516">
        <f>I135+48</f>
        <v>44832</v>
      </c>
    </row>
    <row r="136" spans="2:14" s="14" customFormat="1" ht="16.5" hidden="1" customHeight="1" thickBot="1">
      <c r="B136" s="857"/>
      <c r="C136" s="1486"/>
      <c r="D136" s="75"/>
      <c r="E136" s="75"/>
      <c r="F136" s="1487"/>
      <c r="G136" s="1805"/>
      <c r="H136" s="1805"/>
      <c r="I136" s="277"/>
      <c r="J136" s="277"/>
      <c r="K136" s="277"/>
      <c r="L136" s="277"/>
      <c r="M136" s="277"/>
      <c r="N136" s="517"/>
    </row>
    <row r="137" spans="2:14" s="14" customFormat="1" ht="19.5" hidden="1">
      <c r="B137" s="857">
        <v>30</v>
      </c>
      <c r="C137" s="718" t="s">
        <v>2361</v>
      </c>
      <c r="D137" s="278" t="s">
        <v>7670</v>
      </c>
      <c r="E137" s="278">
        <v>44761</v>
      </c>
      <c r="F137" s="1485">
        <v>44774</v>
      </c>
      <c r="G137" s="1804" t="s">
        <v>4021</v>
      </c>
      <c r="H137" s="1804" t="s">
        <v>7944</v>
      </c>
      <c r="I137" s="283">
        <v>44789</v>
      </c>
      <c r="J137" s="287">
        <f>I137+22</f>
        <v>44811</v>
      </c>
      <c r="K137" s="287">
        <f>I137+27</f>
        <v>44816</v>
      </c>
      <c r="L137" s="287">
        <f>I137+31</f>
        <v>44820</v>
      </c>
      <c r="M137" s="287">
        <f>I137+33</f>
        <v>44822</v>
      </c>
      <c r="N137" s="516">
        <f>I137+48</f>
        <v>44837</v>
      </c>
    </row>
    <row r="138" spans="2:14" s="14" customFormat="1" ht="19.5" hidden="1">
      <c r="B138" s="857"/>
      <c r="C138" s="1486" t="s">
        <v>3736</v>
      </c>
      <c r="D138" s="75" t="s">
        <v>7672</v>
      </c>
      <c r="E138" s="75">
        <v>44772</v>
      </c>
      <c r="F138" s="1487">
        <f>E138+10</f>
        <v>44782</v>
      </c>
      <c r="G138" s="1805"/>
      <c r="H138" s="1805"/>
      <c r="I138" s="277"/>
      <c r="J138" s="277"/>
      <c r="K138" s="277"/>
      <c r="L138" s="277"/>
      <c r="M138" s="277"/>
      <c r="N138" s="517"/>
    </row>
    <row r="139" spans="2:14" s="14" customFormat="1" ht="19.5" hidden="1">
      <c r="B139" s="857"/>
      <c r="C139" s="718" t="s">
        <v>3746</v>
      </c>
      <c r="D139" s="278" t="s">
        <v>7674</v>
      </c>
      <c r="E139" s="278">
        <v>44778</v>
      </c>
      <c r="F139" s="1485">
        <f>E139+12</f>
        <v>44790</v>
      </c>
      <c r="G139" s="1804" t="s">
        <v>4735</v>
      </c>
      <c r="H139" s="1804" t="s">
        <v>7945</v>
      </c>
      <c r="I139" s="283">
        <v>44794</v>
      </c>
      <c r="J139" s="287">
        <f>I139+22</f>
        <v>44816</v>
      </c>
      <c r="K139" s="287">
        <f>I139+27</f>
        <v>44821</v>
      </c>
      <c r="L139" s="287">
        <f>I139+31</f>
        <v>44825</v>
      </c>
      <c r="M139" s="287">
        <f>I139+33</f>
        <v>44827</v>
      </c>
      <c r="N139" s="516">
        <f>I139+48</f>
        <v>44842</v>
      </c>
    </row>
    <row r="140" spans="2:14" s="14" customFormat="1" ht="19.5" hidden="1">
      <c r="B140" s="857"/>
      <c r="C140" s="1486"/>
      <c r="D140" s="75"/>
      <c r="E140" s="75"/>
      <c r="F140" s="1487"/>
      <c r="G140" s="1805"/>
      <c r="H140" s="1805"/>
      <c r="I140" s="277"/>
      <c r="J140" s="277"/>
      <c r="K140" s="277"/>
      <c r="L140" s="277"/>
      <c r="M140" s="277"/>
      <c r="N140" s="517"/>
    </row>
    <row r="141" spans="2:14" s="14" customFormat="1" ht="19.5" hidden="1">
      <c r="B141" s="857"/>
      <c r="C141" s="718" t="s">
        <v>3746</v>
      </c>
      <c r="D141" s="278" t="s">
        <v>7674</v>
      </c>
      <c r="E141" s="278">
        <v>44778</v>
      </c>
      <c r="F141" s="1485">
        <f>E141+12</f>
        <v>44790</v>
      </c>
      <c r="G141" s="1804" t="s">
        <v>4629</v>
      </c>
      <c r="H141" s="1804" t="s">
        <v>7946</v>
      </c>
      <c r="I141" s="283">
        <v>44801</v>
      </c>
      <c r="J141" s="287">
        <f>I141+22</f>
        <v>44823</v>
      </c>
      <c r="K141" s="287">
        <f>I141+27</f>
        <v>44828</v>
      </c>
      <c r="L141" s="287">
        <f>I141+31</f>
        <v>44832</v>
      </c>
      <c r="M141" s="287">
        <f>I141+33</f>
        <v>44834</v>
      </c>
      <c r="N141" s="516">
        <f>I141+48</f>
        <v>44849</v>
      </c>
    </row>
    <row r="142" spans="2:14" s="14" customFormat="1" ht="19.5" hidden="1">
      <c r="B142" s="857"/>
      <c r="C142" s="1486"/>
      <c r="D142" s="75"/>
      <c r="E142" s="75"/>
      <c r="F142" s="1487"/>
      <c r="G142" s="1805"/>
      <c r="H142" s="1805"/>
      <c r="I142" s="277"/>
      <c r="J142" s="277"/>
      <c r="K142" s="277"/>
      <c r="L142" s="277"/>
      <c r="M142" s="277"/>
      <c r="N142" s="517"/>
    </row>
    <row r="143" spans="2:14" s="14" customFormat="1" ht="19.5" hidden="1">
      <c r="B143" s="857"/>
      <c r="C143" s="718" t="s">
        <v>3304</v>
      </c>
      <c r="D143" s="278" t="s">
        <v>7676</v>
      </c>
      <c r="E143" s="278">
        <v>44788</v>
      </c>
      <c r="F143" s="1485">
        <v>44802</v>
      </c>
      <c r="G143" s="1824" t="s">
        <v>4981</v>
      </c>
      <c r="H143" s="1804" t="s">
        <v>7947</v>
      </c>
      <c r="I143" s="283">
        <v>44808</v>
      </c>
      <c r="J143" s="287">
        <f>I143+22</f>
        <v>44830</v>
      </c>
      <c r="K143" s="287">
        <f>I143+27</f>
        <v>44835</v>
      </c>
      <c r="L143" s="287">
        <f>I143+31</f>
        <v>44839</v>
      </c>
      <c r="M143" s="287">
        <f>I143+33</f>
        <v>44841</v>
      </c>
      <c r="N143" s="516">
        <f>I143+48</f>
        <v>44856</v>
      </c>
    </row>
    <row r="145" spans="3:14" s="14" customFormat="1" ht="19.5" hidden="1">
      <c r="C145" s="718" t="s">
        <v>2891</v>
      </c>
      <c r="D145" s="278" t="s">
        <v>7678</v>
      </c>
      <c r="E145" s="278">
        <v>44796</v>
      </c>
      <c r="F145" s="1485">
        <v>44809</v>
      </c>
      <c r="G145" s="1804" t="s">
        <v>7948</v>
      </c>
      <c r="H145" s="1804" t="s">
        <v>7949</v>
      </c>
      <c r="I145" s="283">
        <v>44815</v>
      </c>
      <c r="J145" s="287">
        <f>I145+22</f>
        <v>44837</v>
      </c>
      <c r="K145" s="287">
        <f>I145+27</f>
        <v>44842</v>
      </c>
      <c r="L145" s="287">
        <f>I145+31</f>
        <v>44846</v>
      </c>
      <c r="M145" s="287">
        <f>I145+33</f>
        <v>44848</v>
      </c>
      <c r="N145" s="516">
        <f>I145+48</f>
        <v>44863</v>
      </c>
    </row>
    <row r="146" spans="3:14" s="14" customFormat="1" ht="19.5" hidden="1">
      <c r="C146" s="1486"/>
      <c r="D146" s="75"/>
      <c r="E146" s="75"/>
      <c r="F146" s="1487"/>
      <c r="G146" s="1805"/>
      <c r="H146" s="1805"/>
      <c r="I146" s="277"/>
      <c r="J146" s="277"/>
      <c r="K146" s="277"/>
      <c r="L146" s="277"/>
      <c r="M146" s="277"/>
      <c r="N146" s="517"/>
    </row>
    <row r="147" spans="3:14" s="14" customFormat="1" ht="19.5" hidden="1">
      <c r="C147" s="718" t="s">
        <v>3306</v>
      </c>
      <c r="D147" s="278" t="s">
        <v>7680</v>
      </c>
      <c r="E147" s="278">
        <v>44807</v>
      </c>
      <c r="F147" s="1485">
        <v>44816</v>
      </c>
      <c r="G147" s="1804" t="s">
        <v>7950</v>
      </c>
      <c r="H147" s="1804" t="s">
        <v>7951</v>
      </c>
      <c r="I147" s="283">
        <v>44828</v>
      </c>
      <c r="J147" s="287">
        <f>I147+22</f>
        <v>44850</v>
      </c>
      <c r="K147" s="287">
        <f>I147+27</f>
        <v>44855</v>
      </c>
      <c r="L147" s="287">
        <f>I147+31</f>
        <v>44859</v>
      </c>
      <c r="M147" s="287">
        <f>I147+33</f>
        <v>44861</v>
      </c>
      <c r="N147" s="516">
        <f>I147+48</f>
        <v>44876</v>
      </c>
    </row>
    <row r="148" spans="3:14" s="14" customFormat="1" ht="19.5" hidden="1">
      <c r="C148" s="1486"/>
      <c r="D148" s="75"/>
      <c r="E148" s="75"/>
      <c r="F148" s="1487"/>
      <c r="G148" s="1805"/>
      <c r="H148" s="1805"/>
      <c r="I148" s="277"/>
      <c r="J148" s="277"/>
      <c r="K148" s="277"/>
      <c r="L148" s="277"/>
      <c r="M148" s="277"/>
      <c r="N148" s="517"/>
    </row>
    <row r="149" spans="3:14" s="14" customFormat="1" ht="19.5" hidden="1">
      <c r="C149" s="718" t="s">
        <v>3753</v>
      </c>
      <c r="D149" s="278" t="s">
        <v>7682</v>
      </c>
      <c r="E149" s="278">
        <v>44814</v>
      </c>
      <c r="F149" s="1485">
        <v>44823</v>
      </c>
      <c r="G149" s="1824" t="s">
        <v>2182</v>
      </c>
      <c r="H149" s="1804" t="s">
        <v>7952</v>
      </c>
      <c r="I149" s="283">
        <v>44829</v>
      </c>
      <c r="J149" s="1825"/>
      <c r="K149" s="1825"/>
      <c r="L149" s="1825"/>
      <c r="M149" s="1825"/>
      <c r="N149" s="647"/>
    </row>
    <row r="150" spans="3:14" s="14" customFormat="1" ht="19.5" hidden="1">
      <c r="C150" s="1826" t="s">
        <v>2182</v>
      </c>
      <c r="D150" s="1827" t="s">
        <v>7684</v>
      </c>
      <c r="E150" s="75"/>
      <c r="F150" s="1487"/>
      <c r="G150" s="1805"/>
      <c r="H150" s="1805"/>
      <c r="I150" s="277"/>
      <c r="J150" s="1782"/>
      <c r="K150" s="1782"/>
      <c r="L150" s="1782"/>
      <c r="M150" s="1782"/>
      <c r="N150" s="606"/>
    </row>
    <row r="151" spans="3:14" s="14" customFormat="1" ht="19.5" hidden="1">
      <c r="C151" s="718" t="s">
        <v>3731</v>
      </c>
      <c r="D151" s="278" t="s">
        <v>7685</v>
      </c>
      <c r="E151" s="278">
        <v>44819</v>
      </c>
      <c r="F151" s="1485">
        <v>44830</v>
      </c>
      <c r="G151" s="1824" t="s">
        <v>2182</v>
      </c>
      <c r="H151" s="1804" t="s">
        <v>7953</v>
      </c>
      <c r="I151" s="283">
        <v>44836</v>
      </c>
      <c r="J151" s="1825"/>
      <c r="K151" s="1825"/>
      <c r="L151" s="1825"/>
      <c r="M151" s="1825"/>
      <c r="N151" s="647"/>
    </row>
    <row r="152" spans="3:14" s="14" customFormat="1" ht="19.5" hidden="1">
      <c r="C152" s="1486"/>
      <c r="D152" s="75"/>
      <c r="E152" s="75"/>
      <c r="F152" s="1487"/>
      <c r="G152" s="1805"/>
      <c r="H152" s="1805"/>
      <c r="I152" s="277"/>
      <c r="J152" s="1782"/>
      <c r="K152" s="1782"/>
      <c r="L152" s="1782"/>
      <c r="M152" s="1782"/>
      <c r="N152" s="606"/>
    </row>
    <row r="153" spans="3:14" s="14" customFormat="1" ht="19.5" hidden="1">
      <c r="C153" s="718" t="s">
        <v>3758</v>
      </c>
      <c r="D153" s="278" t="s">
        <v>7687</v>
      </c>
      <c r="E153" s="278">
        <v>44826</v>
      </c>
      <c r="F153" s="1485">
        <v>44837</v>
      </c>
      <c r="G153" s="1824" t="s">
        <v>4981</v>
      </c>
      <c r="H153" s="1804" t="s">
        <v>7954</v>
      </c>
      <c r="I153" s="283">
        <v>44843</v>
      </c>
      <c r="J153" s="1825"/>
      <c r="K153" s="1825"/>
      <c r="L153" s="1825"/>
      <c r="M153" s="1825"/>
      <c r="N153" s="647"/>
    </row>
    <row r="154" spans="3:14" s="14" customFormat="1" ht="19.5" hidden="1">
      <c r="C154" s="1486"/>
      <c r="D154" s="75"/>
      <c r="E154" s="75"/>
      <c r="F154" s="1487"/>
      <c r="G154" s="1805"/>
      <c r="H154" s="1805"/>
      <c r="I154" s="277"/>
      <c r="J154" s="1782"/>
      <c r="K154" s="1782"/>
      <c r="L154" s="1782"/>
      <c r="M154" s="1782"/>
      <c r="N154" s="606"/>
    </row>
    <row r="155" spans="3:14" s="14" customFormat="1" ht="19.5" hidden="1">
      <c r="C155" s="718" t="s">
        <v>3742</v>
      </c>
      <c r="D155" s="278" t="s">
        <v>7689</v>
      </c>
      <c r="E155" s="75">
        <v>44839</v>
      </c>
      <c r="F155" s="1485">
        <v>44851</v>
      </c>
      <c r="G155" s="1824" t="s">
        <v>4981</v>
      </c>
      <c r="H155" s="1804" t="s">
        <v>7955</v>
      </c>
      <c r="I155" s="283">
        <v>44850</v>
      </c>
      <c r="J155" s="1825"/>
      <c r="K155" s="1825"/>
      <c r="L155" s="1825"/>
      <c r="M155" s="1825"/>
      <c r="N155" s="647"/>
    </row>
    <row r="156" spans="3:14" s="14" customFormat="1" ht="19.5" hidden="1">
      <c r="C156" s="1486"/>
      <c r="D156" s="75"/>
      <c r="E156" s="75"/>
      <c r="F156" s="1487"/>
      <c r="G156" s="1805"/>
      <c r="H156" s="1805"/>
      <c r="I156" s="277"/>
      <c r="J156" s="1782"/>
      <c r="K156" s="1782"/>
      <c r="L156" s="1782"/>
      <c r="M156" s="1782"/>
      <c r="N156" s="606"/>
    </row>
    <row r="157" spans="3:14" s="14" customFormat="1" ht="19.5" hidden="1">
      <c r="C157" s="718" t="s">
        <v>3728</v>
      </c>
      <c r="D157" s="278" t="s">
        <v>7691</v>
      </c>
      <c r="E157" s="278">
        <v>44839</v>
      </c>
      <c r="F157" s="1485">
        <v>44851</v>
      </c>
      <c r="G157" s="1824" t="s">
        <v>2182</v>
      </c>
      <c r="H157" s="1804" t="s">
        <v>7956</v>
      </c>
      <c r="I157" s="283">
        <v>44857</v>
      </c>
      <c r="J157" s="1825"/>
      <c r="K157" s="1825"/>
      <c r="L157" s="1825"/>
      <c r="M157" s="1825"/>
      <c r="N157" s="647"/>
    </row>
    <row r="158" spans="3:14" s="14" customFormat="1" ht="19.5" hidden="1">
      <c r="C158" s="1486"/>
      <c r="D158" s="75"/>
      <c r="E158" s="75"/>
      <c r="F158" s="1487"/>
      <c r="G158" s="1805"/>
      <c r="H158" s="1805"/>
      <c r="I158" s="277"/>
      <c r="J158" s="1782"/>
      <c r="K158" s="1782"/>
      <c r="L158" s="1782"/>
      <c r="M158" s="1782"/>
      <c r="N158" s="606"/>
    </row>
    <row r="159" spans="3:14" s="14" customFormat="1" ht="19.5" hidden="1">
      <c r="C159" s="718" t="s">
        <v>2361</v>
      </c>
      <c r="D159" s="278" t="s">
        <v>7693</v>
      </c>
      <c r="E159" s="278">
        <v>44848</v>
      </c>
      <c r="F159" s="1485">
        <v>44857</v>
      </c>
      <c r="G159" s="1824" t="s">
        <v>2182</v>
      </c>
      <c r="H159" s="1804" t="s">
        <v>7957</v>
      </c>
      <c r="I159" s="283">
        <v>44864</v>
      </c>
      <c r="J159" s="1825"/>
      <c r="K159" s="1825"/>
      <c r="L159" s="1825"/>
      <c r="M159" s="1825"/>
      <c r="N159" s="647"/>
    </row>
    <row r="161" spans="3:13" s="14" customFormat="1" ht="19.5" hidden="1">
      <c r="C161" s="718" t="s">
        <v>7695</v>
      </c>
      <c r="D161" s="278" t="s">
        <v>7696</v>
      </c>
      <c r="E161" s="278">
        <v>44854</v>
      </c>
      <c r="F161" s="1485">
        <v>44865</v>
      </c>
      <c r="G161" s="1824" t="s">
        <v>2182</v>
      </c>
      <c r="H161" s="1804" t="s">
        <v>7958</v>
      </c>
      <c r="I161" s="283">
        <v>44871</v>
      </c>
      <c r="J161" s="1825"/>
      <c r="K161" s="1825"/>
      <c r="L161" s="1825"/>
      <c r="M161" s="1825"/>
    </row>
    <row r="162" spans="3:13" s="14" customFormat="1" ht="19.5" hidden="1">
      <c r="C162" s="1486"/>
      <c r="D162" s="75"/>
      <c r="E162" s="75"/>
      <c r="F162" s="1487"/>
      <c r="G162" s="1805"/>
      <c r="H162" s="1805"/>
      <c r="I162" s="277"/>
      <c r="J162" s="1782"/>
      <c r="K162" s="1782"/>
      <c r="L162" s="1782"/>
      <c r="M162" s="1782"/>
    </row>
    <row r="163" spans="3:13" s="14" customFormat="1" ht="19.5" hidden="1">
      <c r="C163" s="338"/>
      <c r="D163" s="131"/>
      <c r="E163" s="131"/>
      <c r="F163" s="131"/>
      <c r="G163" s="1830"/>
      <c r="H163" s="1830"/>
      <c r="I163" s="131"/>
      <c r="J163" s="131"/>
      <c r="K163" s="131"/>
      <c r="L163" s="131"/>
      <c r="M163" s="131"/>
    </row>
    <row r="164" spans="3:13" s="14" customFormat="1" ht="19.5" hidden="1">
      <c r="C164" s="338"/>
      <c r="D164" s="131"/>
      <c r="E164" s="131"/>
      <c r="F164" s="131"/>
      <c r="G164" s="1830"/>
      <c r="H164" s="1830"/>
      <c r="I164" s="131"/>
      <c r="J164" s="131"/>
      <c r="K164" s="131"/>
      <c r="L164" s="131"/>
      <c r="M164" s="131"/>
    </row>
    <row r="165" spans="3:13" s="14" customFormat="1" ht="30" customHeight="1" thickBot="1">
      <c r="C165" s="338"/>
      <c r="D165" s="1800"/>
      <c r="E165" s="1554" t="s">
        <v>2015</v>
      </c>
      <c r="F165" s="1554" t="s">
        <v>3770</v>
      </c>
      <c r="G165" s="1554" t="s">
        <v>2017</v>
      </c>
      <c r="H165" s="1554" t="s">
        <v>4481</v>
      </c>
      <c r="I165" s="1801" t="s">
        <v>5214</v>
      </c>
      <c r="J165" s="1801" t="s">
        <v>310</v>
      </c>
      <c r="K165" s="1801" t="s">
        <v>259</v>
      </c>
      <c r="L165" s="1801" t="s">
        <v>515</v>
      </c>
      <c r="M165" s="1801" t="s">
        <v>662</v>
      </c>
    </row>
    <row r="166" spans="3:13" s="14" customFormat="1" ht="19.5" hidden="1">
      <c r="C166" s="338"/>
      <c r="D166" s="1802" t="s">
        <v>3722</v>
      </c>
      <c r="E166" s="1554"/>
      <c r="F166" s="244" t="s">
        <v>3926</v>
      </c>
      <c r="G166" s="1554"/>
      <c r="H166" s="1554"/>
      <c r="I166" s="244" t="s">
        <v>3583</v>
      </c>
      <c r="J166" s="244" t="s">
        <v>3527</v>
      </c>
      <c r="K166" s="244" t="s">
        <v>7047</v>
      </c>
      <c r="L166" s="244" t="s">
        <v>4484</v>
      </c>
      <c r="M166" s="244" t="s">
        <v>7959</v>
      </c>
    </row>
    <row r="167" spans="3:13" s="14" customFormat="1" ht="19.5" hidden="1">
      <c r="C167" s="718" t="s">
        <v>3746</v>
      </c>
      <c r="D167" s="278" t="s">
        <v>7698</v>
      </c>
      <c r="E167" s="278">
        <v>44863</v>
      </c>
      <c r="F167" s="76">
        <v>44872</v>
      </c>
      <c r="G167" s="1843" t="s">
        <v>2182</v>
      </c>
      <c r="H167" s="1819" t="s">
        <v>7960</v>
      </c>
      <c r="I167" s="287">
        <v>44878</v>
      </c>
      <c r="J167" s="1825"/>
      <c r="K167" s="1825"/>
      <c r="L167" s="1825"/>
      <c r="M167" s="1825"/>
    </row>
    <row r="168" spans="3:13" s="14" customFormat="1" ht="19.5" hidden="1">
      <c r="C168" s="1826" t="s">
        <v>2182</v>
      </c>
      <c r="D168" s="1827" t="s">
        <v>7961</v>
      </c>
      <c r="E168" s="75"/>
      <c r="F168" s="1487"/>
      <c r="G168" s="1805"/>
      <c r="H168" s="1805"/>
      <c r="I168" s="277"/>
      <c r="J168" s="1782"/>
      <c r="K168" s="1782"/>
      <c r="L168" s="1782"/>
      <c r="M168" s="1782"/>
    </row>
    <row r="169" spans="3:13" s="14" customFormat="1" ht="19.5" hidden="1">
      <c r="C169" s="718" t="s">
        <v>3304</v>
      </c>
      <c r="D169" s="278" t="s">
        <v>7962</v>
      </c>
      <c r="E169" s="278">
        <v>44868</v>
      </c>
      <c r="F169" s="1485">
        <v>44879</v>
      </c>
      <c r="G169" s="1843" t="s">
        <v>2182</v>
      </c>
      <c r="H169" s="1804" t="s">
        <v>7963</v>
      </c>
      <c r="I169" s="283">
        <v>44885</v>
      </c>
      <c r="J169" s="1825"/>
      <c r="K169" s="1825"/>
      <c r="L169" s="1825"/>
      <c r="M169" s="1825"/>
    </row>
    <row r="170" spans="3:13" s="14" customFormat="1" ht="19.5" hidden="1">
      <c r="C170" s="1826"/>
      <c r="D170" s="1827"/>
      <c r="E170" s="75"/>
      <c r="F170" s="1487"/>
      <c r="G170" s="1805"/>
      <c r="H170" s="1805"/>
      <c r="I170" s="277"/>
      <c r="J170" s="1782"/>
      <c r="K170" s="1782"/>
      <c r="L170" s="1782"/>
      <c r="M170" s="1782"/>
    </row>
    <row r="171" spans="3:13" s="14" customFormat="1" ht="19.5" hidden="1">
      <c r="C171" s="718" t="s">
        <v>2891</v>
      </c>
      <c r="D171" s="278" t="s">
        <v>7964</v>
      </c>
      <c r="E171" s="278">
        <v>44891</v>
      </c>
      <c r="F171" s="1485">
        <v>44900</v>
      </c>
      <c r="G171" s="1843" t="s">
        <v>2182</v>
      </c>
      <c r="H171" s="1804" t="s">
        <v>7965</v>
      </c>
      <c r="I171" s="283">
        <v>44892</v>
      </c>
      <c r="J171" s="1825">
        <f t="shared" ref="J171" si="0">I171+20</f>
        <v>44912</v>
      </c>
      <c r="K171" s="1825">
        <f t="shared" ref="K171" si="1">I171+23</f>
        <v>44915</v>
      </c>
      <c r="L171" s="1825">
        <f t="shared" ref="L171" si="2">I171+29</f>
        <v>44921</v>
      </c>
      <c r="M171" s="1825">
        <f t="shared" ref="M171" si="3">I171+46</f>
        <v>44938</v>
      </c>
    </row>
    <row r="172" spans="3:13" s="14" customFormat="1" ht="19.5" hidden="1">
      <c r="C172" s="1486"/>
      <c r="D172" s="75"/>
      <c r="E172" s="75"/>
      <c r="F172" s="1487"/>
      <c r="G172" s="1805"/>
      <c r="H172" s="1805"/>
      <c r="I172" s="277"/>
      <c r="J172" s="1782"/>
      <c r="K172" s="1782"/>
      <c r="L172" s="1782"/>
      <c r="M172" s="1782"/>
    </row>
    <row r="173" spans="3:13" s="14" customFormat="1" ht="19.5" hidden="1">
      <c r="C173" s="718" t="s">
        <v>3306</v>
      </c>
      <c r="D173" s="278" t="s">
        <v>7966</v>
      </c>
      <c r="E173" s="278">
        <v>44895</v>
      </c>
      <c r="F173" s="1485">
        <v>44907</v>
      </c>
      <c r="G173" s="287" t="s">
        <v>4021</v>
      </c>
      <c r="H173" s="1804" t="s">
        <v>7967</v>
      </c>
      <c r="I173" s="283">
        <v>44899</v>
      </c>
      <c r="J173" s="287">
        <f t="shared" ref="J173" si="4">I173+20</f>
        <v>44919</v>
      </c>
      <c r="K173" s="287">
        <f t="shared" ref="K173" si="5">I173+23</f>
        <v>44922</v>
      </c>
      <c r="L173" s="287">
        <f t="shared" ref="L173" si="6">I173+29</f>
        <v>44928</v>
      </c>
      <c r="M173" s="287">
        <f t="shared" ref="M173" si="7">I173+46</f>
        <v>44945</v>
      </c>
    </row>
    <row r="174" spans="3:13" s="14" customFormat="1" ht="19.5" hidden="1">
      <c r="C174" s="1486"/>
      <c r="D174" s="75"/>
      <c r="E174" s="75"/>
      <c r="F174" s="1487"/>
      <c r="G174" s="1805"/>
      <c r="H174" s="1805"/>
      <c r="I174" s="277"/>
      <c r="J174" s="277"/>
      <c r="K174" s="277"/>
      <c r="L174" s="277"/>
      <c r="M174" s="277"/>
    </row>
    <row r="175" spans="3:13" s="14" customFormat="1" ht="19.5" hidden="1">
      <c r="C175" s="718" t="s">
        <v>3753</v>
      </c>
      <c r="D175" s="278" t="s">
        <v>7968</v>
      </c>
      <c r="E175" s="278">
        <v>44899</v>
      </c>
      <c r="F175" s="1485">
        <v>44914</v>
      </c>
      <c r="G175" s="287" t="s">
        <v>4629</v>
      </c>
      <c r="H175" s="1804" t="s">
        <v>7969</v>
      </c>
      <c r="I175" s="283">
        <v>44906</v>
      </c>
      <c r="J175" s="287">
        <f t="shared" ref="J175" si="8">I175+20</f>
        <v>44926</v>
      </c>
      <c r="K175" s="287">
        <f t="shared" ref="K175" si="9">I175+23</f>
        <v>44929</v>
      </c>
      <c r="L175" s="287">
        <f t="shared" ref="L175" si="10">I175+29</f>
        <v>44935</v>
      </c>
      <c r="M175" s="287">
        <f t="shared" ref="M175" si="11">I175+46</f>
        <v>44952</v>
      </c>
    </row>
    <row r="176" spans="3:13" ht="14.25" thickTop="1" thickBot="1"/>
    <row r="177" spans="3:13" s="14" customFormat="1" ht="14.25" customHeight="1" thickTop="1">
      <c r="C177" s="718" t="s">
        <v>3736</v>
      </c>
      <c r="D177" s="278" t="s">
        <v>7970</v>
      </c>
      <c r="E177" s="278">
        <v>44931</v>
      </c>
      <c r="F177" s="1485">
        <v>44584</v>
      </c>
      <c r="G177" s="1843" t="s">
        <v>2182</v>
      </c>
      <c r="H177" s="1845" t="s">
        <v>7971</v>
      </c>
      <c r="I177" s="1846">
        <v>44955</v>
      </c>
      <c r="J177" s="1825">
        <v>44975</v>
      </c>
      <c r="K177" s="1825">
        <v>44978</v>
      </c>
      <c r="L177" s="1825">
        <v>44984</v>
      </c>
      <c r="M177" s="1825">
        <v>45001</v>
      </c>
    </row>
    <row r="178" spans="3:13" s="14" customFormat="1" ht="14.25" customHeight="1" thickBot="1">
      <c r="C178" s="1486"/>
      <c r="D178" s="75"/>
      <c r="E178" s="75"/>
      <c r="F178" s="1487"/>
      <c r="G178" s="1847"/>
      <c r="H178" s="1847"/>
      <c r="I178" s="1848"/>
      <c r="J178" s="1782"/>
      <c r="K178" s="1782"/>
      <c r="L178" s="1782"/>
      <c r="M178" s="1782"/>
    </row>
    <row r="179" spans="3:13" s="14" customFormat="1" ht="14.25" customHeight="1">
      <c r="C179" s="718" t="s">
        <v>3746</v>
      </c>
      <c r="D179" s="278" t="s">
        <v>7972</v>
      </c>
      <c r="E179" s="278">
        <v>44577</v>
      </c>
      <c r="F179" s="1485">
        <v>44591</v>
      </c>
      <c r="G179" s="1843" t="s">
        <v>2182</v>
      </c>
      <c r="H179" s="1845" t="s">
        <v>7973</v>
      </c>
      <c r="I179" s="1846">
        <v>44962</v>
      </c>
      <c r="J179" s="1825">
        <v>44982</v>
      </c>
      <c r="K179" s="1825">
        <v>44985</v>
      </c>
      <c r="L179" s="1825">
        <v>44991</v>
      </c>
      <c r="M179" s="1825">
        <v>45008</v>
      </c>
    </row>
    <row r="180" spans="3:13" s="14" customFormat="1" ht="14.25" customHeight="1" thickBot="1">
      <c r="C180" s="1486"/>
      <c r="D180" s="75"/>
      <c r="E180" s="75"/>
      <c r="F180" s="1487"/>
      <c r="G180" s="1847"/>
      <c r="H180" s="1847"/>
      <c r="I180" s="1848"/>
      <c r="J180" s="1782"/>
      <c r="K180" s="1782"/>
      <c r="L180" s="1782"/>
      <c r="M180" s="1782"/>
    </row>
    <row r="181" spans="3:13" s="14" customFormat="1" ht="14.25" customHeight="1" thickTop="1" thickBot="1">
      <c r="C181" s="718" t="s">
        <v>3304</v>
      </c>
      <c r="D181" s="278" t="s">
        <v>7974</v>
      </c>
      <c r="E181" s="277">
        <v>44949</v>
      </c>
      <c r="F181" s="1485">
        <v>44598</v>
      </c>
      <c r="G181" s="1843" t="s">
        <v>2182</v>
      </c>
      <c r="H181" s="1845" t="s">
        <v>7975</v>
      </c>
      <c r="I181" s="1846">
        <v>44969</v>
      </c>
      <c r="J181" s="1825">
        <v>44989</v>
      </c>
      <c r="K181" s="1825">
        <v>44992</v>
      </c>
      <c r="L181" s="1825">
        <v>44998</v>
      </c>
      <c r="M181" s="1825">
        <v>45015</v>
      </c>
    </row>
    <row r="182" spans="3:13" s="14" customFormat="1" ht="14.25" customHeight="1" thickTop="1" thickBot="1">
      <c r="C182" s="1486" t="s">
        <v>2696</v>
      </c>
      <c r="D182" s="75" t="s">
        <v>7976</v>
      </c>
      <c r="E182" s="75">
        <v>44587</v>
      </c>
      <c r="F182" s="1854" t="s">
        <v>2190</v>
      </c>
      <c r="G182" s="1847"/>
      <c r="H182" s="1847"/>
      <c r="I182" s="1848"/>
      <c r="J182" s="1782"/>
      <c r="K182" s="1782"/>
      <c r="L182" s="1782"/>
      <c r="M182" s="1782"/>
    </row>
    <row r="183" spans="3:13" s="14" customFormat="1" ht="14.25" customHeight="1" thickTop="1">
      <c r="C183" s="718" t="s">
        <v>3742</v>
      </c>
      <c r="D183" s="278" t="s">
        <v>7977</v>
      </c>
      <c r="E183" s="278">
        <v>44963</v>
      </c>
      <c r="F183" s="1485">
        <v>44976</v>
      </c>
      <c r="G183" s="1843" t="s">
        <v>2182</v>
      </c>
      <c r="H183" s="1845" t="s">
        <v>7978</v>
      </c>
      <c r="I183" s="1846">
        <v>44976</v>
      </c>
      <c r="J183" s="1825">
        <v>44996</v>
      </c>
      <c r="K183" s="1825">
        <v>44999</v>
      </c>
      <c r="L183" s="1825">
        <v>45005</v>
      </c>
      <c r="M183" s="1825">
        <v>45022</v>
      </c>
    </row>
    <row r="184" spans="3:13" s="14" customFormat="1" ht="14.25" customHeight="1" thickBot="1">
      <c r="C184" s="1486"/>
      <c r="D184" s="75"/>
      <c r="E184" s="75"/>
      <c r="F184" s="1487"/>
      <c r="G184" s="1847"/>
      <c r="H184" s="1847"/>
      <c r="I184" s="1848"/>
      <c r="J184" s="1782"/>
      <c r="K184" s="1782"/>
      <c r="L184" s="1782"/>
      <c r="M184" s="1782"/>
    </row>
    <row r="185" spans="3:13" s="14" customFormat="1" ht="14.25" customHeight="1">
      <c r="C185" s="718" t="s">
        <v>2891</v>
      </c>
      <c r="D185" s="278" t="s">
        <v>7455</v>
      </c>
      <c r="E185" s="278">
        <v>44970</v>
      </c>
      <c r="F185" s="1854" t="s">
        <v>2190</v>
      </c>
      <c r="G185" s="1843" t="s">
        <v>2182</v>
      </c>
      <c r="H185" s="1845" t="s">
        <v>7979</v>
      </c>
      <c r="I185" s="1846">
        <v>44983</v>
      </c>
      <c r="J185" s="1825">
        <v>45003</v>
      </c>
      <c r="K185" s="1825">
        <v>45006</v>
      </c>
      <c r="L185" s="1825">
        <v>45012</v>
      </c>
      <c r="M185" s="1825">
        <v>45029</v>
      </c>
    </row>
    <row r="186" spans="3:13" s="14" customFormat="1" ht="14.25" customHeight="1">
      <c r="C186" s="1826" t="s">
        <v>6638</v>
      </c>
      <c r="D186" s="1827" t="s">
        <v>7458</v>
      </c>
      <c r="E186" s="1827">
        <v>44973</v>
      </c>
      <c r="F186" s="1359">
        <v>44988</v>
      </c>
      <c r="G186" s="1847"/>
      <c r="H186" s="1847"/>
      <c r="I186" s="1848"/>
      <c r="J186" s="1782"/>
      <c r="K186" s="1782"/>
      <c r="L186" s="1782"/>
      <c r="M186" s="1782"/>
    </row>
    <row r="187" spans="3:13" s="14" customFormat="1" ht="14.25" customHeight="1">
      <c r="C187" s="718" t="s">
        <v>3306</v>
      </c>
      <c r="D187" s="278" t="s">
        <v>7980</v>
      </c>
      <c r="E187" s="278">
        <v>44974</v>
      </c>
      <c r="F187" s="1485">
        <v>44985</v>
      </c>
      <c r="G187" s="1843" t="s">
        <v>2182</v>
      </c>
      <c r="H187" s="1845" t="s">
        <v>7981</v>
      </c>
      <c r="I187" s="1846">
        <v>44990</v>
      </c>
      <c r="J187" s="1825">
        <v>45010</v>
      </c>
      <c r="K187" s="1825">
        <v>45013</v>
      </c>
      <c r="L187" s="1825">
        <v>45019</v>
      </c>
      <c r="M187" s="1825">
        <v>45036</v>
      </c>
    </row>
    <row r="188" spans="3:13" s="14" customFormat="1" ht="14.25" customHeight="1">
      <c r="C188" s="1486"/>
      <c r="D188" s="75"/>
      <c r="E188" s="75"/>
      <c r="F188" s="1487"/>
      <c r="G188" s="1847"/>
      <c r="H188" s="1847"/>
      <c r="I188" s="1848"/>
      <c r="J188" s="1782"/>
      <c r="K188" s="1782"/>
      <c r="L188" s="1782"/>
      <c r="M188" s="1782"/>
    </row>
    <row r="189" spans="3:13" s="14" customFormat="1" ht="14.25" customHeight="1">
      <c r="C189" s="1828" t="s">
        <v>3753</v>
      </c>
      <c r="D189" s="1829" t="s">
        <v>7461</v>
      </c>
      <c r="E189" s="1829">
        <v>44985</v>
      </c>
      <c r="F189" s="1854" t="s">
        <v>2190</v>
      </c>
      <c r="G189" s="1843" t="s">
        <v>2182</v>
      </c>
      <c r="H189" s="1845" t="s">
        <v>7982</v>
      </c>
      <c r="I189" s="1846">
        <v>44997</v>
      </c>
      <c r="J189" s="1871">
        <f>I189+20</f>
        <v>45017</v>
      </c>
      <c r="K189" s="1871">
        <f>I189+23</f>
        <v>45020</v>
      </c>
      <c r="L189" s="1871">
        <f>I189+29</f>
        <v>45026</v>
      </c>
      <c r="M189" s="1871">
        <f>I189+46</f>
        <v>45043</v>
      </c>
    </row>
    <row r="190" spans="3:13" s="14" customFormat="1" ht="14.25" customHeight="1">
      <c r="C190" s="1486" t="s">
        <v>3871</v>
      </c>
      <c r="D190" s="75" t="s">
        <v>7464</v>
      </c>
      <c r="E190" s="75">
        <v>44989</v>
      </c>
      <c r="F190" s="1487">
        <v>44996</v>
      </c>
      <c r="G190" s="1847"/>
      <c r="H190" s="1847"/>
      <c r="I190" s="1848"/>
      <c r="J190" s="1872"/>
      <c r="K190" s="1872"/>
      <c r="L190" s="1872"/>
      <c r="M190" s="1872"/>
    </row>
    <row r="191" spans="3:13" s="14" customFormat="1" ht="14.25" customHeight="1" thickTop="1">
      <c r="C191" s="718" t="s">
        <v>3758</v>
      </c>
      <c r="D191" s="278" t="s">
        <v>7983</v>
      </c>
      <c r="E191" s="278">
        <v>44997</v>
      </c>
      <c r="F191" s="1485">
        <v>45008</v>
      </c>
      <c r="G191" s="1843" t="s">
        <v>2182</v>
      </c>
      <c r="H191" s="1845" t="s">
        <v>7984</v>
      </c>
      <c r="I191" s="1846">
        <v>45004</v>
      </c>
      <c r="J191" s="1871">
        <f>I191+20</f>
        <v>45024</v>
      </c>
      <c r="K191" s="1871">
        <f>I191+23</f>
        <v>45027</v>
      </c>
      <c r="L191" s="1871">
        <f>I191+29</f>
        <v>45033</v>
      </c>
      <c r="M191" s="1871">
        <f>I191+46</f>
        <v>45050</v>
      </c>
    </row>
    <row r="193" spans="3:13" s="14" customFormat="1" ht="14.25" customHeight="1" thickTop="1">
      <c r="C193" s="718" t="s">
        <v>3761</v>
      </c>
      <c r="D193" s="278" t="s">
        <v>7985</v>
      </c>
      <c r="E193" s="278">
        <v>45005</v>
      </c>
      <c r="F193" s="1485">
        <v>45015</v>
      </c>
      <c r="G193" s="1843" t="s">
        <v>2182</v>
      </c>
      <c r="H193" s="1845" t="s">
        <v>7986</v>
      </c>
      <c r="I193" s="1846">
        <v>45011</v>
      </c>
      <c r="J193" s="910">
        <f>I193+20</f>
        <v>45031</v>
      </c>
      <c r="K193" s="910">
        <f>I193+23</f>
        <v>45034</v>
      </c>
      <c r="L193" s="910">
        <f>I193+29</f>
        <v>45040</v>
      </c>
      <c r="M193" s="910">
        <f>I193+46</f>
        <v>45057</v>
      </c>
    </row>
    <row r="194" spans="3:13" s="14" customFormat="1" ht="14.25" customHeight="1">
      <c r="C194" s="1486"/>
      <c r="D194" s="75"/>
      <c r="E194" s="75"/>
      <c r="F194" s="1487"/>
      <c r="G194" s="1847"/>
      <c r="H194" s="1847"/>
      <c r="I194" s="1848"/>
      <c r="J194" s="608"/>
      <c r="K194" s="608"/>
      <c r="L194" s="608"/>
      <c r="M194" s="608"/>
    </row>
    <row r="195" spans="3:13" s="14" customFormat="1" ht="14.25" customHeight="1">
      <c r="C195" s="718" t="s">
        <v>3728</v>
      </c>
      <c r="D195" s="278" t="s">
        <v>7987</v>
      </c>
      <c r="E195" s="278">
        <v>45010</v>
      </c>
      <c r="F195" s="1485">
        <v>45020</v>
      </c>
      <c r="G195" s="1844" t="s">
        <v>3295</v>
      </c>
      <c r="H195" s="1845" t="s">
        <v>7988</v>
      </c>
      <c r="I195" s="1846">
        <v>45018</v>
      </c>
      <c r="J195" s="1844">
        <f>I195+20</f>
        <v>45038</v>
      </c>
      <c r="K195" s="1844">
        <f>I195+23</f>
        <v>45041</v>
      </c>
      <c r="L195" s="1844">
        <f>I195+29</f>
        <v>45047</v>
      </c>
      <c r="M195" s="1844">
        <f>I195+46</f>
        <v>45064</v>
      </c>
    </row>
    <row r="196" spans="3:13" s="14" customFormat="1" ht="14.25" customHeight="1">
      <c r="C196" s="1486"/>
      <c r="D196" s="75"/>
      <c r="E196" s="75"/>
      <c r="F196" s="1487"/>
      <c r="G196" s="1847"/>
      <c r="H196" s="1847"/>
      <c r="I196" s="1848"/>
      <c r="J196" s="1848"/>
      <c r="K196" s="1848"/>
      <c r="L196" s="1848"/>
      <c r="M196" s="1848"/>
    </row>
    <row r="197" spans="3:13" s="14" customFormat="1" ht="14.25" customHeight="1">
      <c r="C197" s="718" t="s">
        <v>3731</v>
      </c>
      <c r="D197" s="278" t="s">
        <v>7473</v>
      </c>
      <c r="E197" s="278">
        <v>45015</v>
      </c>
      <c r="F197" s="1485">
        <v>45021</v>
      </c>
      <c r="G197" s="1844" t="s">
        <v>3295</v>
      </c>
      <c r="H197" s="1845" t="s">
        <v>7989</v>
      </c>
      <c r="I197" s="1846">
        <v>45025</v>
      </c>
      <c r="J197" s="1844">
        <f>I197+20</f>
        <v>45045</v>
      </c>
      <c r="K197" s="1844">
        <f>I197+23</f>
        <v>45048</v>
      </c>
      <c r="L197" s="1844">
        <f>I197+29</f>
        <v>45054</v>
      </c>
      <c r="M197" s="1844">
        <f>I197+46</f>
        <v>45071</v>
      </c>
    </row>
    <row r="198" spans="3:13" s="14" customFormat="1" ht="14.25" customHeight="1">
      <c r="C198" s="1486"/>
      <c r="D198" s="75"/>
      <c r="E198" s="75"/>
      <c r="F198" s="1487"/>
      <c r="G198" s="1847"/>
      <c r="H198" s="1847"/>
      <c r="I198" s="1848"/>
      <c r="J198" s="1848"/>
      <c r="K198" s="1848"/>
      <c r="L198" s="1848"/>
      <c r="M198" s="1848"/>
    </row>
    <row r="199" spans="3:13" s="14" customFormat="1" ht="14.25" customHeight="1">
      <c r="C199" s="718" t="s">
        <v>3736</v>
      </c>
      <c r="D199" s="278" t="s">
        <v>7990</v>
      </c>
      <c r="E199" s="278">
        <v>45023</v>
      </c>
      <c r="F199" s="1485">
        <v>45033</v>
      </c>
      <c r="G199" s="1844" t="s">
        <v>3295</v>
      </c>
      <c r="H199" s="1845" t="s">
        <v>7991</v>
      </c>
      <c r="I199" s="1846">
        <f>I197+7</f>
        <v>45032</v>
      </c>
      <c r="J199" s="1844">
        <f>I199+20</f>
        <v>45052</v>
      </c>
      <c r="K199" s="1844">
        <f>I199+23</f>
        <v>45055</v>
      </c>
      <c r="L199" s="1844">
        <f>I199+29</f>
        <v>45061</v>
      </c>
      <c r="M199" s="1844">
        <f>I199+46</f>
        <v>45078</v>
      </c>
    </row>
    <row r="200" spans="3:13" s="14" customFormat="1" ht="14.25" customHeight="1" thickBot="1">
      <c r="C200" s="1486"/>
      <c r="D200" s="75"/>
      <c r="E200" s="75"/>
      <c r="F200" s="1487"/>
      <c r="G200" s="1847"/>
      <c r="H200" s="1847"/>
      <c r="I200" s="1848"/>
      <c r="J200" s="1848"/>
      <c r="K200" s="1848"/>
      <c r="L200" s="1848"/>
      <c r="M200" s="1848"/>
    </row>
    <row r="201" spans="3:13" s="14" customFormat="1" ht="14.25" customHeight="1" thickTop="1">
      <c r="C201" s="1577" t="s">
        <v>2182</v>
      </c>
      <c r="D201" s="278" t="s">
        <v>7992</v>
      </c>
      <c r="E201" s="278">
        <v>45022</v>
      </c>
      <c r="F201" s="1781"/>
      <c r="G201" s="1844" t="s">
        <v>3295</v>
      </c>
      <c r="H201" s="1845" t="s">
        <v>7993</v>
      </c>
      <c r="I201" s="1846">
        <f>I199+7</f>
        <v>45039</v>
      </c>
      <c r="J201" s="1844">
        <f>I201+20</f>
        <v>45059</v>
      </c>
      <c r="K201" s="1844">
        <f>I201+23</f>
        <v>45062</v>
      </c>
      <c r="L201" s="1844">
        <f>I201+29</f>
        <v>45068</v>
      </c>
      <c r="M201" s="1844">
        <f>I201+46</f>
        <v>45085</v>
      </c>
    </row>
    <row r="202" spans="3:13" s="14" customFormat="1" ht="14.25" customHeight="1" thickBot="1">
      <c r="C202" s="1486" t="s">
        <v>6681</v>
      </c>
      <c r="D202" s="75" t="s">
        <v>7474</v>
      </c>
      <c r="E202" s="75">
        <v>45022</v>
      </c>
      <c r="F202" s="1487">
        <v>45031</v>
      </c>
      <c r="G202" s="1847"/>
      <c r="H202" s="1847"/>
      <c r="I202" s="1848"/>
      <c r="J202" s="1848"/>
      <c r="K202" s="1848"/>
      <c r="L202" s="1848"/>
      <c r="M202" s="1848"/>
    </row>
    <row r="203" spans="3:13" s="14" customFormat="1" ht="14.25" customHeight="1" thickTop="1">
      <c r="C203" s="718" t="s">
        <v>3304</v>
      </c>
      <c r="D203" s="278" t="s">
        <v>7477</v>
      </c>
      <c r="E203" s="278">
        <v>45029</v>
      </c>
      <c r="F203" s="1485">
        <f>E203+11</f>
        <v>45040</v>
      </c>
      <c r="G203" s="1844" t="s">
        <v>3295</v>
      </c>
      <c r="H203" s="1845" t="s">
        <v>7994</v>
      </c>
      <c r="I203" s="1846">
        <f>I201+7</f>
        <v>45046</v>
      </c>
      <c r="J203" s="1844">
        <f>I203+20</f>
        <v>45066</v>
      </c>
      <c r="K203" s="1844">
        <f>I203+23</f>
        <v>45069</v>
      </c>
      <c r="L203" s="1844">
        <f>I203+29</f>
        <v>45075</v>
      </c>
      <c r="M203" s="1844">
        <f>I203+46</f>
        <v>45092</v>
      </c>
    </row>
    <row r="204" spans="3:13" s="14" customFormat="1" ht="14.25" customHeight="1" thickBot="1">
      <c r="C204" s="1486"/>
      <c r="D204" s="75"/>
      <c r="E204" s="75"/>
      <c r="F204" s="1487"/>
      <c r="G204" s="1847"/>
      <c r="H204" s="1847"/>
      <c r="I204" s="1848"/>
      <c r="J204" s="1848"/>
      <c r="K204" s="1848"/>
      <c r="L204" s="1848"/>
      <c r="M204" s="1848"/>
    </row>
    <row r="205" spans="3:13" s="14" customFormat="1" ht="14.25" customHeight="1" thickTop="1">
      <c r="C205" s="718" t="s">
        <v>3742</v>
      </c>
      <c r="D205" s="278" t="s">
        <v>7995</v>
      </c>
      <c r="E205" s="278">
        <f>E203+7</f>
        <v>45036</v>
      </c>
      <c r="F205" s="1485">
        <f>E205+11</f>
        <v>45047</v>
      </c>
      <c r="G205" s="1844" t="s">
        <v>3295</v>
      </c>
      <c r="H205" s="1845" t="s">
        <v>7996</v>
      </c>
      <c r="I205" s="1846">
        <f>I203+7</f>
        <v>45053</v>
      </c>
      <c r="J205" s="1844">
        <f>I205+20</f>
        <v>45073</v>
      </c>
      <c r="K205" s="1844">
        <f>I205+23</f>
        <v>45076</v>
      </c>
      <c r="L205" s="1844">
        <f>I205+29</f>
        <v>45082</v>
      </c>
      <c r="M205" s="1844">
        <f>I205+46</f>
        <v>45099</v>
      </c>
    </row>
    <row r="206" spans="3:13" s="14" customFormat="1" ht="14.25" customHeight="1" thickBot="1">
      <c r="C206" s="1486"/>
      <c r="D206" s="75"/>
      <c r="E206" s="75"/>
      <c r="F206" s="1487"/>
      <c r="G206" s="1847"/>
      <c r="H206" s="1847"/>
      <c r="I206" s="1848"/>
      <c r="J206" s="1848"/>
      <c r="K206" s="1848"/>
      <c r="L206" s="1848"/>
      <c r="M206" s="1848"/>
    </row>
    <row r="207" spans="3:13" s="14" customFormat="1" ht="14.25" customHeight="1" thickTop="1">
      <c r="C207" s="718" t="s">
        <v>3746</v>
      </c>
      <c r="D207" s="278" t="s">
        <v>7997</v>
      </c>
      <c r="E207" s="278">
        <f>E205+7</f>
        <v>45043</v>
      </c>
      <c r="F207" s="1485">
        <v>45055</v>
      </c>
      <c r="G207" s="1844" t="s">
        <v>3295</v>
      </c>
      <c r="H207" s="1845" t="s">
        <v>7998</v>
      </c>
      <c r="I207" s="1846">
        <f>I205+7</f>
        <v>45060</v>
      </c>
      <c r="J207" s="1844">
        <f>I207+20</f>
        <v>45080</v>
      </c>
      <c r="K207" s="1844">
        <f>I207+23</f>
        <v>45083</v>
      </c>
      <c r="L207" s="1844">
        <f>I207+29</f>
        <v>45089</v>
      </c>
      <c r="M207" s="1844">
        <f>I207+46</f>
        <v>45106</v>
      </c>
    </row>
    <row r="209" spans="3:13" s="14" customFormat="1" ht="14.25" customHeight="1" thickTop="1">
      <c r="C209" s="718" t="s">
        <v>3306</v>
      </c>
      <c r="D209" s="278" t="s">
        <v>7999</v>
      </c>
      <c r="E209" s="278">
        <f>E207+7</f>
        <v>45050</v>
      </c>
      <c r="F209" s="1485">
        <f>E209+11</f>
        <v>45061</v>
      </c>
      <c r="G209" s="1844" t="s">
        <v>3295</v>
      </c>
      <c r="H209" s="1845" t="s">
        <v>8000</v>
      </c>
      <c r="I209" s="1846">
        <f>I207+7</f>
        <v>45067</v>
      </c>
      <c r="J209" s="1844">
        <f>I209+20</f>
        <v>45087</v>
      </c>
      <c r="K209" s="1844">
        <f>I209+23</f>
        <v>45090</v>
      </c>
      <c r="L209" s="1844">
        <f>I209+29</f>
        <v>45096</v>
      </c>
      <c r="M209" s="1844">
        <f>I209+46</f>
        <v>45113</v>
      </c>
    </row>
    <row r="210" spans="3:13" s="14" customFormat="1" ht="14.25" customHeight="1" thickBot="1">
      <c r="C210" s="1486"/>
      <c r="D210" s="75"/>
      <c r="E210" s="75"/>
      <c r="F210" s="1487"/>
      <c r="G210" s="1847"/>
      <c r="H210" s="1847"/>
      <c r="I210" s="1848"/>
      <c r="J210" s="1848"/>
      <c r="K210" s="1848"/>
      <c r="L210" s="1848"/>
      <c r="M210" s="1848"/>
    </row>
    <row r="211" spans="3:13" s="14" customFormat="1" ht="20.25" thickTop="1">
      <c r="C211" s="3975" t="s">
        <v>2303</v>
      </c>
      <c r="D211" s="3975"/>
      <c r="E211" s="3975"/>
      <c r="F211" s="3975"/>
      <c r="G211" s="3975"/>
      <c r="H211" s="3975"/>
      <c r="I211" s="3975"/>
      <c r="J211" s="131"/>
      <c r="K211" s="131"/>
      <c r="L211" s="131"/>
      <c r="M211" s="131"/>
    </row>
    <row r="212" spans="3:13" s="14" customFormat="1" ht="19.5">
      <c r="C212" s="338"/>
      <c r="D212" s="131"/>
      <c r="E212" s="131"/>
      <c r="F212" s="1797"/>
      <c r="G212" s="1830"/>
      <c r="H212" s="1830"/>
      <c r="I212" s="131"/>
      <c r="J212" s="131"/>
      <c r="K212" s="131"/>
      <c r="L212" s="131"/>
      <c r="M212" s="131"/>
    </row>
    <row r="213" spans="3:13" s="14" customFormat="1" ht="19.5">
      <c r="C213" s="338"/>
      <c r="D213" s="131"/>
      <c r="E213" s="131"/>
      <c r="F213" s="131"/>
      <c r="G213" s="1830"/>
      <c r="H213" s="1830"/>
      <c r="I213" s="131"/>
      <c r="J213" s="131"/>
      <c r="K213" s="131"/>
      <c r="L213" s="1797"/>
      <c r="M213" s="1797"/>
    </row>
    <row r="214" spans="3:13" s="14" customFormat="1" ht="19.5">
      <c r="C214" s="78" t="s">
        <v>2303</v>
      </c>
      <c r="D214" s="61"/>
      <c r="E214" s="61"/>
      <c r="F214" s="61"/>
      <c r="G214" s="61"/>
      <c r="H214" s="61"/>
      <c r="I214" s="61"/>
      <c r="J214" s="61"/>
      <c r="K214" s="61"/>
      <c r="L214" s="61"/>
      <c r="M214" s="61"/>
    </row>
    <row r="215" spans="3:13" s="14" customFormat="1" ht="19.5">
      <c r="C215" s="61"/>
      <c r="D215" s="61"/>
      <c r="E215" s="61"/>
      <c r="F215" s="61"/>
      <c r="G215" s="61"/>
      <c r="H215" s="61"/>
      <c r="I215" s="61"/>
      <c r="J215" s="61"/>
      <c r="K215" s="61"/>
      <c r="L215" s="61"/>
      <c r="M215" s="61"/>
    </row>
    <row r="216" spans="3:13" s="30" customFormat="1" ht="14.25">
      <c r="C216" s="279" t="s">
        <v>1920</v>
      </c>
      <c r="D216" s="70"/>
      <c r="E216" s="70"/>
      <c r="F216" s="280"/>
      <c r="G216" s="71" t="s">
        <v>1958</v>
      </c>
      <c r="H216" s="71"/>
      <c r="I216" s="279"/>
      <c r="J216" s="70"/>
      <c r="K216" s="1831" t="s">
        <v>1982</v>
      </c>
      <c r="L216" s="279"/>
      <c r="M216" s="71"/>
    </row>
    <row r="217" spans="3:13" s="30" customFormat="1" ht="14.25">
      <c r="C217" s="82" t="s">
        <v>1921</v>
      </c>
      <c r="D217" s="70"/>
      <c r="E217" s="1849" t="s">
        <v>2305</v>
      </c>
      <c r="F217" s="71"/>
      <c r="G217" s="70" t="s">
        <v>2306</v>
      </c>
      <c r="H217" s="70"/>
      <c r="I217" s="341" t="s">
        <v>1960</v>
      </c>
      <c r="J217" s="70"/>
      <c r="K217" s="1835" t="s">
        <v>1984</v>
      </c>
      <c r="L217" s="70"/>
      <c r="M217" s="300" t="s">
        <v>1985</v>
      </c>
    </row>
    <row r="218" spans="3:13" s="29" customFormat="1" ht="14.25">
      <c r="C218" s="70"/>
      <c r="D218" s="70"/>
      <c r="E218" s="1340"/>
      <c r="F218" s="71"/>
      <c r="G218" s="70"/>
      <c r="H218" s="70"/>
      <c r="I218" s="300"/>
      <c r="J218" s="61"/>
      <c r="K218" s="1835"/>
      <c r="L218" s="82"/>
      <c r="M218" s="300"/>
    </row>
    <row r="219" spans="3:13" s="5" customFormat="1">
      <c r="C219" s="383" t="str">
        <f>HOME!A$600</f>
        <v>ZANT CHONG</v>
      </c>
      <c r="D219" s="383" t="str">
        <f>HOME!B$600</f>
        <v>6011 2429</v>
      </c>
      <c r="E219" s="4" t="str">
        <f>HOME!C$600</f>
        <v>zant.chong@msc.com</v>
      </c>
      <c r="G219" s="1988" t="str">
        <f>HOME!A$617</f>
        <v>ROBERT CHIA</v>
      </c>
      <c r="H219" s="1988" t="str">
        <f>HOME!B$617</f>
        <v>6011 0564</v>
      </c>
      <c r="I219" s="1989" t="str">
        <f>HOME!C$617</f>
        <v>robert.chia@msc.com</v>
      </c>
      <c r="K219" s="1988" t="str">
        <f>HOME!A$632</f>
        <v>RAYNAR ANG</v>
      </c>
      <c r="L219" s="383" t="str">
        <f>HOME!B$632</f>
        <v>6011 2358</v>
      </c>
      <c r="M219" s="4" t="str">
        <f>HOME!C$632</f>
        <v>raynar.ang@msc.com</v>
      </c>
    </row>
    <row r="220" spans="3:13" s="5" customFormat="1">
      <c r="C220" s="383" t="str">
        <f>HOME!A$601</f>
        <v>PHOEBE HUANG</v>
      </c>
      <c r="D220" s="383" t="str">
        <f>HOME!B$601</f>
        <v>6011 0562</v>
      </c>
      <c r="E220" s="4" t="str">
        <f>HOME!C$601</f>
        <v>phoebe.huang@msc.com</v>
      </c>
      <c r="G220" s="1988" t="str">
        <f>HOME!A$618</f>
        <v>S. Y. LIEW</v>
      </c>
      <c r="H220" s="1988" t="str">
        <f>HOME!B$618</f>
        <v>6011 2348</v>
      </c>
      <c r="I220" s="1989" t="str">
        <f>HOME!C$618</f>
        <v>seoyi.liew@msc.com</v>
      </c>
      <c r="K220" s="1988" t="str">
        <f>HOME!A$633</f>
        <v>KAI SIANG</v>
      </c>
      <c r="L220" s="383" t="str">
        <f>HOME!B$633</f>
        <v>6011 2356</v>
      </c>
      <c r="M220" s="4" t="str">
        <f>HOME!C$633</f>
        <v>kaisiang.lim@msc.com</v>
      </c>
    </row>
    <row r="221" spans="3:13" s="5" customFormat="1">
      <c r="C221" s="383" t="str">
        <f>HOME!A$602</f>
        <v>SHERWIN LIM</v>
      </c>
      <c r="D221" s="383" t="str">
        <f>HOME!B$602</f>
        <v>6011 2395</v>
      </c>
      <c r="E221" s="4" t="str">
        <f>HOME!C$602</f>
        <v>sherwin.lim@msc.com</v>
      </c>
      <c r="G221" s="1988" t="str">
        <f>HOME!A$619</f>
        <v>SHARON KOH</v>
      </c>
      <c r="H221" s="1988" t="str">
        <f>HOME!B$619</f>
        <v>6011 2349</v>
      </c>
      <c r="I221" s="1989" t="str">
        <f>HOME!C$619</f>
        <v>sharon.koh@msc.com</v>
      </c>
      <c r="K221" s="1988" t="str">
        <f>HOME!A$634</f>
        <v>DEWI</v>
      </c>
      <c r="L221" s="383" t="str">
        <f>HOME!B$634</f>
        <v>6011 2354</v>
      </c>
      <c r="M221" s="4" t="str">
        <f>HOME!C$634</f>
        <v>dewi.ratnah@msc.com</v>
      </c>
    </row>
    <row r="222" spans="3:13" s="5" customFormat="1">
      <c r="C222" s="383" t="str">
        <f>HOME!A$603</f>
        <v>NATALIE LEW</v>
      </c>
      <c r="D222" s="383" t="str">
        <f>HOME!B$603</f>
        <v>6011 2399</v>
      </c>
      <c r="E222" s="4" t="str">
        <f>HOME!C$603</f>
        <v>natalie.lew@msc.com</v>
      </c>
      <c r="G222" s="1988" t="str">
        <f>HOME!A$620</f>
        <v>ANGELIA LAU</v>
      </c>
      <c r="H222" s="1988" t="str">
        <f>HOME!B$620</f>
        <v>6011 2346</v>
      </c>
      <c r="I222" s="1989" t="str">
        <f>HOME!C$620</f>
        <v>angelia.lau@msc.com</v>
      </c>
      <c r="K222" s="1988" t="str">
        <f>HOME!A$635</f>
        <v>YU TING</v>
      </c>
      <c r="L222" s="383" t="str">
        <f>HOME!B$635</f>
        <v>6011 2359</v>
      </c>
      <c r="M222" s="4" t="str">
        <f>HOME!C$635</f>
        <v>yuting.luo@msc.com</v>
      </c>
    </row>
    <row r="223" spans="3:13" s="5" customFormat="1">
      <c r="C223" s="383" t="str">
        <f>HOME!A$604</f>
        <v xml:space="preserve">LIM LEE HLI </v>
      </c>
      <c r="D223" s="383" t="str">
        <f>HOME!B$604</f>
        <v>6011 2352</v>
      </c>
      <c r="E223" s="4" t="str">
        <f>HOME!C$604</f>
        <v>leehli.lim@msc.com</v>
      </c>
      <c r="G223" s="1988" t="str">
        <f>HOME!A$621</f>
        <v>NOOR AFNINDAH</v>
      </c>
      <c r="H223" s="1988" t="str">
        <f>HOME!B$621</f>
        <v>6011 2347</v>
      </c>
      <c r="I223" s="1989" t="str">
        <f>HOME!C$621</f>
        <v>noor.afnindah@msc.com</v>
      </c>
      <c r="K223" s="1988" t="str">
        <f>HOME!A$636</f>
        <v>-</v>
      </c>
      <c r="L223" s="383" t="str">
        <f>HOME!B$636</f>
        <v>6011 0567</v>
      </c>
      <c r="M223" s="4" t="str">
        <f>HOME!C$636</f>
        <v>-</v>
      </c>
    </row>
    <row r="224" spans="3:13" s="5" customFormat="1">
      <c r="C224" s="383" t="str">
        <f>HOME!A$605</f>
        <v>LIM AI PHEN</v>
      </c>
      <c r="D224" s="383" t="str">
        <f>HOME!B$605</f>
        <v>6011 9646</v>
      </c>
      <c r="E224" s="4" t="str">
        <f>HOME!C$605</f>
        <v>aiphen.lim@msc.com</v>
      </c>
      <c r="G224" s="1988" t="str">
        <f>HOME!A$622</f>
        <v>NG CHING WEI</v>
      </c>
      <c r="H224" s="1988" t="str">
        <f>HOME!B$622</f>
        <v>6011 2404</v>
      </c>
      <c r="I224" s="1989" t="str">
        <f>HOME!C$622</f>
        <v>chingwei.ng@msc.com</v>
      </c>
      <c r="K224" s="1988" t="str">
        <f>HOME!A$637</f>
        <v>SHAN SHAN</v>
      </c>
      <c r="L224" s="383" t="str">
        <f>HOME!B$637</f>
        <v>6011 2353</v>
      </c>
      <c r="M224" s="4" t="str">
        <f>HOME!C$637</f>
        <v>shanshan.chin@msc.com</v>
      </c>
    </row>
    <row r="225" spans="3:13" s="5" customFormat="1">
      <c r="C225" s="383" t="str">
        <f>HOME!A$606</f>
        <v>DARIUS ONG</v>
      </c>
      <c r="D225" s="383" t="str">
        <f>HOME!B$606</f>
        <v>6011 2396</v>
      </c>
      <c r="E225" s="4" t="str">
        <f>HOME!C$606</f>
        <v>darius.ong@msc.com</v>
      </c>
      <c r="G225" s="1988"/>
      <c r="H225" s="1988"/>
      <c r="I225" s="1989"/>
      <c r="K225" s="1988" t="str">
        <f>HOME!A$638</f>
        <v>EUNICE</v>
      </c>
      <c r="L225" s="383" t="str">
        <f>HOME!B$638</f>
        <v>6011 2355</v>
      </c>
      <c r="M225" s="4" t="str">
        <f>HOME!C$638</f>
        <v>eunice.chan@msc.com</v>
      </c>
    </row>
    <row r="226" spans="3:13" s="5" customFormat="1">
      <c r="C226" s="383" t="str">
        <f>HOME!A$607</f>
        <v>LAWRENCE ANG (CROSS-TRADE)</v>
      </c>
      <c r="D226" s="383" t="str">
        <f>HOME!B$607</f>
        <v>6011 2400</v>
      </c>
      <c r="E226" s="4" t="str">
        <f>HOME!C$607</f>
        <v>lawrence.ang@msc.com</v>
      </c>
      <c r="G226" s="383"/>
      <c r="H226" s="383"/>
      <c r="I226" s="1989"/>
      <c r="K226" s="1988" t="str">
        <f>HOME!A$639</f>
        <v>HAZEL</v>
      </c>
      <c r="L226" s="383" t="str">
        <f>HOME!B$639</f>
        <v>6011 2435</v>
      </c>
      <c r="M226" s="4" t="str">
        <f>HOME!C$639</f>
        <v>hazel.toh@msc.com</v>
      </c>
    </row>
    <row r="227" spans="3:13" s="5" customFormat="1">
      <c r="C227" s="383" t="str">
        <f>HOME!A$608</f>
        <v>ASHTON YAN</v>
      </c>
      <c r="D227" s="383" t="str">
        <f>HOME!B$608</f>
        <v>6011 2398</v>
      </c>
      <c r="E227" s="4" t="str">
        <f>HOME!C$608</f>
        <v>ashton.yan@msc.com</v>
      </c>
      <c r="L227" s="1989"/>
    </row>
    <row r="228" spans="3:13">
      <c r="C228" s="61"/>
      <c r="D228" s="65"/>
      <c r="E228" s="1423"/>
      <c r="F228" s="61"/>
      <c r="G228" s="61"/>
      <c r="H228" s="61"/>
      <c r="I228" s="61"/>
      <c r="J228" s="61"/>
      <c r="K228" s="61"/>
      <c r="L228" s="733"/>
      <c r="M228" s="61"/>
    </row>
    <row r="229" spans="3:13">
      <c r="C229" s="61" t="s">
        <v>1956</v>
      </c>
      <c r="D229" s="65" t="s">
        <v>2799</v>
      </c>
      <c r="E229" s="1423"/>
      <c r="F229" s="61"/>
      <c r="G229" s="61" t="s">
        <v>1980</v>
      </c>
      <c r="H229" s="61"/>
      <c r="I229" s="65" t="s">
        <v>1981</v>
      </c>
      <c r="J229" s="61"/>
      <c r="K229" s="61"/>
      <c r="L229" s="61"/>
      <c r="M229" s="65"/>
    </row>
  </sheetData>
  <mergeCells count="1">
    <mergeCell ref="C211:I211"/>
  </mergeCells>
  <hyperlinks>
    <hyperlink ref="E217" display="mktg-dept@msca.com.sg" xr:uid="{334D7169-E52D-4198-B124-CEEC81C93D3A}"/>
    <hyperlink ref="J217" xr:uid="{DCB28A04-2F86-4AA9-99E9-74F1BB3C5EEB}"/>
    <hyperlink ref="N2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M205"/>
  <sheetViews>
    <sheetView zoomScale="85" zoomScaleNormal="85" workbookViewId="0">
      <selection activeCell="A166" sqref="A166:B183"/>
    </sheetView>
  </sheetViews>
  <sheetFormatPr defaultColWidth="9.42578125" defaultRowHeight="12.75"/>
  <cols>
    <col min="1" max="1" width="20.7109375" style="24" customWidth="1"/>
    <col min="2" max="2" width="23.42578125" customWidth="1"/>
    <col min="3" max="3" width="16.5703125" bestFit="1" customWidth="1"/>
    <col min="4" max="4" width="16.42578125" customWidth="1"/>
    <col min="5" max="5" width="14.5703125" customWidth="1"/>
    <col min="6" max="6" width="25" bestFit="1" customWidth="1"/>
    <col min="7" max="7" width="12.5703125" customWidth="1"/>
    <col min="8" max="8" width="14" customWidth="1"/>
    <col min="9" max="9" width="16.85546875" customWidth="1"/>
    <col min="10" max="10" width="19.42578125" bestFit="1" customWidth="1"/>
    <col min="11" max="11" width="23.140625" bestFit="1" customWidth="1"/>
    <col min="12" max="12" width="30.42578125" customWidth="1"/>
    <col min="13" max="13" width="17.42578125" customWidth="1"/>
    <col min="14" max="14" width="16.5703125" style="5" bestFit="1" customWidth="1"/>
    <col min="15" max="15" width="11.42578125" style="5" bestFit="1" customWidth="1"/>
    <col min="16" max="16384" width="9.42578125" style="5"/>
  </cols>
  <sheetData>
    <row r="1" spans="1:13" ht="6" customHeight="1">
      <c r="A1" s="24" t="s">
        <v>2868</v>
      </c>
    </row>
    <row r="2" spans="1:13" s="6" customFormat="1" ht="33">
      <c r="B2" s="147" t="s">
        <v>2012</v>
      </c>
      <c r="C2"/>
      <c r="D2"/>
      <c r="E2"/>
      <c r="F2"/>
      <c r="G2"/>
      <c r="H2"/>
      <c r="I2"/>
      <c r="J2"/>
      <c r="K2"/>
      <c r="L2"/>
    </row>
    <row r="3" spans="1:13">
      <c r="B3" s="9"/>
      <c r="C3" s="9"/>
      <c r="D3" s="9" t="s">
        <v>2869</v>
      </c>
      <c r="E3" s="9"/>
      <c r="F3" s="9"/>
      <c r="G3" s="9"/>
      <c r="H3" s="9"/>
      <c r="I3" s="9"/>
    </row>
    <row r="4" spans="1:13" ht="15">
      <c r="A4" s="10"/>
      <c r="B4" s="11"/>
      <c r="C4" s="11"/>
      <c r="D4" s="11"/>
      <c r="E4" s="11"/>
      <c r="F4" s="11"/>
      <c r="G4" s="11"/>
      <c r="H4" s="12"/>
      <c r="I4" s="11"/>
    </row>
    <row r="5" spans="1:13" ht="15">
      <c r="A5" s="10"/>
      <c r="B5" s="945"/>
      <c r="C5" s="11"/>
      <c r="D5" s="11"/>
      <c r="E5" s="11"/>
      <c r="F5" s="11"/>
      <c r="G5" s="11"/>
      <c r="H5" s="12"/>
      <c r="I5" s="12"/>
    </row>
    <row r="6" spans="1:13" s="14" customFormat="1" ht="26.25" hidden="1">
      <c r="A6" s="2879"/>
      <c r="B6" s="489" t="s">
        <v>2014</v>
      </c>
      <c r="C6" s="490"/>
      <c r="D6" s="491" t="s">
        <v>2015</v>
      </c>
      <c r="E6" s="1902" t="s">
        <v>2016</v>
      </c>
      <c r="F6" s="492" t="s">
        <v>2017</v>
      </c>
      <c r="G6" s="492" t="s">
        <v>2018</v>
      </c>
      <c r="H6" s="493" t="s">
        <v>1378</v>
      </c>
      <c r="I6" s="494" t="s">
        <v>1171</v>
      </c>
      <c r="J6" s="494" t="s">
        <v>81</v>
      </c>
      <c r="K6" s="494" t="s">
        <v>1079</v>
      </c>
      <c r="L6" s="494" t="s">
        <v>361</v>
      </c>
      <c r="M6" s="2463" t="s">
        <v>2802</v>
      </c>
    </row>
    <row r="7" spans="1:13" s="14" customFormat="1" ht="17.25" hidden="1" customHeight="1" thickBot="1">
      <c r="A7" s="384" t="s">
        <v>2020</v>
      </c>
      <c r="B7" s="1004" t="s">
        <v>2021</v>
      </c>
      <c r="C7" s="572" t="s">
        <v>2022</v>
      </c>
      <c r="D7" s="1901"/>
      <c r="E7" s="386" t="s">
        <v>2023</v>
      </c>
      <c r="F7" s="510"/>
      <c r="G7" s="510"/>
      <c r="H7" s="386"/>
      <c r="I7" s="386" t="s">
        <v>2870</v>
      </c>
      <c r="J7" s="386" t="s">
        <v>2871</v>
      </c>
      <c r="K7" s="386" t="s">
        <v>2026</v>
      </c>
      <c r="L7" s="386" t="s">
        <v>2872</v>
      </c>
      <c r="M7" s="27"/>
    </row>
    <row r="8" spans="1:13" s="14" customFormat="1" ht="17.25" hidden="1" customHeight="1" thickTop="1">
      <c r="A8" s="2879"/>
      <c r="B8" s="1177" t="s">
        <v>2033</v>
      </c>
      <c r="C8" s="498" t="s">
        <v>2034</v>
      </c>
      <c r="D8" s="498">
        <v>45083</v>
      </c>
      <c r="E8" s="499">
        <v>45084</v>
      </c>
      <c r="F8" s="511" t="s">
        <v>2873</v>
      </c>
      <c r="G8" s="501" t="s">
        <v>2874</v>
      </c>
      <c r="H8" s="498">
        <v>44722</v>
      </c>
      <c r="I8" s="502">
        <f t="shared" ref="I8" si="0">H8+19</f>
        <v>44741</v>
      </c>
      <c r="J8" s="502">
        <f t="shared" ref="J8" si="1">H8+23</f>
        <v>44745</v>
      </c>
      <c r="K8" s="502">
        <f t="shared" ref="K8" si="2">H8+25</f>
        <v>44747</v>
      </c>
      <c r="L8" s="502">
        <f t="shared" ref="L8" si="3">H8+30</f>
        <v>44752</v>
      </c>
    </row>
    <row r="9" spans="1:13" s="14" customFormat="1" ht="17.25" hidden="1" customHeight="1" thickBot="1">
      <c r="A9" s="2879"/>
      <c r="B9" s="1178"/>
      <c r="C9" s="504"/>
      <c r="D9" s="504"/>
      <c r="E9" s="505"/>
      <c r="F9" s="1506"/>
      <c r="G9" s="512"/>
      <c r="H9" s="504"/>
      <c r="I9" s="504"/>
      <c r="J9" s="504"/>
      <c r="K9" s="504"/>
      <c r="L9" s="504"/>
    </row>
    <row r="10" spans="1:13" s="14" customFormat="1" ht="17.25" hidden="1" customHeight="1" thickTop="1">
      <c r="A10" s="2879"/>
      <c r="B10" s="1177" t="s">
        <v>2037</v>
      </c>
      <c r="C10" s="498" t="s">
        <v>2038</v>
      </c>
      <c r="D10" s="498">
        <v>45089</v>
      </c>
      <c r="E10" s="499">
        <v>45090</v>
      </c>
      <c r="F10" s="511" t="s">
        <v>2875</v>
      </c>
      <c r="G10" s="501" t="s">
        <v>2876</v>
      </c>
      <c r="H10" s="498">
        <v>45098</v>
      </c>
      <c r="I10" s="502">
        <f t="shared" ref="I10" si="4">H10+19</f>
        <v>45117</v>
      </c>
      <c r="J10" s="502">
        <f t="shared" ref="J10" si="5">H10+23</f>
        <v>45121</v>
      </c>
      <c r="K10" s="502">
        <f t="shared" ref="K10" si="6">H10+25</f>
        <v>45123</v>
      </c>
      <c r="L10" s="502">
        <f t="shared" ref="L10" si="7">H10+30</f>
        <v>45128</v>
      </c>
    </row>
    <row r="11" spans="1:13" s="14" customFormat="1" ht="17.25" hidden="1" customHeight="1" thickBot="1">
      <c r="A11" s="2879"/>
      <c r="B11" s="1178"/>
      <c r="C11" s="504"/>
      <c r="D11" s="504"/>
      <c r="E11" s="505"/>
      <c r="F11" s="1506"/>
      <c r="G11" s="1080"/>
      <c r="H11" s="504"/>
      <c r="I11" s="504"/>
      <c r="J11" s="504"/>
      <c r="K11" s="504"/>
      <c r="L11" s="504"/>
    </row>
    <row r="12" spans="1:13" s="14" customFormat="1" ht="17.25" hidden="1" customHeight="1" thickTop="1" thickBot="1">
      <c r="A12" s="2879"/>
      <c r="B12" s="1177" t="s">
        <v>2041</v>
      </c>
      <c r="C12" s="498" t="s">
        <v>2042</v>
      </c>
      <c r="D12" s="498">
        <v>45094</v>
      </c>
      <c r="E12" s="499">
        <v>45095</v>
      </c>
      <c r="F12" s="497" t="s">
        <v>2877</v>
      </c>
      <c r="G12" s="501" t="s">
        <v>2878</v>
      </c>
      <c r="H12" s="499">
        <v>45105</v>
      </c>
      <c r="I12" s="498">
        <f t="shared" ref="I12" si="8">H12+19</f>
        <v>45124</v>
      </c>
      <c r="J12" s="498">
        <f t="shared" ref="J12" si="9">H12+23</f>
        <v>45128</v>
      </c>
      <c r="K12" s="498">
        <f t="shared" ref="K12" si="10">H12+25</f>
        <v>45130</v>
      </c>
      <c r="L12" s="498">
        <f t="shared" ref="L12" si="11">H12+30</f>
        <v>45135</v>
      </c>
    </row>
    <row r="13" spans="1:13" s="14" customFormat="1" ht="17.25" hidden="1" customHeight="1" thickTop="1" thickBot="1">
      <c r="A13" s="2879" t="s">
        <v>2045</v>
      </c>
      <c r="B13" s="1177" t="s">
        <v>2046</v>
      </c>
      <c r="C13" s="498" t="s">
        <v>2047</v>
      </c>
      <c r="D13" s="498">
        <v>45097</v>
      </c>
      <c r="E13" s="2071">
        <v>45098</v>
      </c>
      <c r="F13" s="2073"/>
      <c r="G13" s="1401"/>
      <c r="H13" s="1400"/>
      <c r="I13" s="1400"/>
      <c r="J13" s="1400"/>
      <c r="K13" s="1400"/>
      <c r="L13" s="1400"/>
    </row>
    <row r="14" spans="1:13" s="14" customFormat="1" ht="17.25" hidden="1" customHeight="1" thickTop="1" thickBot="1">
      <c r="A14" s="2879"/>
      <c r="B14" s="1177" t="s">
        <v>2048</v>
      </c>
      <c r="C14" s="498" t="s">
        <v>2049</v>
      </c>
      <c r="D14" s="498">
        <v>45101</v>
      </c>
      <c r="E14" s="499">
        <v>45102</v>
      </c>
      <c r="F14" s="2072"/>
      <c r="G14" s="512"/>
      <c r="H14" s="505"/>
      <c r="I14" s="504"/>
      <c r="J14" s="504"/>
      <c r="K14" s="504"/>
      <c r="L14" s="504"/>
    </row>
    <row r="15" spans="1:13" s="14" customFormat="1" ht="17.25" hidden="1" customHeight="1" thickTop="1">
      <c r="A15" s="2879"/>
      <c r="B15" s="1177" t="s">
        <v>2052</v>
      </c>
      <c r="C15" s="498" t="s">
        <v>2053</v>
      </c>
      <c r="D15" s="498">
        <v>45108</v>
      </c>
      <c r="E15" s="499">
        <v>45109</v>
      </c>
      <c r="F15" s="489" t="s">
        <v>2879</v>
      </c>
      <c r="G15" s="1080" t="s">
        <v>2880</v>
      </c>
      <c r="H15" s="502">
        <v>45112</v>
      </c>
      <c r="I15" s="502">
        <f t="shared" ref="I15" si="12">H15+19</f>
        <v>45131</v>
      </c>
      <c r="J15" s="502">
        <f t="shared" ref="J15" si="13">H15+23</f>
        <v>45135</v>
      </c>
      <c r="K15" s="502">
        <f t="shared" ref="K15" si="14">H15+25</f>
        <v>45137</v>
      </c>
      <c r="L15" s="502">
        <f t="shared" ref="L15" si="15">H15+30</f>
        <v>45142</v>
      </c>
    </row>
    <row r="16" spans="1:13" ht="13.5" hidden="1" thickBot="1"/>
    <row r="17" spans="1:12" s="14" customFormat="1" ht="17.25" hidden="1" customHeight="1" thickTop="1">
      <c r="A17" s="2879"/>
      <c r="B17" s="1177" t="s">
        <v>2056</v>
      </c>
      <c r="C17" s="498" t="s">
        <v>2057</v>
      </c>
      <c r="D17" s="498">
        <v>45115</v>
      </c>
      <c r="E17" s="499">
        <v>45116</v>
      </c>
      <c r="F17" s="511" t="s">
        <v>2881</v>
      </c>
      <c r="G17" s="501" t="s">
        <v>2882</v>
      </c>
      <c r="H17" s="498">
        <v>45119</v>
      </c>
      <c r="I17" s="502">
        <f t="shared" ref="I17" si="16">H17+19</f>
        <v>45138</v>
      </c>
      <c r="J17" s="502">
        <f t="shared" ref="J17" si="17">H17+23</f>
        <v>45142</v>
      </c>
      <c r="K17" s="502">
        <f t="shared" ref="K17" si="18">H17+25</f>
        <v>45144</v>
      </c>
      <c r="L17" s="502">
        <f t="shared" ref="L17" si="19">H17+30</f>
        <v>45149</v>
      </c>
    </row>
    <row r="18" spans="1:12" s="14" customFormat="1" ht="17.25" hidden="1" customHeight="1" thickBot="1">
      <c r="A18" s="2879"/>
      <c r="B18" s="1178"/>
      <c r="C18" s="504"/>
      <c r="D18" s="504"/>
      <c r="E18" s="505"/>
      <c r="F18" s="1506"/>
      <c r="G18" s="512"/>
      <c r="H18" s="504"/>
      <c r="I18" s="504"/>
      <c r="J18" s="504"/>
      <c r="K18" s="504"/>
      <c r="L18" s="504"/>
    </row>
    <row r="19" spans="1:12" s="14" customFormat="1" ht="17.25" hidden="1" customHeight="1" thickTop="1">
      <c r="A19" s="2879" t="s">
        <v>2060</v>
      </c>
      <c r="B19" s="1177" t="s">
        <v>2061</v>
      </c>
      <c r="C19" s="498" t="s">
        <v>2062</v>
      </c>
      <c r="D19" s="498">
        <v>45126</v>
      </c>
      <c r="E19" s="499">
        <v>45127</v>
      </c>
      <c r="F19" s="511" t="s">
        <v>2883</v>
      </c>
      <c r="G19" s="501" t="s">
        <v>2884</v>
      </c>
      <c r="H19" s="498">
        <v>45129</v>
      </c>
      <c r="I19" s="502">
        <f>H19+19</f>
        <v>45148</v>
      </c>
      <c r="J19" s="502">
        <f>H19+23</f>
        <v>45152</v>
      </c>
      <c r="K19" s="502">
        <f>H19+25</f>
        <v>45154</v>
      </c>
      <c r="L19" s="502">
        <f>H19+30</f>
        <v>45159</v>
      </c>
    </row>
    <row r="20" spans="1:12" s="14" customFormat="1" ht="17.25" hidden="1" customHeight="1" thickBot="1">
      <c r="A20" s="2879"/>
      <c r="B20" s="1178"/>
      <c r="C20" s="504"/>
      <c r="D20" s="504"/>
      <c r="E20" s="505"/>
      <c r="F20" s="1506"/>
      <c r="G20" s="512"/>
      <c r="H20" s="504"/>
      <c r="I20" s="504"/>
      <c r="J20" s="504"/>
      <c r="K20" s="504"/>
      <c r="L20" s="504"/>
    </row>
    <row r="21" spans="1:12" s="14" customFormat="1" ht="17.25" hidden="1" customHeight="1" thickTop="1">
      <c r="A21" s="2879" t="s">
        <v>2041</v>
      </c>
      <c r="B21" s="1177" t="s">
        <v>2056</v>
      </c>
      <c r="C21" s="498" t="s">
        <v>2065</v>
      </c>
      <c r="D21" s="498">
        <v>45128</v>
      </c>
      <c r="E21" s="499">
        <v>45129</v>
      </c>
      <c r="F21" s="511" t="s">
        <v>2885</v>
      </c>
      <c r="G21" s="501" t="s">
        <v>2886</v>
      </c>
      <c r="H21" s="498">
        <v>45133</v>
      </c>
      <c r="I21" s="502">
        <f>H21+19</f>
        <v>45152</v>
      </c>
      <c r="J21" s="502">
        <f>H21+23</f>
        <v>45156</v>
      </c>
      <c r="K21" s="502">
        <f>H21+25</f>
        <v>45158</v>
      </c>
      <c r="L21" s="502">
        <f>H21+30</f>
        <v>45163</v>
      </c>
    </row>
    <row r="22" spans="1:12" s="14" customFormat="1" ht="17.25" hidden="1" customHeight="1" thickBot="1">
      <c r="A22" s="2879"/>
      <c r="B22" s="1178"/>
      <c r="C22" s="504"/>
      <c r="D22" s="504"/>
      <c r="E22" s="505"/>
      <c r="F22" s="1506"/>
      <c r="G22" s="512"/>
      <c r="H22" s="504"/>
      <c r="I22" s="504"/>
      <c r="J22" s="504"/>
      <c r="K22" s="504"/>
      <c r="L22" s="504"/>
    </row>
    <row r="23" spans="1:12" s="14" customFormat="1" ht="17.25" hidden="1" customHeight="1" thickTop="1">
      <c r="A23" s="2879" t="s">
        <v>2070</v>
      </c>
      <c r="B23" s="1177" t="s">
        <v>2071</v>
      </c>
      <c r="C23" s="498" t="s">
        <v>2072</v>
      </c>
      <c r="D23" s="498">
        <v>45138</v>
      </c>
      <c r="E23" s="499">
        <v>45140</v>
      </c>
      <c r="F23" s="511" t="s">
        <v>2887</v>
      </c>
      <c r="G23" s="501" t="s">
        <v>2888</v>
      </c>
      <c r="H23" s="498">
        <v>45141</v>
      </c>
      <c r="I23" s="502">
        <f>H23+19</f>
        <v>45160</v>
      </c>
      <c r="J23" s="502">
        <f>H23+23</f>
        <v>45164</v>
      </c>
      <c r="K23" s="502">
        <f>H23+25</f>
        <v>45166</v>
      </c>
      <c r="L23" s="502">
        <f>H23+30</f>
        <v>45171</v>
      </c>
    </row>
    <row r="24" spans="1:12" s="14" customFormat="1" ht="17.25" hidden="1" customHeight="1" thickBot="1">
      <c r="A24" s="2879"/>
      <c r="B24" s="1178"/>
      <c r="C24" s="504"/>
      <c r="D24" s="504"/>
      <c r="E24" s="505"/>
      <c r="F24" s="1506"/>
      <c r="G24" s="512"/>
      <c r="H24" s="504"/>
      <c r="I24" s="504"/>
      <c r="J24" s="504"/>
      <c r="K24" s="504"/>
      <c r="L24" s="504"/>
    </row>
    <row r="25" spans="1:12" s="14" customFormat="1" ht="17.25" hidden="1" customHeight="1" thickTop="1" thickBot="1">
      <c r="A25" s="2879" t="s">
        <v>2048</v>
      </c>
      <c r="B25" s="1177" t="s">
        <v>2052</v>
      </c>
      <c r="C25" s="498" t="s">
        <v>2075</v>
      </c>
      <c r="D25" s="504">
        <v>45145</v>
      </c>
      <c r="E25" s="505">
        <v>45148</v>
      </c>
      <c r="F25" s="511" t="s">
        <v>2889</v>
      </c>
      <c r="G25" s="501" t="s">
        <v>2890</v>
      </c>
      <c r="H25" s="498">
        <v>45154</v>
      </c>
      <c r="I25" s="502">
        <f>H25+19</f>
        <v>45173</v>
      </c>
      <c r="J25" s="502">
        <f>H25+23</f>
        <v>45177</v>
      </c>
      <c r="K25" s="502">
        <f>H25+25</f>
        <v>45179</v>
      </c>
      <c r="L25" s="502">
        <f>H25+30</f>
        <v>45184</v>
      </c>
    </row>
    <row r="26" spans="1:12" s="14" customFormat="1" ht="17.25" hidden="1" customHeight="1" thickTop="1" thickBot="1">
      <c r="A26" s="2879"/>
      <c r="B26" s="1178"/>
      <c r="C26" s="504"/>
      <c r="D26" s="504"/>
      <c r="E26" s="505"/>
      <c r="F26" s="1506"/>
      <c r="G26" s="512"/>
      <c r="H26" s="504"/>
      <c r="I26" s="504"/>
      <c r="J26" s="504"/>
      <c r="K26" s="504"/>
      <c r="L26" s="504"/>
    </row>
    <row r="27" spans="1:12" s="14" customFormat="1" ht="17.25" hidden="1" customHeight="1" thickTop="1">
      <c r="A27" s="2879"/>
      <c r="B27" s="1177"/>
      <c r="C27" s="498"/>
      <c r="D27" s="498"/>
      <c r="E27" s="499"/>
      <c r="F27" s="511" t="s">
        <v>2891</v>
      </c>
      <c r="G27" s="501" t="s">
        <v>2892</v>
      </c>
      <c r="H27" s="498">
        <v>45154</v>
      </c>
      <c r="I27" s="502">
        <f>H27+19</f>
        <v>45173</v>
      </c>
      <c r="J27" s="502">
        <f>H27+23</f>
        <v>45177</v>
      </c>
      <c r="K27" s="502">
        <f>H27+25</f>
        <v>45179</v>
      </c>
      <c r="L27" s="502">
        <f>H27+30</f>
        <v>45184</v>
      </c>
    </row>
    <row r="28" spans="1:12" s="14" customFormat="1" ht="17.25" hidden="1" customHeight="1" thickBot="1">
      <c r="A28" s="2879"/>
      <c r="B28" s="1178"/>
      <c r="C28" s="504"/>
      <c r="D28" s="504"/>
      <c r="E28" s="505"/>
      <c r="F28" s="1506"/>
      <c r="G28" s="512"/>
      <c r="H28" s="504"/>
      <c r="I28" s="504"/>
      <c r="J28" s="504"/>
      <c r="K28" s="504"/>
      <c r="L28" s="504"/>
    </row>
    <row r="29" spans="1:12" s="14" customFormat="1" ht="17.25" hidden="1" customHeight="1" thickTop="1">
      <c r="A29" s="2879" t="s">
        <v>2078</v>
      </c>
      <c r="B29" s="1177" t="s">
        <v>2079</v>
      </c>
      <c r="C29" s="498" t="s">
        <v>2080</v>
      </c>
      <c r="D29" s="498">
        <v>45153</v>
      </c>
      <c r="E29" s="499">
        <v>45155</v>
      </c>
      <c r="F29" s="511" t="s">
        <v>2492</v>
      </c>
      <c r="G29" s="501" t="s">
        <v>2893</v>
      </c>
      <c r="H29" s="498">
        <v>45161</v>
      </c>
      <c r="I29" s="502">
        <f>H29+19</f>
        <v>45180</v>
      </c>
      <c r="J29" s="502">
        <f>H29+23</f>
        <v>45184</v>
      </c>
      <c r="K29" s="502">
        <f>H29+25</f>
        <v>45186</v>
      </c>
      <c r="L29" s="502">
        <f>H29+30</f>
        <v>45191</v>
      </c>
    </row>
    <row r="30" spans="1:12" s="14" customFormat="1" ht="17.25" hidden="1" customHeight="1" thickBot="1">
      <c r="A30" s="2879"/>
      <c r="B30" s="1178"/>
      <c r="C30" s="504"/>
      <c r="D30" s="504"/>
      <c r="E30" s="505"/>
      <c r="F30" s="1506"/>
      <c r="G30" s="512"/>
      <c r="H30" s="504"/>
      <c r="I30" s="504"/>
      <c r="J30" s="504"/>
      <c r="K30" s="504"/>
      <c r="L30" s="504"/>
    </row>
    <row r="31" spans="1:12" s="14" customFormat="1" ht="17.25" hidden="1" customHeight="1" thickTop="1">
      <c r="A31" s="2879" t="s">
        <v>2083</v>
      </c>
      <c r="B31" s="1177" t="s">
        <v>2084</v>
      </c>
      <c r="C31" s="498" t="s">
        <v>2085</v>
      </c>
      <c r="D31" s="498">
        <v>45160</v>
      </c>
      <c r="E31" s="499">
        <v>45161</v>
      </c>
      <c r="F31" s="511" t="s">
        <v>2873</v>
      </c>
      <c r="G31" s="501" t="s">
        <v>2894</v>
      </c>
      <c r="H31" s="498">
        <v>45168</v>
      </c>
      <c r="I31" s="502">
        <f>H31+19</f>
        <v>45187</v>
      </c>
      <c r="J31" s="502">
        <f>H31+23</f>
        <v>45191</v>
      </c>
      <c r="K31" s="502">
        <f>H31+25</f>
        <v>45193</v>
      </c>
      <c r="L31" s="502">
        <f>H31+30</f>
        <v>45198</v>
      </c>
    </row>
    <row r="32" spans="1:12" s="14" customFormat="1" ht="17.25" hidden="1" customHeight="1" thickBot="1">
      <c r="A32" s="2879" t="s">
        <v>2088</v>
      </c>
      <c r="B32" s="1178" t="s">
        <v>2056</v>
      </c>
      <c r="C32" s="504" t="s">
        <v>2089</v>
      </c>
      <c r="D32" s="504">
        <v>45166</v>
      </c>
      <c r="E32" s="505">
        <v>45168</v>
      </c>
      <c r="F32" s="1506"/>
      <c r="G32" s="512"/>
      <c r="H32" s="504"/>
      <c r="I32" s="504"/>
      <c r="J32" s="504"/>
      <c r="K32" s="504"/>
      <c r="L32" s="504"/>
    </row>
    <row r="33" spans="1:12" s="14" customFormat="1" ht="17.25" hidden="1" customHeight="1" thickTop="1">
      <c r="A33" s="2879"/>
      <c r="B33" s="1177" t="s">
        <v>2061</v>
      </c>
      <c r="C33" s="498" t="s">
        <v>2092</v>
      </c>
      <c r="D33" s="498">
        <v>45173</v>
      </c>
      <c r="E33" s="499">
        <v>45175</v>
      </c>
      <c r="F33" s="511" t="s">
        <v>2895</v>
      </c>
      <c r="G33" s="501" t="s">
        <v>2896</v>
      </c>
      <c r="H33" s="498">
        <v>45176</v>
      </c>
      <c r="I33" s="502">
        <f>H33+19</f>
        <v>45195</v>
      </c>
      <c r="J33" s="502">
        <f>H33+23</f>
        <v>45199</v>
      </c>
      <c r="K33" s="502">
        <f>H33+25</f>
        <v>45201</v>
      </c>
      <c r="L33" s="502">
        <f>H33+30</f>
        <v>45206</v>
      </c>
    </row>
    <row r="34" spans="1:12" s="14" customFormat="1" ht="17.25" hidden="1" customHeight="1" thickBot="1">
      <c r="A34" s="2879"/>
      <c r="B34" s="1178"/>
      <c r="C34" s="504"/>
      <c r="D34" s="504"/>
      <c r="E34" s="505"/>
      <c r="F34" s="1506"/>
      <c r="G34" s="512"/>
      <c r="H34" s="504"/>
      <c r="I34" s="504"/>
      <c r="J34" s="504"/>
      <c r="K34" s="504"/>
      <c r="L34" s="504"/>
    </row>
    <row r="35" spans="1:12" s="14" customFormat="1" ht="17.25" hidden="1" customHeight="1" thickTop="1">
      <c r="A35" s="2879"/>
      <c r="B35" s="1177" t="s">
        <v>2041</v>
      </c>
      <c r="C35" s="498" t="s">
        <v>2094</v>
      </c>
      <c r="D35" s="498">
        <v>45179</v>
      </c>
      <c r="E35" s="499">
        <v>45181</v>
      </c>
      <c r="F35" s="511" t="s">
        <v>2897</v>
      </c>
      <c r="G35" s="501" t="s">
        <v>2898</v>
      </c>
      <c r="H35" s="498">
        <v>45182</v>
      </c>
      <c r="I35" s="502">
        <f>H35+19</f>
        <v>45201</v>
      </c>
      <c r="J35" s="502">
        <f>H35+23</f>
        <v>45205</v>
      </c>
      <c r="K35" s="502">
        <f>H35+25</f>
        <v>45207</v>
      </c>
      <c r="L35" s="502">
        <f>H35+30</f>
        <v>45212</v>
      </c>
    </row>
    <row r="36" spans="1:12" s="14" customFormat="1" ht="17.25" hidden="1" customHeight="1" thickBot="1">
      <c r="A36" s="2879"/>
      <c r="B36" s="1178"/>
      <c r="C36" s="504"/>
      <c r="D36" s="504"/>
      <c r="E36" s="505"/>
      <c r="F36" s="1506"/>
      <c r="G36" s="512"/>
      <c r="H36" s="504"/>
      <c r="I36" s="504"/>
      <c r="J36" s="504"/>
      <c r="K36" s="504"/>
      <c r="L36" s="504"/>
    </row>
    <row r="37" spans="1:12" s="14" customFormat="1" ht="17.25" hidden="1" customHeight="1" thickTop="1">
      <c r="A37" s="2879" t="s">
        <v>2095</v>
      </c>
      <c r="B37" s="1876" t="s">
        <v>2096</v>
      </c>
      <c r="C37" s="498" t="s">
        <v>2097</v>
      </c>
      <c r="D37" s="498">
        <v>45186</v>
      </c>
      <c r="E37" s="499">
        <v>45187</v>
      </c>
      <c r="F37" s="511" t="s">
        <v>2875</v>
      </c>
      <c r="G37" s="501" t="s">
        <v>2899</v>
      </c>
      <c r="H37" s="498">
        <v>45189</v>
      </c>
      <c r="I37" s="502">
        <f>H37+19</f>
        <v>45208</v>
      </c>
      <c r="J37" s="502">
        <f>H37+23</f>
        <v>45212</v>
      </c>
      <c r="K37" s="502">
        <f>H37+25</f>
        <v>45214</v>
      </c>
      <c r="L37" s="502">
        <f>H37+30</f>
        <v>45219</v>
      </c>
    </row>
    <row r="38" spans="1:12" s="14" customFormat="1" ht="17.25" hidden="1" customHeight="1" thickBot="1">
      <c r="A38" s="2879"/>
      <c r="B38" s="1178"/>
      <c r="C38" s="504"/>
      <c r="D38" s="504"/>
      <c r="E38" s="505"/>
      <c r="F38" s="1506"/>
      <c r="G38" s="512"/>
      <c r="H38" s="504"/>
      <c r="I38" s="504"/>
      <c r="J38" s="504"/>
      <c r="K38" s="504"/>
      <c r="L38" s="504"/>
    </row>
    <row r="39" spans="1:12" s="14" customFormat="1" ht="17.25" hidden="1" customHeight="1" thickTop="1">
      <c r="A39" s="2879" t="s">
        <v>2099</v>
      </c>
      <c r="B39" s="1177" t="s">
        <v>2100</v>
      </c>
      <c r="C39" s="498" t="s">
        <v>2101</v>
      </c>
      <c r="D39" s="498">
        <v>45196</v>
      </c>
      <c r="E39" s="499">
        <v>45197</v>
      </c>
      <c r="F39" s="511" t="s">
        <v>2877</v>
      </c>
      <c r="G39" s="501" t="s">
        <v>2900</v>
      </c>
      <c r="H39" s="498">
        <v>45196</v>
      </c>
      <c r="I39" s="502">
        <f>H39+19</f>
        <v>45215</v>
      </c>
      <c r="J39" s="502">
        <f>H39+23</f>
        <v>45219</v>
      </c>
      <c r="K39" s="502">
        <f>H39+25</f>
        <v>45221</v>
      </c>
      <c r="L39" s="502">
        <f>H39+30</f>
        <v>45226</v>
      </c>
    </row>
    <row r="40" spans="1:12" s="14" customFormat="1" ht="17.25" hidden="1" customHeight="1" thickBot="1">
      <c r="A40" s="2879"/>
      <c r="B40" s="1178"/>
      <c r="C40" s="504"/>
      <c r="D40" s="504"/>
      <c r="E40" s="505"/>
      <c r="F40" s="1506"/>
      <c r="G40" s="512"/>
      <c r="H40" s="504"/>
      <c r="I40" s="504"/>
      <c r="J40" s="504"/>
      <c r="K40" s="504"/>
      <c r="L40" s="504"/>
    </row>
    <row r="41" spans="1:12" s="14" customFormat="1" ht="17.25" hidden="1" customHeight="1" thickTop="1">
      <c r="A41" s="2879"/>
      <c r="B41" s="1177" t="s">
        <v>2103</v>
      </c>
      <c r="C41" s="498" t="s">
        <v>2104</v>
      </c>
      <c r="D41" s="498">
        <v>45200</v>
      </c>
      <c r="E41" s="499">
        <v>45200</v>
      </c>
      <c r="F41" s="611" t="s">
        <v>2901</v>
      </c>
      <c r="G41" s="501" t="s">
        <v>2902</v>
      </c>
      <c r="H41" s="498">
        <v>45203</v>
      </c>
      <c r="I41" s="2136" t="s">
        <v>2903</v>
      </c>
      <c r="J41" s="2136" t="s">
        <v>2903</v>
      </c>
      <c r="K41" s="2136" t="s">
        <v>2903</v>
      </c>
      <c r="L41" s="549"/>
    </row>
    <row r="42" spans="1:12" s="14" customFormat="1" ht="17.25" hidden="1" customHeight="1" thickBot="1">
      <c r="A42" s="2879"/>
      <c r="B42" s="1178"/>
      <c r="C42" s="504"/>
      <c r="D42" s="504"/>
      <c r="E42" s="505"/>
      <c r="F42" s="1506"/>
      <c r="G42" s="512"/>
      <c r="H42" s="504"/>
      <c r="I42" s="846"/>
      <c r="J42" s="846"/>
      <c r="K42" s="846"/>
      <c r="L42" s="195"/>
    </row>
    <row r="43" spans="1:12" s="14" customFormat="1" ht="17.25" hidden="1" customHeight="1" thickTop="1">
      <c r="A43" s="2879"/>
      <c r="B43" s="1177" t="s">
        <v>2061</v>
      </c>
      <c r="C43" s="498" t="s">
        <v>2106</v>
      </c>
      <c r="D43" s="498">
        <v>45206</v>
      </c>
      <c r="E43" s="499">
        <v>45207</v>
      </c>
      <c r="F43" s="511" t="s">
        <v>2881</v>
      </c>
      <c r="G43" s="501" t="s">
        <v>2904</v>
      </c>
      <c r="H43" s="498">
        <v>45210</v>
      </c>
      <c r="I43" s="502">
        <f>H43+19</f>
        <v>45229</v>
      </c>
      <c r="J43" s="502">
        <f>H43+23</f>
        <v>45233</v>
      </c>
      <c r="K43" s="502">
        <f>H43+25</f>
        <v>45235</v>
      </c>
      <c r="L43" s="502">
        <f>H43+30</f>
        <v>45240</v>
      </c>
    </row>
    <row r="44" spans="1:12" s="14" customFormat="1" ht="17.25" hidden="1" customHeight="1" thickBot="1">
      <c r="A44" s="2879"/>
      <c r="B44" s="1178"/>
      <c r="C44" s="504"/>
      <c r="D44" s="504"/>
      <c r="E44" s="505"/>
      <c r="F44" s="1506"/>
      <c r="G44" s="512"/>
      <c r="H44" s="504"/>
      <c r="I44" s="504"/>
      <c r="J44" s="504"/>
      <c r="K44" s="504"/>
      <c r="L44" s="504"/>
    </row>
    <row r="45" spans="1:12" s="14" customFormat="1" ht="17.25" hidden="1" customHeight="1" thickTop="1">
      <c r="A45" s="2879" t="s">
        <v>2108</v>
      </c>
      <c r="B45" s="1177" t="s">
        <v>2109</v>
      </c>
      <c r="C45" s="498" t="s">
        <v>2110</v>
      </c>
      <c r="D45" s="498">
        <v>45215</v>
      </c>
      <c r="E45" s="499">
        <v>45217</v>
      </c>
      <c r="F45" s="611" t="s">
        <v>2901</v>
      </c>
      <c r="G45" s="501" t="s">
        <v>2905</v>
      </c>
      <c r="H45" s="498">
        <v>45217</v>
      </c>
      <c r="I45" s="2136" t="s">
        <v>2906</v>
      </c>
      <c r="J45" s="2136" t="s">
        <v>2907</v>
      </c>
      <c r="K45" s="2136" t="s">
        <v>2907</v>
      </c>
      <c r="L45" s="549"/>
    </row>
    <row r="46" spans="1:12" s="14" customFormat="1" ht="17.25" hidden="1" customHeight="1" thickBot="1">
      <c r="A46" s="2879"/>
      <c r="B46" s="1178"/>
      <c r="C46" s="504"/>
      <c r="D46" s="504"/>
      <c r="E46" s="505"/>
      <c r="F46" s="1506"/>
      <c r="G46" s="512"/>
      <c r="H46" s="504"/>
      <c r="I46" s="846"/>
      <c r="J46" s="846"/>
      <c r="K46" s="846"/>
      <c r="L46" s="195"/>
    </row>
    <row r="47" spans="1:12" s="14" customFormat="1" ht="17.25" hidden="1" customHeight="1" thickTop="1">
      <c r="A47" s="2879" t="s">
        <v>2112</v>
      </c>
      <c r="B47" s="1177" t="s">
        <v>2113</v>
      </c>
      <c r="C47" s="498" t="s">
        <v>2114</v>
      </c>
      <c r="D47" s="498">
        <v>45221</v>
      </c>
      <c r="E47" s="499">
        <v>45222</v>
      </c>
      <c r="F47" s="511" t="s">
        <v>2885</v>
      </c>
      <c r="G47" s="501" t="s">
        <v>2908</v>
      </c>
      <c r="H47" s="498">
        <v>45224</v>
      </c>
      <c r="I47" s="502">
        <f>H47+19</f>
        <v>45243</v>
      </c>
      <c r="J47" s="502">
        <f>H47+23</f>
        <v>45247</v>
      </c>
      <c r="K47" s="502">
        <f>H47+25</f>
        <v>45249</v>
      </c>
      <c r="L47" s="502">
        <f>H47+30</f>
        <v>45254</v>
      </c>
    </row>
    <row r="48" spans="1:12" ht="13.5" hidden="1" thickBot="1"/>
    <row r="49" spans="1:13" s="14" customFormat="1" ht="17.25" hidden="1" customHeight="1" thickTop="1">
      <c r="A49" s="2879" t="s">
        <v>2052</v>
      </c>
      <c r="B49" s="1177" t="s">
        <v>2116</v>
      </c>
      <c r="C49" s="498" t="s">
        <v>2117</v>
      </c>
      <c r="D49" s="498">
        <v>45228</v>
      </c>
      <c r="E49" s="499">
        <v>45228</v>
      </c>
      <c r="F49" s="611" t="s">
        <v>2901</v>
      </c>
      <c r="G49" s="501" t="s">
        <v>2909</v>
      </c>
      <c r="H49" s="498">
        <v>45231</v>
      </c>
      <c r="I49" s="2136" t="s">
        <v>2910</v>
      </c>
      <c r="J49" s="2136" t="s">
        <v>2911</v>
      </c>
      <c r="K49" s="2136" t="s">
        <v>2911</v>
      </c>
      <c r="L49" s="549"/>
      <c r="M49" s="27"/>
    </row>
    <row r="50" spans="1:13" s="14" customFormat="1" ht="17.25" hidden="1" customHeight="1" thickBot="1">
      <c r="A50" s="2879"/>
      <c r="B50" s="1178"/>
      <c r="C50" s="504"/>
      <c r="D50" s="504"/>
      <c r="E50" s="505"/>
      <c r="F50" s="1506"/>
      <c r="G50" s="512"/>
      <c r="H50" s="504"/>
      <c r="I50" s="846"/>
      <c r="J50" s="846"/>
      <c r="K50" s="846"/>
      <c r="L50" s="195"/>
      <c r="M50" s="27"/>
    </row>
    <row r="51" spans="1:13" s="14" customFormat="1" ht="17.25" hidden="1" customHeight="1" thickTop="1">
      <c r="A51" s="2879"/>
      <c r="B51" s="1177" t="s">
        <v>2103</v>
      </c>
      <c r="C51" s="498" t="s">
        <v>2119</v>
      </c>
      <c r="D51" s="498">
        <v>45234</v>
      </c>
      <c r="E51" s="499">
        <v>45237</v>
      </c>
      <c r="F51" s="1892" t="s">
        <v>2912</v>
      </c>
      <c r="G51" s="501" t="s">
        <v>2913</v>
      </c>
      <c r="H51" s="498">
        <v>45238</v>
      </c>
      <c r="I51" s="502">
        <f>H51+19</f>
        <v>45257</v>
      </c>
      <c r="J51" s="502">
        <f>H51+23</f>
        <v>45261</v>
      </c>
      <c r="K51" s="502">
        <f>H51+25</f>
        <v>45263</v>
      </c>
      <c r="L51" s="502">
        <f>H51+30</f>
        <v>45268</v>
      </c>
      <c r="M51" s="27" t="s">
        <v>2914</v>
      </c>
    </row>
    <row r="52" spans="1:13" s="14" customFormat="1" ht="17.25" hidden="1" customHeight="1" thickBot="1">
      <c r="A52" s="2879"/>
      <c r="B52" s="1178"/>
      <c r="C52" s="504"/>
      <c r="D52" s="504"/>
      <c r="E52" s="505"/>
      <c r="F52" s="1506"/>
      <c r="G52" s="512"/>
      <c r="H52" s="504"/>
      <c r="I52" s="504"/>
      <c r="J52" s="504"/>
      <c r="K52" s="504"/>
      <c r="L52" s="504"/>
      <c r="M52" s="1550">
        <v>45271</v>
      </c>
    </row>
    <row r="53" spans="1:13" s="14" customFormat="1" ht="17.25" hidden="1" customHeight="1" thickTop="1">
      <c r="A53" s="2879"/>
      <c r="B53" s="1177"/>
      <c r="C53" s="498"/>
      <c r="D53" s="498"/>
      <c r="E53" s="499"/>
      <c r="F53" s="1892" t="s">
        <v>2915</v>
      </c>
      <c r="G53" s="501" t="s">
        <v>2916</v>
      </c>
      <c r="H53" s="498">
        <v>45245</v>
      </c>
      <c r="I53" s="502">
        <f>H53+19</f>
        <v>45264</v>
      </c>
      <c r="J53" s="502">
        <f>H53+23</f>
        <v>45268</v>
      </c>
      <c r="K53" s="502">
        <f>H53+25</f>
        <v>45270</v>
      </c>
      <c r="L53" s="502">
        <f>H53+30</f>
        <v>45275</v>
      </c>
      <c r="M53" s="27"/>
    </row>
    <row r="54" spans="1:13" s="14" customFormat="1" ht="17.25" hidden="1" customHeight="1" thickBot="1">
      <c r="A54" s="2879"/>
      <c r="B54" s="1178"/>
      <c r="C54" s="504"/>
      <c r="D54" s="504"/>
      <c r="E54" s="505"/>
      <c r="F54" s="1506"/>
      <c r="G54" s="512"/>
      <c r="H54" s="504"/>
      <c r="I54" s="504"/>
      <c r="J54" s="504"/>
      <c r="K54" s="504"/>
      <c r="L54" s="504"/>
      <c r="M54" s="27"/>
    </row>
    <row r="55" spans="1:13" s="14" customFormat="1" ht="17.25" hidden="1" customHeight="1" thickTop="1">
      <c r="A55" s="2879" t="s">
        <v>2061</v>
      </c>
      <c r="B55" s="1177" t="s">
        <v>2122</v>
      </c>
      <c r="C55" s="498" t="s">
        <v>2123</v>
      </c>
      <c r="D55" s="498">
        <v>45244</v>
      </c>
      <c r="E55" s="499">
        <v>45246</v>
      </c>
      <c r="F55" s="1892" t="s">
        <v>2883</v>
      </c>
      <c r="G55" s="501" t="s">
        <v>2917</v>
      </c>
      <c r="H55" s="498">
        <v>45252</v>
      </c>
      <c r="I55" s="502">
        <f>H55+19</f>
        <v>45271</v>
      </c>
      <c r="J55" s="502">
        <f>H55+23</f>
        <v>45275</v>
      </c>
      <c r="K55" s="502">
        <f>H55+25</f>
        <v>45277</v>
      </c>
      <c r="L55" s="502">
        <f>H55+30</f>
        <v>45282</v>
      </c>
      <c r="M55" s="27" t="s">
        <v>2914</v>
      </c>
    </row>
    <row r="56" spans="1:13" s="14" customFormat="1" ht="17.25" hidden="1" customHeight="1" thickBot="1">
      <c r="A56" s="2879"/>
      <c r="B56" s="1178"/>
      <c r="C56" s="504"/>
      <c r="D56" s="504"/>
      <c r="E56" s="505"/>
      <c r="F56" s="1506"/>
      <c r="G56" s="512"/>
      <c r="H56" s="504"/>
      <c r="I56" s="504"/>
      <c r="J56" s="504"/>
      <c r="K56" s="504"/>
      <c r="L56" s="504"/>
      <c r="M56" s="27" t="s">
        <v>2918</v>
      </c>
    </row>
    <row r="57" spans="1:13" s="14" customFormat="1" ht="17.25" hidden="1" customHeight="1" thickTop="1" thickBot="1">
      <c r="A57" s="2879" t="s">
        <v>2041</v>
      </c>
      <c r="B57" s="1178" t="s">
        <v>2125</v>
      </c>
      <c r="C57" s="504" t="s">
        <v>2126</v>
      </c>
      <c r="D57" s="504">
        <v>45253</v>
      </c>
      <c r="E57" s="505">
        <v>45253</v>
      </c>
      <c r="F57" s="1892" t="s">
        <v>2879</v>
      </c>
      <c r="G57" s="501" t="s">
        <v>2919</v>
      </c>
      <c r="H57" s="498">
        <v>45259</v>
      </c>
      <c r="I57" s="502">
        <f>H57+19</f>
        <v>45278</v>
      </c>
      <c r="J57" s="502">
        <f>H57+23</f>
        <v>45282</v>
      </c>
      <c r="K57" s="502">
        <f>H57+25</f>
        <v>45284</v>
      </c>
      <c r="L57" s="502">
        <f>H57+30</f>
        <v>45289</v>
      </c>
      <c r="M57" s="27"/>
    </row>
    <row r="58" spans="1:13" s="14" customFormat="1" ht="17.25" hidden="1" customHeight="1" thickTop="1" thickBot="1">
      <c r="A58" s="2879" t="s">
        <v>2128</v>
      </c>
      <c r="B58" s="1876" t="s">
        <v>2109</v>
      </c>
      <c r="C58" s="498" t="s">
        <v>2129</v>
      </c>
      <c r="D58" s="498">
        <v>45257</v>
      </c>
      <c r="E58" s="499">
        <v>45258</v>
      </c>
      <c r="F58" s="1506"/>
      <c r="G58" s="512"/>
      <c r="H58" s="504"/>
      <c r="I58" s="504"/>
      <c r="J58" s="504"/>
      <c r="K58" s="504"/>
      <c r="L58" s="504"/>
      <c r="M58" s="27"/>
    </row>
    <row r="59" spans="1:13" s="14" customFormat="1" ht="17.25" hidden="1" customHeight="1" thickTop="1">
      <c r="A59" s="2879" t="s">
        <v>2130</v>
      </c>
      <c r="B59" s="1892" t="s">
        <v>2041</v>
      </c>
      <c r="C59" s="498" t="s">
        <v>2131</v>
      </c>
      <c r="D59" s="498">
        <v>45267</v>
      </c>
      <c r="E59" s="499">
        <v>45268</v>
      </c>
      <c r="F59" s="611" t="s">
        <v>2901</v>
      </c>
      <c r="G59" s="501" t="s">
        <v>2920</v>
      </c>
      <c r="H59" s="498">
        <v>45266</v>
      </c>
      <c r="I59" s="2136" t="s">
        <v>2921</v>
      </c>
      <c r="J59" s="2136" t="s">
        <v>2921</v>
      </c>
      <c r="K59" s="2136" t="s">
        <v>2921</v>
      </c>
      <c r="L59" s="549"/>
      <c r="M59" s="27"/>
    </row>
    <row r="60" spans="1:13" s="14" customFormat="1" ht="17.25" hidden="1" customHeight="1" thickBot="1">
      <c r="A60" s="2879"/>
      <c r="B60" s="1178"/>
      <c r="C60" s="504"/>
      <c r="D60" s="504"/>
      <c r="E60" s="505"/>
      <c r="F60" s="1506"/>
      <c r="G60" s="512"/>
      <c r="H60" s="504"/>
      <c r="I60" s="846"/>
      <c r="J60" s="846"/>
      <c r="K60" s="846"/>
      <c r="L60" s="195"/>
      <c r="M60" s="27"/>
    </row>
    <row r="61" spans="1:13" s="14" customFormat="1" ht="17.25" hidden="1" customHeight="1" thickTop="1">
      <c r="A61" s="2879"/>
      <c r="B61" s="1177"/>
      <c r="C61" s="498"/>
      <c r="D61" s="498"/>
      <c r="E61" s="499"/>
      <c r="F61" s="1892" t="s">
        <v>2897</v>
      </c>
      <c r="G61" s="501" t="s">
        <v>2922</v>
      </c>
      <c r="H61" s="498">
        <v>45273</v>
      </c>
      <c r="I61" s="502">
        <f>H61+19</f>
        <v>45292</v>
      </c>
      <c r="J61" s="502">
        <f>H61+23</f>
        <v>45296</v>
      </c>
      <c r="K61" s="502">
        <f>H61+25</f>
        <v>45298</v>
      </c>
      <c r="L61" s="502">
        <f>H61+30</f>
        <v>45303</v>
      </c>
      <c r="M61" s="27" t="s">
        <v>2914</v>
      </c>
    </row>
    <row r="62" spans="1:13" s="14" customFormat="1" ht="17.25" hidden="1" customHeight="1" thickBot="1">
      <c r="A62" s="2879"/>
      <c r="B62" s="1178"/>
      <c r="C62" s="504"/>
      <c r="D62" s="504"/>
      <c r="E62" s="505"/>
      <c r="F62" s="1506"/>
      <c r="G62" s="512"/>
      <c r="H62" s="504"/>
      <c r="I62" s="504"/>
      <c r="J62" s="504"/>
      <c r="K62" s="504"/>
      <c r="L62" s="504"/>
      <c r="M62" s="27" t="s">
        <v>2918</v>
      </c>
    </row>
    <row r="63" spans="1:13" s="14" customFormat="1" ht="17.25" hidden="1" customHeight="1" thickTop="1">
      <c r="A63" s="2879" t="s">
        <v>2134</v>
      </c>
      <c r="B63" s="1177" t="s">
        <v>2135</v>
      </c>
      <c r="C63" s="498" t="s">
        <v>2136</v>
      </c>
      <c r="D63" s="498">
        <v>45277</v>
      </c>
      <c r="E63" s="499">
        <v>45279</v>
      </c>
      <c r="F63" s="611" t="s">
        <v>2901</v>
      </c>
      <c r="G63" s="501" t="s">
        <v>2923</v>
      </c>
      <c r="H63" s="498">
        <v>45280</v>
      </c>
      <c r="I63" s="2136" t="s">
        <v>2921</v>
      </c>
      <c r="J63" s="2136" t="s">
        <v>2921</v>
      </c>
      <c r="K63" s="2136" t="s">
        <v>2924</v>
      </c>
      <c r="L63" s="549"/>
      <c r="M63" s="27"/>
    </row>
    <row r="64" spans="1:13" ht="13.5" hidden="1" thickBot="1"/>
    <row r="65" spans="1:12" s="14" customFormat="1" ht="17.25" hidden="1" customHeight="1" thickTop="1" thickBot="1">
      <c r="A65" s="2879" t="s">
        <v>2061</v>
      </c>
      <c r="B65" s="1876" t="s">
        <v>2138</v>
      </c>
      <c r="C65" s="498" t="s">
        <v>2139</v>
      </c>
      <c r="D65" s="498">
        <v>45280</v>
      </c>
      <c r="E65" s="499">
        <v>45281</v>
      </c>
      <c r="F65" s="1892" t="s">
        <v>2925</v>
      </c>
      <c r="G65" s="501" t="s">
        <v>2926</v>
      </c>
      <c r="H65" s="498">
        <v>45287</v>
      </c>
      <c r="I65" s="502">
        <f>H65+19</f>
        <v>45306</v>
      </c>
      <c r="J65" s="502">
        <f>H65+23</f>
        <v>45310</v>
      </c>
      <c r="K65" s="502">
        <f>H65+25</f>
        <v>45312</v>
      </c>
      <c r="L65" s="502">
        <f>H65+30</f>
        <v>45317</v>
      </c>
    </row>
    <row r="66" spans="1:12" s="14" customFormat="1" ht="17.25" hidden="1" customHeight="1" thickTop="1" thickBot="1">
      <c r="A66" s="2879"/>
      <c r="B66" s="1892" t="s">
        <v>2125</v>
      </c>
      <c r="C66" s="498" t="s">
        <v>2140</v>
      </c>
      <c r="D66" s="498">
        <v>45286</v>
      </c>
      <c r="E66" s="499">
        <v>45287</v>
      </c>
      <c r="F66" s="1506"/>
      <c r="G66" s="512"/>
      <c r="H66" s="504"/>
      <c r="I66" s="504"/>
      <c r="J66" s="504"/>
      <c r="K66" s="504"/>
      <c r="L66" s="504"/>
    </row>
    <row r="67" spans="1:12" s="14" customFormat="1" ht="17.25" hidden="1" customHeight="1" thickTop="1">
      <c r="A67" s="2879"/>
      <c r="B67" s="1876"/>
      <c r="C67" s="498"/>
      <c r="D67" s="498"/>
      <c r="E67" s="499"/>
      <c r="F67" s="1892" t="s">
        <v>2927</v>
      </c>
      <c r="G67" s="501" t="s">
        <v>2928</v>
      </c>
      <c r="H67" s="498">
        <v>45294</v>
      </c>
      <c r="I67" s="502">
        <f>H67+19</f>
        <v>45313</v>
      </c>
      <c r="J67" s="502">
        <f>H67+23</f>
        <v>45317</v>
      </c>
      <c r="K67" s="502">
        <f>H67+25</f>
        <v>45319</v>
      </c>
      <c r="L67" s="502">
        <f>H67+30</f>
        <v>45324</v>
      </c>
    </row>
    <row r="68" spans="1:12" s="14" customFormat="1" ht="17.25" hidden="1" customHeight="1" thickBot="1">
      <c r="A68" s="2879"/>
      <c r="B68" s="1178"/>
      <c r="C68" s="504"/>
      <c r="D68" s="504"/>
      <c r="E68" s="505"/>
      <c r="F68" s="1506"/>
      <c r="G68" s="512"/>
      <c r="H68" s="504"/>
      <c r="I68" s="504"/>
      <c r="J68" s="504"/>
      <c r="K68" s="504"/>
      <c r="L68" s="504"/>
    </row>
    <row r="69" spans="1:12" s="14" customFormat="1" ht="17.25" hidden="1" customHeight="1" thickTop="1">
      <c r="A69" s="2879" t="s">
        <v>2144</v>
      </c>
      <c r="B69" s="1892" t="s">
        <v>2122</v>
      </c>
      <c r="C69" s="498" t="s">
        <v>2145</v>
      </c>
      <c r="D69" s="498">
        <v>44928</v>
      </c>
      <c r="E69" s="499">
        <v>44929</v>
      </c>
      <c r="F69" s="1892" t="s">
        <v>2881</v>
      </c>
      <c r="G69" s="501" t="s">
        <v>2929</v>
      </c>
      <c r="H69" s="498">
        <v>45301</v>
      </c>
      <c r="I69" s="502">
        <f t="shared" ref="I69" si="20">H69+19</f>
        <v>45320</v>
      </c>
      <c r="J69" s="502">
        <f t="shared" ref="J69" si="21">H69+23</f>
        <v>45324</v>
      </c>
      <c r="K69" s="502">
        <f t="shared" ref="K69" si="22">H69+25</f>
        <v>45326</v>
      </c>
      <c r="L69" s="502">
        <f t="shared" ref="L69" si="23">H69+30</f>
        <v>45331</v>
      </c>
    </row>
    <row r="70" spans="1:12" s="14" customFormat="1" ht="17.25" hidden="1" customHeight="1" thickBot="1">
      <c r="A70" s="2879"/>
      <c r="B70" s="1178"/>
      <c r="C70" s="504"/>
      <c r="D70" s="504"/>
      <c r="E70" s="505"/>
      <c r="F70" s="1506"/>
      <c r="G70" s="512"/>
      <c r="H70" s="504"/>
      <c r="I70" s="504"/>
      <c r="J70" s="504"/>
      <c r="K70" s="504"/>
      <c r="L70" s="504"/>
    </row>
    <row r="71" spans="1:12" s="14" customFormat="1" ht="17.25" hidden="1" customHeight="1" thickTop="1">
      <c r="A71" s="2879" t="s">
        <v>2041</v>
      </c>
      <c r="B71" s="1892" t="s">
        <v>2109</v>
      </c>
      <c r="C71" s="498" t="s">
        <v>2147</v>
      </c>
      <c r="D71" s="498">
        <v>45300</v>
      </c>
      <c r="E71" s="499">
        <v>45302</v>
      </c>
      <c r="F71" s="1892" t="s">
        <v>2873</v>
      </c>
      <c r="G71" s="501" t="s">
        <v>2930</v>
      </c>
      <c r="H71" s="498">
        <v>45308</v>
      </c>
      <c r="I71" s="502">
        <f t="shared" ref="I71" si="24">H71+19</f>
        <v>45327</v>
      </c>
      <c r="J71" s="502">
        <f t="shared" ref="J71" si="25">H71+23</f>
        <v>45331</v>
      </c>
      <c r="K71" s="502">
        <f t="shared" ref="K71" si="26">H71+25</f>
        <v>45333</v>
      </c>
      <c r="L71" s="502">
        <f t="shared" ref="L71" si="27">H71+30</f>
        <v>45338</v>
      </c>
    </row>
    <row r="72" spans="1:12" s="14" customFormat="1" ht="17.25" hidden="1" customHeight="1" thickBot="1">
      <c r="A72" s="2879"/>
      <c r="B72" s="1178"/>
      <c r="C72" s="504"/>
      <c r="D72" s="504"/>
      <c r="E72" s="505"/>
      <c r="F72" s="1506"/>
      <c r="G72" s="512"/>
      <c r="H72" s="504"/>
      <c r="I72" s="504"/>
      <c r="J72" s="504"/>
      <c r="K72" s="504"/>
      <c r="L72" s="504"/>
    </row>
    <row r="73" spans="1:12" s="14" customFormat="1" ht="17.25" hidden="1" customHeight="1" thickTop="1">
      <c r="A73" s="2879" t="s">
        <v>2149</v>
      </c>
      <c r="B73" s="1892" t="s">
        <v>2150</v>
      </c>
      <c r="C73" s="498" t="s">
        <v>2151</v>
      </c>
      <c r="D73" s="498">
        <v>45311</v>
      </c>
      <c r="E73" s="499">
        <v>45313</v>
      </c>
      <c r="F73" s="1892" t="s">
        <v>2885</v>
      </c>
      <c r="G73" s="501" t="s">
        <v>2931</v>
      </c>
      <c r="H73" s="498">
        <v>45315</v>
      </c>
      <c r="I73" s="502">
        <f t="shared" ref="I73" si="28">H73+19</f>
        <v>45334</v>
      </c>
      <c r="J73" s="502">
        <f t="shared" ref="J73" si="29">H73+23</f>
        <v>45338</v>
      </c>
      <c r="K73" s="502">
        <f t="shared" ref="K73" si="30">H73+25</f>
        <v>45340</v>
      </c>
      <c r="L73" s="502">
        <f t="shared" ref="L73" si="31">H73+30</f>
        <v>45345</v>
      </c>
    </row>
    <row r="74" spans="1:12" s="14" customFormat="1" ht="17.25" hidden="1" customHeight="1" thickBot="1">
      <c r="A74" s="2879"/>
      <c r="B74" s="1178"/>
      <c r="C74" s="504"/>
      <c r="D74" s="504"/>
      <c r="E74" s="505"/>
      <c r="F74" s="1506"/>
      <c r="G74" s="512"/>
      <c r="H74" s="504"/>
      <c r="I74" s="504"/>
      <c r="J74" s="504"/>
      <c r="K74" s="504"/>
      <c r="L74" s="504"/>
    </row>
    <row r="75" spans="1:12" s="14" customFormat="1" ht="17.25" hidden="1" customHeight="1" thickTop="1">
      <c r="A75" s="2879"/>
      <c r="B75" s="1892" t="s">
        <v>2138</v>
      </c>
      <c r="C75" s="498" t="s">
        <v>2153</v>
      </c>
      <c r="D75" s="498">
        <v>45319</v>
      </c>
      <c r="E75" s="499">
        <v>45322</v>
      </c>
      <c r="F75" s="1892" t="s">
        <v>2932</v>
      </c>
      <c r="G75" s="501" t="s">
        <v>2933</v>
      </c>
      <c r="H75" s="498">
        <v>45323</v>
      </c>
      <c r="I75" s="502">
        <f>H75+27</f>
        <v>45350</v>
      </c>
      <c r="J75" s="502">
        <f>H75+32</f>
        <v>45355</v>
      </c>
      <c r="K75" s="502">
        <f>H75+35</f>
        <v>45358</v>
      </c>
      <c r="L75" s="502">
        <f>H75+42</f>
        <v>45365</v>
      </c>
    </row>
    <row r="76" spans="1:12" s="14" customFormat="1" ht="17.25" hidden="1" customHeight="1" thickBot="1">
      <c r="A76" s="2879"/>
      <c r="B76" s="1178"/>
      <c r="C76" s="504"/>
      <c r="D76" s="504"/>
      <c r="E76" s="505"/>
      <c r="F76" s="1506"/>
      <c r="G76" s="512"/>
      <c r="H76" s="504"/>
      <c r="I76" s="504"/>
      <c r="J76" s="504"/>
      <c r="K76" s="504"/>
      <c r="L76" s="504"/>
    </row>
    <row r="77" spans="1:12" s="14" customFormat="1" ht="17.25" hidden="1" customHeight="1" thickTop="1">
      <c r="A77" s="2879"/>
      <c r="B77" s="1892" t="s">
        <v>2125</v>
      </c>
      <c r="C77" s="498" t="s">
        <v>2155</v>
      </c>
      <c r="D77" s="498">
        <v>45323</v>
      </c>
      <c r="E77" s="499">
        <v>45325</v>
      </c>
      <c r="F77" s="1892" t="s">
        <v>2934</v>
      </c>
      <c r="G77" s="501" t="s">
        <v>2935</v>
      </c>
      <c r="H77" s="498">
        <v>45329</v>
      </c>
      <c r="I77" s="502">
        <f t="shared" ref="I77" si="32">H77+19</f>
        <v>45348</v>
      </c>
      <c r="J77" s="502">
        <f t="shared" ref="J77" si="33">H77+23</f>
        <v>45352</v>
      </c>
      <c r="K77" s="502">
        <f t="shared" ref="K77" si="34">H77+25</f>
        <v>45354</v>
      </c>
      <c r="L77" s="502">
        <f t="shared" ref="L77" si="35">H77+30</f>
        <v>45359</v>
      </c>
    </row>
    <row r="78" spans="1:12" s="14" customFormat="1" ht="17.25" hidden="1" customHeight="1" thickBot="1">
      <c r="A78" s="2879"/>
      <c r="B78" s="1178"/>
      <c r="C78" s="504"/>
      <c r="D78" s="504"/>
      <c r="E78" s="505"/>
      <c r="F78" s="1506"/>
      <c r="G78" s="512"/>
      <c r="H78" s="504"/>
      <c r="I78" s="504"/>
      <c r="J78" s="504"/>
      <c r="K78" s="504"/>
      <c r="L78" s="504"/>
    </row>
    <row r="79" spans="1:12" s="14" customFormat="1" ht="17.25" hidden="1" customHeight="1" thickTop="1">
      <c r="A79" s="2879"/>
      <c r="B79" s="1892" t="s">
        <v>2061</v>
      </c>
      <c r="C79" s="498" t="s">
        <v>2157</v>
      </c>
      <c r="D79" s="498">
        <v>45331</v>
      </c>
      <c r="E79" s="499">
        <v>45333</v>
      </c>
      <c r="F79" s="1892" t="s">
        <v>2912</v>
      </c>
      <c r="G79" s="501" t="s">
        <v>2936</v>
      </c>
      <c r="H79" s="498">
        <v>45336</v>
      </c>
      <c r="I79" s="502">
        <f t="shared" ref="I79" si="36">H79+19</f>
        <v>45355</v>
      </c>
      <c r="J79" s="502">
        <f t="shared" ref="J79" si="37">H79+23</f>
        <v>45359</v>
      </c>
      <c r="K79" s="502">
        <f t="shared" ref="K79" si="38">H79+25</f>
        <v>45361</v>
      </c>
      <c r="L79" s="502">
        <f t="shared" ref="L79" si="39">H79+30</f>
        <v>45366</v>
      </c>
    </row>
    <row r="80" spans="1:12" ht="13.5" hidden="1" thickBot="1"/>
    <row r="81" spans="1:13" s="14" customFormat="1" ht="17.25" hidden="1" customHeight="1" thickTop="1">
      <c r="A81" s="2879" t="s">
        <v>2041</v>
      </c>
      <c r="B81" s="1892" t="s">
        <v>2122</v>
      </c>
      <c r="C81" s="498" t="s">
        <v>2159</v>
      </c>
      <c r="D81" s="498">
        <v>45334</v>
      </c>
      <c r="E81" s="499">
        <v>45336</v>
      </c>
      <c r="F81" s="1876" t="s">
        <v>2915</v>
      </c>
      <c r="G81" s="501" t="s">
        <v>2937</v>
      </c>
      <c r="H81" s="498">
        <v>45343</v>
      </c>
      <c r="I81" s="502">
        <f>H81+27</f>
        <v>45370</v>
      </c>
      <c r="J81" s="502">
        <f>H81+32</f>
        <v>45375</v>
      </c>
      <c r="K81" s="502">
        <f>H81+35</f>
        <v>45378</v>
      </c>
      <c r="L81" s="502">
        <f>H81+42</f>
        <v>45385</v>
      </c>
      <c r="M81" s="39" t="s">
        <v>2938</v>
      </c>
    </row>
    <row r="82" spans="1:13" s="14" customFormat="1" ht="17.25" hidden="1" customHeight="1" thickBot="1">
      <c r="A82" s="2879"/>
      <c r="B82" s="1178"/>
      <c r="C82" s="504"/>
      <c r="D82" s="504"/>
      <c r="E82" s="505"/>
      <c r="F82" s="1506"/>
      <c r="G82" s="512"/>
      <c r="H82" s="504"/>
      <c r="I82" s="504"/>
      <c r="J82" s="504"/>
      <c r="K82" s="504"/>
      <c r="L82" s="504"/>
      <c r="M82" s="14" t="s">
        <v>2939</v>
      </c>
    </row>
    <row r="83" spans="1:13" s="14" customFormat="1" ht="17.25" hidden="1" customHeight="1" thickTop="1">
      <c r="A83" s="2879"/>
      <c r="B83" s="1892"/>
      <c r="C83" s="498"/>
      <c r="D83" s="498"/>
      <c r="E83" s="499"/>
      <c r="F83" s="2297" t="s">
        <v>2182</v>
      </c>
      <c r="G83" s="501" t="s">
        <v>2940</v>
      </c>
      <c r="H83" s="498">
        <v>45350</v>
      </c>
      <c r="I83" s="549"/>
      <c r="J83" s="549"/>
      <c r="K83" s="549"/>
      <c r="L83" s="549"/>
      <c r="M83" s="27"/>
    </row>
    <row r="84" spans="1:13" s="14" customFormat="1" ht="17.25" hidden="1" customHeight="1" thickBot="1">
      <c r="A84" s="2879"/>
      <c r="B84" s="1178"/>
      <c r="C84" s="504"/>
      <c r="D84" s="504"/>
      <c r="E84" s="505"/>
      <c r="F84" s="1506"/>
      <c r="G84" s="512"/>
      <c r="H84" s="504"/>
      <c r="I84" s="195"/>
      <c r="J84" s="195"/>
      <c r="K84" s="195"/>
      <c r="L84" s="195"/>
      <c r="M84" s="27"/>
    </row>
    <row r="85" spans="1:13" s="14" customFormat="1" ht="17.25" hidden="1" customHeight="1" thickTop="1">
      <c r="A85" s="2879" t="s">
        <v>2164</v>
      </c>
      <c r="B85" s="1892" t="s">
        <v>2109</v>
      </c>
      <c r="C85" s="498" t="s">
        <v>2165</v>
      </c>
      <c r="D85" s="498">
        <v>45348</v>
      </c>
      <c r="E85" s="499">
        <v>45350</v>
      </c>
      <c r="F85" s="2297" t="s">
        <v>2182</v>
      </c>
      <c r="G85" s="501" t="s">
        <v>2941</v>
      </c>
      <c r="H85" s="498">
        <v>45357</v>
      </c>
      <c r="I85" s="549"/>
      <c r="J85" s="549"/>
      <c r="K85" s="549"/>
      <c r="L85" s="549"/>
      <c r="M85" s="27"/>
    </row>
    <row r="86" spans="1:13" s="14" customFormat="1" ht="17.25" hidden="1" customHeight="1" thickBot="1">
      <c r="A86" s="2879"/>
      <c r="B86" s="1178" t="s">
        <v>2138</v>
      </c>
      <c r="C86" s="504" t="s">
        <v>2168</v>
      </c>
      <c r="D86" s="504">
        <v>45351</v>
      </c>
      <c r="E86" s="505">
        <v>45353</v>
      </c>
      <c r="F86" s="1506"/>
      <c r="G86" s="512"/>
      <c r="H86" s="504"/>
      <c r="I86" s="195"/>
      <c r="J86" s="195"/>
      <c r="K86" s="195"/>
      <c r="L86" s="195"/>
      <c r="M86" s="27"/>
    </row>
    <row r="87" spans="1:13" s="14" customFormat="1" ht="17.25" hidden="1" customHeight="1" thickTop="1" thickBot="1">
      <c r="A87" s="2879"/>
      <c r="B87" s="1876" t="s">
        <v>2125</v>
      </c>
      <c r="C87" s="498" t="s">
        <v>2169</v>
      </c>
      <c r="D87" s="498">
        <v>45359</v>
      </c>
      <c r="E87" s="499">
        <v>45361</v>
      </c>
      <c r="F87" s="1876" t="s">
        <v>2883</v>
      </c>
      <c r="G87" s="501" t="s">
        <v>2942</v>
      </c>
      <c r="H87" s="498">
        <v>45370</v>
      </c>
      <c r="I87" s="502">
        <f>H87+27</f>
        <v>45397</v>
      </c>
      <c r="J87" s="502">
        <f>H87+32</f>
        <v>45402</v>
      </c>
      <c r="K87" s="502">
        <f>H87+35</f>
        <v>45405</v>
      </c>
      <c r="L87" s="502">
        <f>H87+42</f>
        <v>45412</v>
      </c>
      <c r="M87" s="39" t="s">
        <v>2938</v>
      </c>
    </row>
    <row r="88" spans="1:13" s="14" customFormat="1" ht="17.25" hidden="1" customHeight="1" thickTop="1" thickBot="1">
      <c r="A88" s="2879" t="s">
        <v>2171</v>
      </c>
      <c r="B88" s="1876" t="s">
        <v>2100</v>
      </c>
      <c r="C88" s="498" t="s">
        <v>2172</v>
      </c>
      <c r="D88" s="498">
        <v>45364</v>
      </c>
      <c r="E88" s="499">
        <v>45366</v>
      </c>
      <c r="F88" s="1506"/>
      <c r="G88" s="512"/>
      <c r="H88" s="504"/>
      <c r="I88" s="504"/>
      <c r="J88" s="504"/>
      <c r="K88" s="504"/>
      <c r="L88" s="504"/>
      <c r="M88" s="14" t="s">
        <v>2943</v>
      </c>
    </row>
    <row r="89" spans="1:13" s="14" customFormat="1" ht="17.25" hidden="1" customHeight="1" thickTop="1">
      <c r="A89" s="2879"/>
      <c r="B89" s="1876"/>
      <c r="C89" s="498"/>
      <c r="D89" s="498"/>
      <c r="E89" s="499"/>
      <c r="F89" s="2297" t="s">
        <v>2182</v>
      </c>
      <c r="G89" s="501" t="s">
        <v>2944</v>
      </c>
      <c r="H89" s="498">
        <v>45377</v>
      </c>
      <c r="I89" s="549"/>
      <c r="J89" s="549"/>
      <c r="K89" s="549"/>
      <c r="L89" s="549"/>
      <c r="M89" s="27"/>
    </row>
    <row r="90" spans="1:13" s="14" customFormat="1" ht="17.25" hidden="1" customHeight="1" thickBot="1">
      <c r="A90" s="2879"/>
      <c r="B90" s="1178"/>
      <c r="C90" s="504"/>
      <c r="D90" s="504"/>
      <c r="E90" s="505"/>
      <c r="F90" s="1506"/>
      <c r="G90" s="512"/>
      <c r="H90" s="504"/>
      <c r="I90" s="195"/>
      <c r="J90" s="195"/>
      <c r="K90" s="195"/>
      <c r="L90" s="195"/>
      <c r="M90" s="27"/>
    </row>
    <row r="91" spans="1:13" s="14" customFormat="1" ht="17.25" hidden="1" customHeight="1" thickTop="1">
      <c r="A91" s="2879" t="s">
        <v>2174</v>
      </c>
      <c r="B91" s="1876" t="s">
        <v>2150</v>
      </c>
      <c r="C91" s="498" t="s">
        <v>2175</v>
      </c>
      <c r="D91" s="498">
        <v>45373</v>
      </c>
      <c r="E91" s="499">
        <v>45375</v>
      </c>
      <c r="F91" s="1876" t="s">
        <v>2895</v>
      </c>
      <c r="G91" s="501" t="s">
        <v>2945</v>
      </c>
      <c r="H91" s="498">
        <v>45378</v>
      </c>
      <c r="I91" s="502">
        <f>H91+27</f>
        <v>45405</v>
      </c>
      <c r="J91" s="502">
        <f>H91+32</f>
        <v>45410</v>
      </c>
      <c r="K91" s="502">
        <f>H91+35</f>
        <v>45413</v>
      </c>
      <c r="L91" s="502">
        <f>H91+42</f>
        <v>45420</v>
      </c>
      <c r="M91" s="27"/>
    </row>
    <row r="92" spans="1:13" s="14" customFormat="1" ht="17.25" hidden="1" customHeight="1" thickBot="1">
      <c r="A92" s="2879"/>
      <c r="B92" s="1178"/>
      <c r="C92" s="504"/>
      <c r="D92" s="504"/>
      <c r="E92" s="505"/>
      <c r="F92" s="1506"/>
      <c r="G92" s="512"/>
      <c r="H92" s="504"/>
      <c r="I92" s="504"/>
      <c r="J92" s="504"/>
      <c r="K92" s="504"/>
      <c r="L92" s="504"/>
      <c r="M92" s="27"/>
    </row>
    <row r="93" spans="1:13" s="14" customFormat="1" ht="17.25" hidden="1" customHeight="1" thickTop="1">
      <c r="A93" s="2879"/>
      <c r="B93" s="1876" t="s">
        <v>2164</v>
      </c>
      <c r="C93" s="498" t="s">
        <v>2177</v>
      </c>
      <c r="D93" s="498">
        <v>45383</v>
      </c>
      <c r="E93" s="499">
        <v>45385</v>
      </c>
      <c r="F93" s="1876" t="s">
        <v>2897</v>
      </c>
      <c r="G93" s="501" t="s">
        <v>2946</v>
      </c>
      <c r="H93" s="498">
        <v>45385</v>
      </c>
      <c r="I93" s="502">
        <f>H93+27</f>
        <v>45412</v>
      </c>
      <c r="J93" s="502">
        <f>H93+32</f>
        <v>45417</v>
      </c>
      <c r="K93" s="502">
        <f>H93+35</f>
        <v>45420</v>
      </c>
      <c r="L93" s="502">
        <f>H93+42</f>
        <v>45427</v>
      </c>
      <c r="M93" s="27"/>
    </row>
    <row r="94" spans="1:13" s="14" customFormat="1" ht="17.25" hidden="1" customHeight="1" thickBot="1">
      <c r="A94" s="2879"/>
      <c r="B94" s="1178"/>
      <c r="C94" s="504"/>
      <c r="D94" s="504"/>
      <c r="E94" s="505"/>
      <c r="F94" s="1506"/>
      <c r="G94" s="512"/>
      <c r="H94" s="504"/>
      <c r="I94" s="504"/>
      <c r="J94" s="504"/>
      <c r="K94" s="504"/>
      <c r="L94" s="504"/>
      <c r="M94" s="27"/>
    </row>
    <row r="95" spans="1:13" s="14" customFormat="1" ht="17.25" hidden="1" customHeight="1" thickTop="1">
      <c r="A95" s="2879"/>
      <c r="B95" s="1876"/>
      <c r="C95" s="498"/>
      <c r="D95" s="498"/>
      <c r="E95" s="499"/>
      <c r="F95" s="1876" t="s">
        <v>2367</v>
      </c>
      <c r="G95" s="501" t="s">
        <v>2947</v>
      </c>
      <c r="H95" s="498">
        <v>45392</v>
      </c>
      <c r="I95" s="502">
        <f>H95+27</f>
        <v>45419</v>
      </c>
      <c r="J95" s="502">
        <f>H95+32</f>
        <v>45424</v>
      </c>
      <c r="K95" s="502">
        <f>H95+35</f>
        <v>45427</v>
      </c>
      <c r="L95" s="502">
        <f>H95+42</f>
        <v>45434</v>
      </c>
      <c r="M95" s="27"/>
    </row>
    <row r="96" spans="1:13" customFormat="1" ht="13.5" hidden="1" thickBot="1">
      <c r="A96" s="24"/>
    </row>
    <row r="97" spans="1:12" s="14" customFormat="1" ht="17.25" hidden="1" customHeight="1" thickTop="1">
      <c r="A97" s="2879"/>
      <c r="B97" s="1876" t="s">
        <v>2138</v>
      </c>
      <c r="C97" s="498" t="s">
        <v>2180</v>
      </c>
      <c r="D97" s="498">
        <v>45390</v>
      </c>
      <c r="E97" s="499">
        <v>45393</v>
      </c>
      <c r="F97" s="1876" t="s">
        <v>2948</v>
      </c>
      <c r="G97" s="501" t="s">
        <v>2949</v>
      </c>
      <c r="H97" s="498">
        <v>45399</v>
      </c>
      <c r="I97" s="502">
        <f>H97+27</f>
        <v>45426</v>
      </c>
      <c r="J97" s="502">
        <f>H97+32</f>
        <v>45431</v>
      </c>
      <c r="K97" s="502">
        <f>H97+35</f>
        <v>45434</v>
      </c>
      <c r="L97" s="502">
        <f>H97+42</f>
        <v>45441</v>
      </c>
    </row>
    <row r="98" spans="1:12" s="14" customFormat="1" ht="17.25" hidden="1" customHeight="1" thickBot="1">
      <c r="A98" s="2879"/>
      <c r="B98" s="1178"/>
      <c r="C98" s="504"/>
      <c r="D98" s="504"/>
      <c r="E98" s="505"/>
      <c r="F98" s="1506"/>
      <c r="G98" s="512"/>
      <c r="H98" s="504"/>
      <c r="I98" s="504"/>
      <c r="J98" s="504"/>
      <c r="K98" s="504"/>
      <c r="L98" s="504"/>
    </row>
    <row r="99" spans="1:12" s="14" customFormat="1" ht="17.25" hidden="1" customHeight="1" thickTop="1">
      <c r="A99" s="2879" t="s">
        <v>2061</v>
      </c>
      <c r="B99" s="2496" t="s">
        <v>2182</v>
      </c>
      <c r="C99" s="498" t="s">
        <v>2183</v>
      </c>
      <c r="D99" s="498">
        <v>45396</v>
      </c>
      <c r="E99" s="1251"/>
      <c r="F99" s="1876" t="s">
        <v>2927</v>
      </c>
      <c r="G99" s="501" t="s">
        <v>2950</v>
      </c>
      <c r="H99" s="498">
        <v>45406</v>
      </c>
      <c r="I99" s="502">
        <f>H99+27</f>
        <v>45433</v>
      </c>
      <c r="J99" s="502">
        <f>H99+32</f>
        <v>45438</v>
      </c>
      <c r="K99" s="502">
        <f>H99+35</f>
        <v>45441</v>
      </c>
      <c r="L99" s="502">
        <f>H99+42</f>
        <v>45448</v>
      </c>
    </row>
    <row r="100" spans="1:12" s="14" customFormat="1" ht="17.25" hidden="1" customHeight="1" thickBot="1">
      <c r="A100" s="2879"/>
      <c r="B100" s="1178" t="s">
        <v>2125</v>
      </c>
      <c r="C100" s="504" t="s">
        <v>2185</v>
      </c>
      <c r="D100" s="504">
        <v>45399</v>
      </c>
      <c r="E100" s="505">
        <v>45401</v>
      </c>
      <c r="F100" s="2476"/>
      <c r="G100" s="1080"/>
      <c r="H100" s="502"/>
      <c r="I100" s="502"/>
      <c r="J100" s="502"/>
      <c r="K100" s="502"/>
      <c r="L100" s="502"/>
    </row>
    <row r="101" spans="1:12" s="14" customFormat="1" ht="17.25" hidden="1" customHeight="1" thickTop="1" thickBot="1">
      <c r="A101" s="2879"/>
      <c r="B101" s="1178" t="s">
        <v>2186</v>
      </c>
      <c r="C101" s="504" t="s">
        <v>2187</v>
      </c>
      <c r="D101" s="504">
        <v>45400</v>
      </c>
      <c r="E101" s="505">
        <v>45402</v>
      </c>
      <c r="F101" s="1506"/>
      <c r="G101" s="512"/>
      <c r="H101" s="504"/>
      <c r="I101" s="504"/>
      <c r="J101" s="504"/>
      <c r="K101" s="504"/>
      <c r="L101" s="504"/>
    </row>
    <row r="102" spans="1:12" s="14" customFormat="1" ht="17.25" hidden="1" customHeight="1" thickTop="1">
      <c r="A102" s="2879" t="s">
        <v>2188</v>
      </c>
      <c r="B102" s="2234" t="s">
        <v>2061</v>
      </c>
      <c r="C102" s="858" t="s">
        <v>2189</v>
      </c>
      <c r="D102" s="858">
        <v>45411</v>
      </c>
      <c r="E102" s="2538" t="s">
        <v>2190</v>
      </c>
      <c r="F102" s="1876" t="s">
        <v>2881</v>
      </c>
      <c r="G102" s="501" t="s">
        <v>2951</v>
      </c>
      <c r="H102" s="498">
        <v>45413</v>
      </c>
      <c r="I102" s="502">
        <f>H102+27</f>
        <v>45440</v>
      </c>
      <c r="J102" s="502">
        <f>H102+32</f>
        <v>45445</v>
      </c>
      <c r="K102" s="502">
        <f>H102+35</f>
        <v>45448</v>
      </c>
      <c r="L102" s="502">
        <f>H102+42</f>
        <v>45455</v>
      </c>
    </row>
    <row r="103" spans="1:12" s="14" customFormat="1" ht="17.25" hidden="1" customHeight="1" thickBot="1">
      <c r="A103" s="2879"/>
      <c r="B103" s="1178"/>
      <c r="C103" s="504"/>
      <c r="D103" s="504"/>
      <c r="E103" s="505"/>
      <c r="F103" s="1506"/>
      <c r="G103" s="512"/>
      <c r="H103" s="504"/>
      <c r="I103" s="504"/>
      <c r="J103" s="504"/>
      <c r="K103" s="504"/>
      <c r="L103" s="504"/>
    </row>
    <row r="104" spans="1:12" s="14" customFormat="1" ht="17.25" hidden="1" customHeight="1" thickTop="1">
      <c r="A104" s="2879" t="s">
        <v>2164</v>
      </c>
      <c r="B104" s="1876" t="s">
        <v>2188</v>
      </c>
      <c r="C104" s="498" t="s">
        <v>2192</v>
      </c>
      <c r="D104" s="502">
        <v>45421</v>
      </c>
      <c r="E104" s="2538" t="s">
        <v>2190</v>
      </c>
      <c r="F104" s="1876" t="s">
        <v>2873</v>
      </c>
      <c r="G104" s="501" t="s">
        <v>2952</v>
      </c>
      <c r="H104" s="498">
        <v>45426</v>
      </c>
      <c r="I104" s="502">
        <f>H104+27</f>
        <v>45453</v>
      </c>
      <c r="J104" s="502">
        <f>H104+32</f>
        <v>45458</v>
      </c>
      <c r="K104" s="502">
        <f>H104+35</f>
        <v>45461</v>
      </c>
      <c r="L104" s="502">
        <f>H104+42</f>
        <v>45468</v>
      </c>
    </row>
    <row r="105" spans="1:12" s="14" customFormat="1" ht="17.25" hidden="1" customHeight="1" thickBot="1">
      <c r="A105" s="2879"/>
      <c r="B105" s="1178"/>
      <c r="C105" s="504"/>
      <c r="D105" s="504"/>
      <c r="E105" s="505"/>
      <c r="F105" s="1506"/>
      <c r="G105" s="512"/>
      <c r="H105" s="504"/>
      <c r="I105" s="504"/>
      <c r="J105" s="504"/>
      <c r="K105" s="504"/>
      <c r="L105" s="504"/>
    </row>
    <row r="106" spans="1:12" s="14" customFormat="1" ht="17.25" hidden="1" customHeight="1" thickTop="1">
      <c r="A106" s="2879"/>
      <c r="B106" s="1463"/>
      <c r="C106" s="858"/>
      <c r="D106" s="2613"/>
      <c r="E106" s="2614"/>
      <c r="F106" s="1876" t="s">
        <v>2932</v>
      </c>
      <c r="G106" s="501" t="s">
        <v>2953</v>
      </c>
      <c r="H106" s="498">
        <v>45427</v>
      </c>
      <c r="I106" s="502">
        <f>H106+27</f>
        <v>45454</v>
      </c>
      <c r="J106" s="502">
        <f>H106+32</f>
        <v>45459</v>
      </c>
      <c r="K106" s="502">
        <f>H106+35</f>
        <v>45462</v>
      </c>
      <c r="L106" s="502">
        <f>H106+42</f>
        <v>45469</v>
      </c>
    </row>
    <row r="107" spans="1:12" s="14" customFormat="1" ht="17.25" hidden="1" customHeight="1" thickBot="1">
      <c r="A107" s="2879"/>
      <c r="B107" s="1178"/>
      <c r="C107" s="504"/>
      <c r="D107" s="504"/>
      <c r="E107" s="505"/>
      <c r="F107" s="1506"/>
      <c r="G107" s="512"/>
      <c r="H107" s="504"/>
      <c r="I107" s="504"/>
      <c r="J107" s="504"/>
      <c r="K107" s="504"/>
      <c r="L107" s="504"/>
    </row>
    <row r="108" spans="1:12" s="14" customFormat="1" ht="17.25" hidden="1" customHeight="1" thickTop="1">
      <c r="A108" s="2879"/>
      <c r="B108" s="2236" t="s">
        <v>2164</v>
      </c>
      <c r="C108" s="858" t="s">
        <v>2199</v>
      </c>
      <c r="D108" s="858">
        <v>45427</v>
      </c>
      <c r="E108" s="2596">
        <v>45432</v>
      </c>
      <c r="F108" s="1876" t="s">
        <v>2885</v>
      </c>
      <c r="G108" s="501" t="s">
        <v>2954</v>
      </c>
      <c r="H108" s="498">
        <v>45434</v>
      </c>
      <c r="I108" s="502">
        <f>H108+27</f>
        <v>45461</v>
      </c>
      <c r="J108" s="502">
        <f>H108+37</f>
        <v>45471</v>
      </c>
      <c r="K108" s="502">
        <f>H108+35</f>
        <v>45469</v>
      </c>
      <c r="L108" s="502">
        <f>H108+42</f>
        <v>45476</v>
      </c>
    </row>
    <row r="109" spans="1:12" s="14" customFormat="1" ht="17.25" hidden="1" customHeight="1">
      <c r="A109" s="2879"/>
      <c r="B109" s="2604" t="s">
        <v>2196</v>
      </c>
      <c r="C109" s="974" t="s">
        <v>2197</v>
      </c>
      <c r="D109" s="2602">
        <v>45426</v>
      </c>
      <c r="E109" s="2603">
        <v>45429</v>
      </c>
      <c r="F109" s="2476"/>
      <c r="G109" s="1080"/>
      <c r="H109" s="502"/>
      <c r="I109" s="502"/>
      <c r="J109" s="502"/>
      <c r="K109" s="502"/>
      <c r="L109" s="502"/>
    </row>
    <row r="110" spans="1:12" s="14" customFormat="1" ht="17.25" hidden="1" customHeight="1">
      <c r="A110" s="2879" t="s">
        <v>2200</v>
      </c>
      <c r="B110" s="2234" t="s">
        <v>2201</v>
      </c>
      <c r="C110" s="302" t="s">
        <v>2202</v>
      </c>
      <c r="D110" s="302">
        <v>45430</v>
      </c>
      <c r="E110" s="2597">
        <v>45433</v>
      </c>
      <c r="F110" s="2476"/>
      <c r="G110" s="1080"/>
      <c r="H110" s="502"/>
      <c r="I110" s="502"/>
      <c r="J110" s="502"/>
      <c r="K110" s="502"/>
      <c r="L110" s="502"/>
    </row>
    <row r="111" spans="1:12" s="14" customFormat="1" ht="17.25" hidden="1" customHeight="1" thickBot="1">
      <c r="A111" s="2879" t="s">
        <v>2125</v>
      </c>
      <c r="B111" s="2529" t="s">
        <v>2138</v>
      </c>
      <c r="C111" s="502" t="s">
        <v>2203</v>
      </c>
      <c r="D111" s="502">
        <v>45429</v>
      </c>
      <c r="E111" s="2590" t="s">
        <v>2190</v>
      </c>
      <c r="F111" s="1506"/>
      <c r="G111" s="512"/>
      <c r="H111" s="504"/>
      <c r="I111" s="504"/>
      <c r="J111" s="504"/>
      <c r="K111" s="504"/>
      <c r="L111" s="504"/>
    </row>
    <row r="112" spans="1:12" s="14" customFormat="1" ht="17.25" hidden="1" customHeight="1" thickTop="1">
      <c r="A112" s="2879" t="s">
        <v>2125</v>
      </c>
      <c r="B112" s="2234" t="s">
        <v>2109</v>
      </c>
      <c r="C112" s="498" t="s">
        <v>2204</v>
      </c>
      <c r="D112" s="498">
        <v>45446</v>
      </c>
      <c r="E112" s="499">
        <v>45447</v>
      </c>
      <c r="F112" s="1876" t="s">
        <v>2934</v>
      </c>
      <c r="G112" s="501" t="s">
        <v>2955</v>
      </c>
      <c r="H112" s="498">
        <v>45442</v>
      </c>
      <c r="I112" s="502">
        <f>H112+27</f>
        <v>45469</v>
      </c>
      <c r="J112" s="502">
        <f>H112+32</f>
        <v>45474</v>
      </c>
      <c r="K112" s="502">
        <f>H112+35</f>
        <v>45477</v>
      </c>
      <c r="L112" s="502">
        <f>H112+42</f>
        <v>45484</v>
      </c>
    </row>
    <row r="113" spans="1:12" s="14" customFormat="1" ht="17.25" hidden="1" customHeight="1" thickBot="1">
      <c r="A113" s="2879"/>
      <c r="B113" s="1178"/>
      <c r="C113" s="504"/>
      <c r="D113" s="504"/>
      <c r="E113" s="505"/>
      <c r="F113" s="1506"/>
      <c r="G113" s="512"/>
      <c r="H113" s="504"/>
      <c r="I113" s="504"/>
      <c r="J113" s="504"/>
      <c r="K113" s="504"/>
      <c r="L113" s="504"/>
    </row>
    <row r="114" spans="1:12" s="14" customFormat="1" ht="17.25" hidden="1" customHeight="1" thickTop="1">
      <c r="A114" s="2879"/>
      <c r="B114" s="2234" t="s">
        <v>2125</v>
      </c>
      <c r="C114" s="498" t="s">
        <v>2206</v>
      </c>
      <c r="D114" s="498">
        <v>45442</v>
      </c>
      <c r="E114" s="499">
        <v>45445</v>
      </c>
      <c r="F114" s="1876" t="s">
        <v>2912</v>
      </c>
      <c r="G114" s="501" t="s">
        <v>2956</v>
      </c>
      <c r="H114" s="498">
        <v>45448</v>
      </c>
      <c r="I114" s="502">
        <f>H114+27</f>
        <v>45475</v>
      </c>
      <c r="J114" s="502">
        <f>H114+32</f>
        <v>45480</v>
      </c>
      <c r="K114" s="502">
        <f>H114+35</f>
        <v>45483</v>
      </c>
      <c r="L114" s="502">
        <f>H114+42</f>
        <v>45490</v>
      </c>
    </row>
    <row r="115" spans="1:12" ht="13.5" hidden="1" thickBot="1">
      <c r="A115" s="2879"/>
      <c r="B115" s="1178" t="s">
        <v>2061</v>
      </c>
      <c r="C115" s="504" t="s">
        <v>2209</v>
      </c>
      <c r="D115" s="504">
        <v>45442</v>
      </c>
      <c r="E115" s="1396" t="s">
        <v>2190</v>
      </c>
      <c r="F115" s="1506"/>
      <c r="G115" s="512"/>
      <c r="H115" s="504"/>
      <c r="I115" s="504"/>
      <c r="J115" s="504"/>
      <c r="K115" s="504"/>
      <c r="L115" s="504"/>
    </row>
    <row r="116" spans="1:12" s="14" customFormat="1" ht="17.25" hidden="1" customHeight="1" thickTop="1">
      <c r="A116" s="2879"/>
      <c r="B116" s="2659" t="s">
        <v>2210</v>
      </c>
      <c r="C116" s="2615" t="s">
        <v>2209</v>
      </c>
      <c r="D116" s="813" t="s">
        <v>2190</v>
      </c>
      <c r="E116" s="499" t="s">
        <v>2000</v>
      </c>
      <c r="F116" s="1876" t="s">
        <v>2915</v>
      </c>
      <c r="G116" s="501" t="s">
        <v>2957</v>
      </c>
      <c r="H116" s="498">
        <v>45455</v>
      </c>
      <c r="I116" s="502">
        <f t="shared" ref="I116" si="40">H116+27</f>
        <v>45482</v>
      </c>
      <c r="J116" s="502">
        <f t="shared" ref="J116" si="41">H116+32</f>
        <v>45487</v>
      </c>
      <c r="K116" s="502">
        <f t="shared" ref="K116" si="42">H116+35</f>
        <v>45490</v>
      </c>
      <c r="L116" s="502">
        <f t="shared" ref="L116" si="43">H116+42</f>
        <v>45497</v>
      </c>
    </row>
    <row r="117" spans="1:12" s="14" customFormat="1" ht="17.25" hidden="1" customHeight="1" thickBot="1">
      <c r="A117" s="2879"/>
      <c r="B117" s="1178"/>
      <c r="C117" s="504"/>
      <c r="D117" s="504"/>
      <c r="E117" s="505"/>
      <c r="F117" s="1506"/>
      <c r="G117" s="512"/>
      <c r="H117" s="504"/>
      <c r="I117" s="504"/>
      <c r="J117" s="504"/>
      <c r="K117" s="504"/>
      <c r="L117" s="504"/>
    </row>
    <row r="118" spans="1:12" s="14" customFormat="1" ht="17.25" hidden="1" customHeight="1" thickTop="1">
      <c r="A118" s="2879"/>
      <c r="B118" s="1876" t="s">
        <v>2188</v>
      </c>
      <c r="C118" s="498" t="s">
        <v>2212</v>
      </c>
      <c r="D118" s="498">
        <v>45464</v>
      </c>
      <c r="E118" s="499">
        <v>45466</v>
      </c>
      <c r="F118" s="1876" t="s">
        <v>2958</v>
      </c>
      <c r="G118" s="501" t="s">
        <v>2959</v>
      </c>
      <c r="H118" s="498">
        <v>45462</v>
      </c>
      <c r="I118" s="502">
        <f t="shared" ref="I118" si="44">H118+27</f>
        <v>45489</v>
      </c>
      <c r="J118" s="502">
        <f t="shared" ref="J118" si="45">H118+32</f>
        <v>45494</v>
      </c>
      <c r="K118" s="502">
        <f t="shared" ref="K118" si="46">H118+35</f>
        <v>45497</v>
      </c>
      <c r="L118" s="502">
        <f t="shared" ref="L118" si="47">H118+42</f>
        <v>45504</v>
      </c>
    </row>
    <row r="119" spans="1:12" s="14" customFormat="1" ht="17.25" hidden="1" customHeight="1" thickBot="1">
      <c r="A119" s="2879" t="s">
        <v>2164</v>
      </c>
      <c r="B119" s="798" t="s">
        <v>2214</v>
      </c>
      <c r="C119" s="2660" t="s">
        <v>2215</v>
      </c>
      <c r="D119" s="504">
        <v>45457</v>
      </c>
      <c r="E119" s="505">
        <v>45460</v>
      </c>
      <c r="F119" s="1506"/>
      <c r="G119" s="512"/>
      <c r="H119" s="504"/>
      <c r="I119" s="504"/>
      <c r="J119" s="504"/>
      <c r="K119" s="504"/>
      <c r="L119" s="504"/>
    </row>
    <row r="120" spans="1:12" s="14" customFormat="1" ht="17.25" hidden="1" customHeight="1" thickTop="1">
      <c r="A120" s="2879"/>
      <c r="B120" s="1876"/>
      <c r="C120" s="498"/>
      <c r="D120" s="498"/>
      <c r="E120" s="499"/>
      <c r="F120" s="1876" t="s">
        <v>2883</v>
      </c>
      <c r="G120" s="501" t="s">
        <v>2960</v>
      </c>
      <c r="H120" s="498">
        <v>45472</v>
      </c>
      <c r="I120" s="502">
        <f t="shared" ref="I120" si="48">H120+27</f>
        <v>45499</v>
      </c>
      <c r="J120" s="502">
        <f t="shared" ref="J120" si="49">H120+32</f>
        <v>45504</v>
      </c>
      <c r="K120" s="502">
        <f t="shared" ref="K120" si="50">H120+35</f>
        <v>45507</v>
      </c>
      <c r="L120" s="502">
        <f t="shared" ref="L120" si="51">H120+42</f>
        <v>45514</v>
      </c>
    </row>
    <row r="121" spans="1:12" s="14" customFormat="1" ht="17.25" hidden="1" customHeight="1" thickBot="1">
      <c r="A121" s="2879"/>
      <c r="B121" s="1178"/>
      <c r="C121" s="504"/>
      <c r="D121" s="504"/>
      <c r="E121" s="505"/>
      <c r="F121" s="1506"/>
      <c r="G121" s="512"/>
      <c r="H121" s="504"/>
      <c r="I121" s="504"/>
      <c r="J121" s="504"/>
      <c r="K121" s="504"/>
      <c r="L121" s="504"/>
    </row>
    <row r="122" spans="1:12" s="14" customFormat="1" ht="17.25" hidden="1" customHeight="1" thickTop="1">
      <c r="A122" s="2879" t="s">
        <v>2138</v>
      </c>
      <c r="B122" s="1876" t="s">
        <v>2164</v>
      </c>
      <c r="C122" s="498" t="s">
        <v>2218</v>
      </c>
      <c r="D122" s="498">
        <v>45470</v>
      </c>
      <c r="E122" s="499">
        <v>45472</v>
      </c>
      <c r="F122" s="1876" t="s">
        <v>2961</v>
      </c>
      <c r="G122" s="501" t="s">
        <v>2962</v>
      </c>
      <c r="H122" s="498">
        <v>45477</v>
      </c>
      <c r="I122" s="502">
        <f t="shared" ref="I122" si="52">H122+27</f>
        <v>45504</v>
      </c>
      <c r="J122" s="502">
        <f t="shared" ref="J122" si="53">H122+32</f>
        <v>45509</v>
      </c>
      <c r="K122" s="502">
        <f t="shared" ref="K122" si="54">H122+35</f>
        <v>45512</v>
      </c>
      <c r="L122" s="502">
        <f t="shared" ref="L122" si="55">H122+42</f>
        <v>45519</v>
      </c>
    </row>
    <row r="123" spans="1:12" s="14" customFormat="1" ht="17.25" hidden="1" customHeight="1" thickBot="1">
      <c r="A123" s="2879"/>
      <c r="B123" s="1178" t="s">
        <v>2150</v>
      </c>
      <c r="C123" s="504" t="s">
        <v>2220</v>
      </c>
      <c r="D123" s="504">
        <v>45471</v>
      </c>
      <c r="E123" s="505">
        <v>45473</v>
      </c>
      <c r="F123" s="1506"/>
      <c r="G123" s="512"/>
      <c r="H123" s="504"/>
      <c r="I123" s="504"/>
      <c r="J123" s="504"/>
      <c r="K123" s="504"/>
      <c r="L123" s="504"/>
    </row>
    <row r="124" spans="1:12" s="14" customFormat="1" ht="17.25" hidden="1" customHeight="1" thickTop="1">
      <c r="A124" s="2879" t="s">
        <v>2221</v>
      </c>
      <c r="B124" s="1876" t="s">
        <v>2222</v>
      </c>
      <c r="C124" s="498" t="s">
        <v>2223</v>
      </c>
      <c r="D124" s="498">
        <v>45478</v>
      </c>
      <c r="E124" s="499">
        <v>45481</v>
      </c>
      <c r="F124" s="1876" t="s">
        <v>2895</v>
      </c>
      <c r="G124" s="501" t="s">
        <v>2963</v>
      </c>
      <c r="H124" s="498">
        <v>45487</v>
      </c>
      <c r="I124" s="502">
        <f t="shared" ref="I124" si="56">H124+27</f>
        <v>45514</v>
      </c>
      <c r="J124" s="502">
        <f t="shared" ref="J124" si="57">H124+32</f>
        <v>45519</v>
      </c>
      <c r="K124" s="502">
        <f t="shared" ref="K124" si="58">H124+35</f>
        <v>45522</v>
      </c>
      <c r="L124" s="502">
        <f t="shared" ref="L124" si="59">H124+42</f>
        <v>45529</v>
      </c>
    </row>
    <row r="125" spans="1:12" s="14" customFormat="1" ht="17.25" hidden="1" customHeight="1" thickBot="1">
      <c r="A125" s="2879" t="s">
        <v>2225</v>
      </c>
      <c r="B125" s="1178" t="s">
        <v>2210</v>
      </c>
      <c r="C125" s="504" t="s">
        <v>2226</v>
      </c>
      <c r="D125" s="504">
        <v>45483</v>
      </c>
      <c r="E125" s="505">
        <v>45485</v>
      </c>
      <c r="F125" s="1506"/>
      <c r="G125" s="512"/>
      <c r="H125" s="504"/>
      <c r="I125" s="504"/>
      <c r="J125" s="504"/>
      <c r="K125" s="504"/>
      <c r="L125" s="504"/>
    </row>
    <row r="126" spans="1:12" s="14" customFormat="1" ht="17.25" hidden="1" customHeight="1" thickTop="1" thickBot="1">
      <c r="A126" s="2879" t="s">
        <v>2061</v>
      </c>
      <c r="B126" s="1876" t="s">
        <v>2125</v>
      </c>
      <c r="C126" s="498" t="s">
        <v>2228</v>
      </c>
      <c r="D126" s="504">
        <v>45486</v>
      </c>
      <c r="E126" s="505">
        <v>45488</v>
      </c>
      <c r="F126" s="1876" t="s">
        <v>2897</v>
      </c>
      <c r="G126" s="501" t="s">
        <v>2964</v>
      </c>
      <c r="H126" s="498">
        <v>45490</v>
      </c>
      <c r="I126" s="502">
        <f t="shared" ref="I126" si="60">H126+27</f>
        <v>45517</v>
      </c>
      <c r="J126" s="502">
        <f t="shared" ref="J126" si="61">H126+32</f>
        <v>45522</v>
      </c>
      <c r="K126" s="502">
        <f t="shared" ref="K126" si="62">H126+35</f>
        <v>45525</v>
      </c>
      <c r="L126" s="502">
        <f t="shared" ref="L126" si="63">H126+42</f>
        <v>45532</v>
      </c>
    </row>
    <row r="127" spans="1:12" s="14" customFormat="1" ht="17.25" hidden="1" customHeight="1" thickTop="1" thickBot="1">
      <c r="A127" s="2879"/>
      <c r="B127" s="1178"/>
      <c r="C127" s="504"/>
      <c r="D127" s="504"/>
      <c r="E127" s="505"/>
      <c r="F127" s="1506"/>
      <c r="G127" s="512"/>
      <c r="H127" s="504"/>
      <c r="I127" s="504"/>
      <c r="J127" s="504"/>
      <c r="K127" s="504"/>
      <c r="L127" s="504"/>
    </row>
    <row r="128" spans="1:12" s="14" customFormat="1" ht="17.25" hidden="1" customHeight="1" thickTop="1">
      <c r="A128" s="2879"/>
      <c r="B128" s="1876" t="s">
        <v>2188</v>
      </c>
      <c r="C128" s="498" t="s">
        <v>2229</v>
      </c>
      <c r="D128" s="498">
        <v>45489</v>
      </c>
      <c r="E128" s="499">
        <v>45491</v>
      </c>
      <c r="F128" s="1876" t="s">
        <v>2367</v>
      </c>
      <c r="G128" s="501" t="s">
        <v>2965</v>
      </c>
      <c r="H128" s="498">
        <v>45497</v>
      </c>
      <c r="I128" s="502">
        <f t="shared" ref="I128" si="64">H128+27</f>
        <v>45524</v>
      </c>
      <c r="J128" s="502">
        <f t="shared" ref="J128" si="65">H128+32</f>
        <v>45529</v>
      </c>
      <c r="K128" s="502">
        <f t="shared" ref="K128" si="66">H128+35</f>
        <v>45532</v>
      </c>
      <c r="L128" s="502">
        <f t="shared" ref="L128" si="67">H128+42</f>
        <v>45539</v>
      </c>
    </row>
    <row r="129" spans="1:12" s="14" customFormat="1" ht="17.25" hidden="1" customHeight="1" thickBot="1">
      <c r="A129" s="2879"/>
      <c r="B129" s="1178"/>
      <c r="C129" s="504"/>
      <c r="D129" s="504"/>
      <c r="E129" s="505"/>
      <c r="F129" s="1506"/>
      <c r="G129" s="512"/>
      <c r="H129" s="504"/>
      <c r="I129" s="504"/>
      <c r="J129" s="504"/>
      <c r="K129" s="504"/>
      <c r="L129" s="504"/>
    </row>
    <row r="130" spans="1:12" s="14" customFormat="1" ht="17.25" hidden="1" customHeight="1" thickTop="1">
      <c r="A130" s="488"/>
      <c r="B130" s="1876" t="s">
        <v>2186</v>
      </c>
      <c r="C130" s="498" t="s">
        <v>2231</v>
      </c>
      <c r="D130" s="498">
        <v>45495</v>
      </c>
      <c r="E130" s="499">
        <v>45499</v>
      </c>
      <c r="F130" s="1876" t="s">
        <v>2948</v>
      </c>
      <c r="G130" s="501" t="s">
        <v>2966</v>
      </c>
      <c r="H130" s="498">
        <v>45504</v>
      </c>
      <c r="I130" s="502">
        <f t="shared" ref="I130" si="68">H130+27</f>
        <v>45531</v>
      </c>
      <c r="J130" s="502">
        <f t="shared" ref="J130" si="69">H130+32</f>
        <v>45536</v>
      </c>
      <c r="K130" s="502">
        <f t="shared" ref="K130" si="70">H130+35</f>
        <v>45539</v>
      </c>
      <c r="L130" s="502">
        <f t="shared" ref="L130" si="71">H130+42</f>
        <v>45546</v>
      </c>
    </row>
    <row r="131" spans="1:12" s="14" customFormat="1" ht="17.25" hidden="1" customHeight="1" thickBot="1">
      <c r="A131" s="488"/>
      <c r="B131" s="1178"/>
      <c r="C131" s="504"/>
      <c r="D131" s="504"/>
      <c r="E131" s="505"/>
      <c r="F131" s="1506"/>
      <c r="G131" s="512"/>
      <c r="H131" s="504"/>
      <c r="I131" s="504"/>
      <c r="J131" s="504"/>
      <c r="K131" s="504"/>
      <c r="L131" s="504"/>
    </row>
    <row r="132" spans="1:12" s="14" customFormat="1" ht="17.25" hidden="1" customHeight="1" thickTop="1">
      <c r="A132" s="488" t="s">
        <v>2233</v>
      </c>
      <c r="B132" s="1876" t="s">
        <v>2214</v>
      </c>
      <c r="C132" s="498" t="s">
        <v>2234</v>
      </c>
      <c r="D132" s="498">
        <v>45503</v>
      </c>
      <c r="E132" s="499">
        <v>45505</v>
      </c>
      <c r="F132" s="1876" t="s">
        <v>2927</v>
      </c>
      <c r="G132" s="501" t="s">
        <v>2967</v>
      </c>
      <c r="H132" s="498">
        <v>45511</v>
      </c>
      <c r="I132" s="502">
        <f t="shared" ref="I132" si="72">H132+27</f>
        <v>45538</v>
      </c>
      <c r="J132" s="502">
        <f t="shared" ref="J132" si="73">H132+32</f>
        <v>45543</v>
      </c>
      <c r="K132" s="502">
        <f t="shared" ref="K132" si="74">H132+35</f>
        <v>45546</v>
      </c>
      <c r="L132" s="502">
        <f t="shared" ref="L132" si="75">H132+42</f>
        <v>45553</v>
      </c>
    </row>
    <row r="133" spans="1:12" s="14" customFormat="1" ht="17.25" hidden="1" customHeight="1" thickBot="1">
      <c r="A133" s="488" t="s">
        <v>2236</v>
      </c>
      <c r="B133" s="1178" t="s">
        <v>2237</v>
      </c>
      <c r="C133" s="504" t="s">
        <v>2238</v>
      </c>
      <c r="D133" s="504">
        <v>45502</v>
      </c>
      <c r="E133" s="505">
        <v>45504</v>
      </c>
      <c r="F133" s="1506"/>
      <c r="G133" s="512"/>
      <c r="H133" s="504"/>
      <c r="I133" s="504"/>
      <c r="J133" s="504"/>
      <c r="K133" s="504"/>
      <c r="L133" s="504"/>
    </row>
    <row r="134" spans="1:12" s="14" customFormat="1" ht="17.25" hidden="1" customHeight="1" thickTop="1">
      <c r="A134" s="2879" t="s">
        <v>2239</v>
      </c>
      <c r="B134" s="1876" t="s">
        <v>2214</v>
      </c>
      <c r="C134" s="498" t="s">
        <v>2240</v>
      </c>
      <c r="D134" s="498">
        <v>45512</v>
      </c>
      <c r="E134" s="499">
        <v>45514</v>
      </c>
      <c r="F134" s="1876" t="s">
        <v>2881</v>
      </c>
      <c r="G134" s="501" t="s">
        <v>2968</v>
      </c>
      <c r="H134" s="498">
        <v>45518</v>
      </c>
      <c r="I134" s="502">
        <f t="shared" ref="I134" si="76">H134+27</f>
        <v>45545</v>
      </c>
      <c r="J134" s="502">
        <f t="shared" ref="J134" si="77">H134+32</f>
        <v>45550</v>
      </c>
      <c r="K134" s="502">
        <f t="shared" ref="K134" si="78">H134+35</f>
        <v>45553</v>
      </c>
      <c r="L134" s="502">
        <f t="shared" ref="L134" si="79">H134+42</f>
        <v>45560</v>
      </c>
    </row>
    <row r="135" spans="1:12" s="14" customFormat="1" ht="17.25" hidden="1" customHeight="1" thickBot="1">
      <c r="A135" s="2879"/>
      <c r="B135" s="1178"/>
      <c r="C135" s="504"/>
      <c r="D135" s="504"/>
      <c r="E135" s="505"/>
      <c r="F135" s="1506"/>
      <c r="G135" s="512"/>
      <c r="H135" s="504"/>
      <c r="I135" s="504"/>
      <c r="J135" s="504"/>
      <c r="K135" s="504"/>
      <c r="L135" s="504"/>
    </row>
    <row r="136" spans="1:12" s="14" customFormat="1" ht="17.25" hidden="1" customHeight="1" thickTop="1">
      <c r="A136" s="2879"/>
      <c r="B136" s="18"/>
      <c r="C136" s="502"/>
      <c r="D136" s="502"/>
      <c r="E136" s="1040"/>
      <c r="F136" s="3220"/>
      <c r="G136" s="1080"/>
      <c r="H136" s="502"/>
      <c r="I136" s="502"/>
      <c r="J136" s="502"/>
      <c r="K136" s="502"/>
      <c r="L136" s="502"/>
    </row>
    <row r="137" spans="1:12" s="14" customFormat="1" ht="17.25" hidden="1" customHeight="1">
      <c r="A137" s="2879"/>
      <c r="B137" s="18"/>
      <c r="C137" s="502"/>
      <c r="D137" s="502"/>
      <c r="E137" s="1040"/>
      <c r="F137" s="3220"/>
      <c r="G137" s="1080"/>
      <c r="H137" s="502"/>
      <c r="I137" s="502"/>
      <c r="J137" s="502"/>
      <c r="K137" s="502"/>
      <c r="L137" s="502"/>
    </row>
    <row r="138" spans="1:12" s="14" customFormat="1" ht="25.5">
      <c r="A138" s="2879"/>
      <c r="B138" s="489" t="s">
        <v>2014</v>
      </c>
      <c r="C138" s="490"/>
      <c r="D138" s="491" t="s">
        <v>2015</v>
      </c>
      <c r="E138" s="1902" t="s">
        <v>2016</v>
      </c>
      <c r="F138" s="492" t="s">
        <v>2017</v>
      </c>
      <c r="G138" s="492" t="s">
        <v>2018</v>
      </c>
      <c r="H138" s="493" t="s">
        <v>1378</v>
      </c>
      <c r="I138" s="494" t="s">
        <v>1171</v>
      </c>
      <c r="J138" s="494" t="s">
        <v>664</v>
      </c>
      <c r="K138" s="494" t="s">
        <v>81</v>
      </c>
      <c r="L138" s="494" t="s">
        <v>361</v>
      </c>
    </row>
    <row r="139" spans="1:12" s="14" customFormat="1" ht="17.25" customHeight="1" thickBot="1">
      <c r="A139" s="2879"/>
      <c r="B139" s="1004" t="s">
        <v>2021</v>
      </c>
      <c r="C139" s="572" t="s">
        <v>2022</v>
      </c>
      <c r="D139" s="1901"/>
      <c r="E139" s="386" t="s">
        <v>2023</v>
      </c>
      <c r="F139" s="510"/>
      <c r="G139" s="510"/>
      <c r="H139" s="386"/>
      <c r="I139" s="386" t="s">
        <v>2870</v>
      </c>
      <c r="J139" s="386" t="s">
        <v>2871</v>
      </c>
      <c r="K139" s="386" t="s">
        <v>2026</v>
      </c>
      <c r="L139" s="386" t="s">
        <v>2872</v>
      </c>
    </row>
    <row r="140" spans="1:12" s="14" customFormat="1" ht="17.25" hidden="1" customHeight="1" thickTop="1">
      <c r="A140" s="488" t="s">
        <v>2210</v>
      </c>
      <c r="B140" s="1876" t="s">
        <v>2242</v>
      </c>
      <c r="C140" s="498" t="s">
        <v>2243</v>
      </c>
      <c r="D140" s="498">
        <v>45518</v>
      </c>
      <c r="E140" s="499">
        <v>45520</v>
      </c>
      <c r="F140" s="1876" t="s">
        <v>2873</v>
      </c>
      <c r="G140" s="501" t="s">
        <v>2969</v>
      </c>
      <c r="H140" s="498">
        <v>45533</v>
      </c>
      <c r="I140" s="502">
        <f t="shared" ref="I140" si="80">H140+27</f>
        <v>45560</v>
      </c>
      <c r="J140" s="502">
        <f>H140+31</f>
        <v>45564</v>
      </c>
      <c r="K140" s="502">
        <f>H140+34</f>
        <v>45567</v>
      </c>
      <c r="L140" s="502">
        <f>H140+40</f>
        <v>45573</v>
      </c>
    </row>
    <row r="141" spans="1:12" s="14" customFormat="1" ht="17.25" hidden="1" customHeight="1" thickBot="1">
      <c r="A141" s="488"/>
      <c r="B141" s="1178"/>
      <c r="C141" s="504"/>
      <c r="D141" s="504"/>
      <c r="E141" s="505"/>
      <c r="F141" s="1506"/>
      <c r="G141" s="512"/>
      <c r="H141" s="504"/>
      <c r="I141" s="504"/>
      <c r="J141" s="504"/>
      <c r="K141" s="504"/>
      <c r="L141" s="504"/>
    </row>
    <row r="142" spans="1:12" s="14" customFormat="1" ht="17.25" hidden="1" customHeight="1" thickTop="1">
      <c r="A142" s="488"/>
      <c r="B142" s="1876" t="s">
        <v>2210</v>
      </c>
      <c r="C142" s="498" t="s">
        <v>2245</v>
      </c>
      <c r="D142" s="498">
        <v>45527</v>
      </c>
      <c r="E142" s="1019" t="s">
        <v>2190</v>
      </c>
      <c r="F142" s="1876" t="s">
        <v>2932</v>
      </c>
      <c r="G142" s="501" t="s">
        <v>2970</v>
      </c>
      <c r="H142" s="498">
        <v>45534</v>
      </c>
      <c r="I142" s="502">
        <f>H142+27</f>
        <v>45561</v>
      </c>
      <c r="J142" s="502">
        <f>H142+31</f>
        <v>45565</v>
      </c>
      <c r="K142" s="502">
        <f>H142+34</f>
        <v>45568</v>
      </c>
      <c r="L142" s="502">
        <f>H142+40</f>
        <v>45574</v>
      </c>
    </row>
    <row r="143" spans="1:12" s="14" customFormat="1" ht="17.25" hidden="1" customHeight="1" thickBot="1">
      <c r="A143" s="488"/>
      <c r="B143" s="1178" t="s">
        <v>2188</v>
      </c>
      <c r="C143" s="504" t="s">
        <v>2251</v>
      </c>
      <c r="D143" s="504">
        <v>45532</v>
      </c>
      <c r="E143" s="505">
        <v>45534</v>
      </c>
      <c r="F143" s="1506"/>
      <c r="G143" s="512"/>
      <c r="H143" s="504"/>
      <c r="I143" s="504"/>
      <c r="J143" s="504"/>
      <c r="K143" s="504"/>
      <c r="L143" s="504"/>
    </row>
    <row r="144" spans="1:12" s="14" customFormat="1" ht="17.25" hidden="1" customHeight="1" thickTop="1">
      <c r="A144" s="488" t="s">
        <v>2247</v>
      </c>
      <c r="B144" s="2395" t="s">
        <v>2248</v>
      </c>
      <c r="C144" s="498" t="s">
        <v>2249</v>
      </c>
      <c r="D144" s="498">
        <v>45533</v>
      </c>
      <c r="E144" s="3627" t="s">
        <v>2190</v>
      </c>
      <c r="F144" s="1876" t="s">
        <v>2934</v>
      </c>
      <c r="G144" s="501" t="s">
        <v>2971</v>
      </c>
      <c r="H144" s="498">
        <v>45546</v>
      </c>
      <c r="I144" s="502">
        <f>H144+27</f>
        <v>45573</v>
      </c>
      <c r="J144" s="502">
        <f>H144+31</f>
        <v>45577</v>
      </c>
      <c r="K144" s="502">
        <f>H144+34</f>
        <v>45580</v>
      </c>
      <c r="L144" s="502">
        <f>H144+40</f>
        <v>45586</v>
      </c>
    </row>
    <row r="145" spans="1:12" s="14" customFormat="1" ht="17.25" hidden="1" customHeight="1">
      <c r="A145" s="2879"/>
      <c r="B145" s="3628" t="s">
        <v>2222</v>
      </c>
      <c r="C145" s="502" t="s">
        <v>2252</v>
      </c>
      <c r="D145" s="502">
        <v>45538</v>
      </c>
      <c r="E145" s="1040">
        <v>45541</v>
      </c>
      <c r="F145" s="3426"/>
      <c r="G145" s="3427"/>
      <c r="H145" s="302"/>
      <c r="I145" s="302"/>
      <c r="J145" s="302"/>
      <c r="K145" s="302"/>
      <c r="L145" s="302"/>
    </row>
    <row r="146" spans="1:12" s="14" customFormat="1" ht="17.25" hidden="1" customHeight="1" thickBot="1">
      <c r="A146" s="2879"/>
      <c r="B146" s="2396"/>
      <c r="C146" s="504"/>
      <c r="D146" s="504"/>
      <c r="E146" s="505"/>
      <c r="F146" s="1506"/>
      <c r="G146" s="512"/>
      <c r="H146" s="504"/>
      <c r="I146" s="504"/>
      <c r="J146" s="504"/>
      <c r="K146" s="504"/>
      <c r="L146" s="504"/>
    </row>
    <row r="147" spans="1:12" s="14" customFormat="1" ht="17.25" hidden="1" customHeight="1" thickTop="1">
      <c r="A147" s="488"/>
      <c r="B147" s="2395" t="s">
        <v>2210</v>
      </c>
      <c r="C147" s="498" t="s">
        <v>2256</v>
      </c>
      <c r="D147" s="498">
        <v>45550</v>
      </c>
      <c r="E147" s="1019" t="s">
        <v>2190</v>
      </c>
      <c r="F147" s="2234" t="s">
        <v>2885</v>
      </c>
      <c r="G147" s="1080" t="s">
        <v>2972</v>
      </c>
      <c r="H147" s="502">
        <v>45550</v>
      </c>
      <c r="I147" s="502">
        <f>H147+27</f>
        <v>45577</v>
      </c>
      <c r="J147" s="502">
        <f>H147+31</f>
        <v>45581</v>
      </c>
      <c r="K147" s="502">
        <f>H147+34</f>
        <v>45584</v>
      </c>
      <c r="L147" s="502">
        <f>H147+40</f>
        <v>45590</v>
      </c>
    </row>
    <row r="148" spans="1:12" s="14" customFormat="1" ht="17.25" hidden="1" customHeight="1">
      <c r="A148" s="488"/>
      <c r="B148" s="2234" t="s">
        <v>2125</v>
      </c>
      <c r="C148" s="502" t="s">
        <v>2254</v>
      </c>
      <c r="D148" s="502">
        <v>45547</v>
      </c>
      <c r="E148" s="1040">
        <v>45549</v>
      </c>
      <c r="F148" s="2476"/>
      <c r="G148" s="1080"/>
      <c r="H148" s="502"/>
      <c r="I148" s="502"/>
      <c r="J148" s="502"/>
      <c r="K148" s="502"/>
      <c r="L148" s="502"/>
    </row>
    <row r="149" spans="1:12" s="14" customFormat="1" ht="17.25" hidden="1" customHeight="1" thickBot="1">
      <c r="A149" s="488"/>
      <c r="B149" s="1178"/>
      <c r="C149" s="504"/>
      <c r="D149" s="504"/>
      <c r="E149" s="505"/>
      <c r="F149" s="1506"/>
      <c r="G149" s="512"/>
      <c r="H149" s="504"/>
      <c r="I149" s="504"/>
      <c r="J149" s="504"/>
      <c r="K149" s="504"/>
      <c r="L149" s="504"/>
    </row>
    <row r="150" spans="1:12" s="14" customFormat="1" ht="17.25" hidden="1" customHeight="1" thickTop="1">
      <c r="A150" s="488"/>
      <c r="B150" s="1177" t="s">
        <v>2186</v>
      </c>
      <c r="C150" s="498" t="s">
        <v>2258</v>
      </c>
      <c r="D150" s="498">
        <v>45551</v>
      </c>
      <c r="E150" s="499">
        <v>45553</v>
      </c>
      <c r="F150" s="1876" t="s">
        <v>2912</v>
      </c>
      <c r="G150" s="501" t="s">
        <v>2973</v>
      </c>
      <c r="H150" s="498">
        <v>45563</v>
      </c>
      <c r="I150" s="502">
        <f>H150+27</f>
        <v>45590</v>
      </c>
      <c r="J150" s="502">
        <f>H150+31</f>
        <v>45594</v>
      </c>
      <c r="K150" s="502">
        <f>H150+34</f>
        <v>45597</v>
      </c>
      <c r="L150" s="502">
        <f>H150+40</f>
        <v>45603</v>
      </c>
    </row>
    <row r="151" spans="1:12" s="14" customFormat="1" ht="17.25" hidden="1" customHeight="1" thickBot="1">
      <c r="A151" s="488"/>
      <c r="B151" s="3518" t="s">
        <v>2262</v>
      </c>
      <c r="C151" s="502" t="s">
        <v>2263</v>
      </c>
      <c r="D151" s="502">
        <v>45557</v>
      </c>
      <c r="E151" s="1040">
        <v>45559</v>
      </c>
      <c r="F151" s="1506"/>
      <c r="G151" s="512"/>
      <c r="H151" s="504"/>
      <c r="I151" s="504"/>
      <c r="J151" s="504"/>
      <c r="K151" s="504"/>
      <c r="L151" s="504"/>
    </row>
    <row r="152" spans="1:12" s="14" customFormat="1" ht="17.25" hidden="1" customHeight="1" thickTop="1">
      <c r="A152" s="488" t="s">
        <v>2188</v>
      </c>
      <c r="B152" s="2395" t="s">
        <v>2248</v>
      </c>
      <c r="C152" s="498" t="s">
        <v>2260</v>
      </c>
      <c r="D152" s="498">
        <v>45557</v>
      </c>
      <c r="E152" s="1019" t="s">
        <v>2190</v>
      </c>
      <c r="F152" s="2467" t="s">
        <v>2182</v>
      </c>
      <c r="G152" s="501" t="s">
        <v>2974</v>
      </c>
      <c r="H152" s="498">
        <v>45576</v>
      </c>
      <c r="I152" s="549"/>
      <c r="J152" s="549"/>
      <c r="K152" s="549"/>
      <c r="L152" s="549"/>
    </row>
    <row r="153" spans="1:12" s="14" customFormat="1" ht="17.25" hidden="1" customHeight="1" thickBot="1">
      <c r="A153" s="488"/>
      <c r="B153" s="1178"/>
      <c r="C153" s="504"/>
      <c r="D153" s="504"/>
      <c r="E153" s="505"/>
      <c r="F153" s="2772"/>
      <c r="G153" s="3468"/>
      <c r="H153" s="504"/>
      <c r="I153" s="504"/>
      <c r="J153" s="504"/>
      <c r="K153" s="504"/>
      <c r="L153" s="504"/>
    </row>
    <row r="154" spans="1:12" s="14" customFormat="1" ht="17.25" customHeight="1" thickTop="1">
      <c r="A154" s="488" t="s">
        <v>2248</v>
      </c>
      <c r="B154" s="1463" t="s">
        <v>2122</v>
      </c>
      <c r="C154" s="858" t="s">
        <v>2264</v>
      </c>
      <c r="D154" s="498">
        <v>45568</v>
      </c>
      <c r="E154" s="499">
        <v>45571</v>
      </c>
      <c r="F154" s="1876" t="s">
        <v>2915</v>
      </c>
      <c r="G154" s="501" t="s">
        <v>2975</v>
      </c>
      <c r="H154" s="498">
        <v>45577</v>
      </c>
      <c r="I154" s="502">
        <f>H154+27</f>
        <v>45604</v>
      </c>
      <c r="J154" s="502">
        <f>H154+31</f>
        <v>45608</v>
      </c>
      <c r="K154" s="502">
        <f>H154+34</f>
        <v>45611</v>
      </c>
      <c r="L154" s="502">
        <f>H154+40</f>
        <v>45617</v>
      </c>
    </row>
    <row r="155" spans="1:12" s="14" customFormat="1" ht="17.25" customHeight="1" thickBot="1">
      <c r="A155" s="488" t="s">
        <v>2188</v>
      </c>
      <c r="B155" s="2778" t="s">
        <v>2222</v>
      </c>
      <c r="C155" s="502" t="s">
        <v>2266</v>
      </c>
      <c r="D155" s="504">
        <v>45567</v>
      </c>
      <c r="E155" s="505">
        <v>45571</v>
      </c>
      <c r="F155" s="2476"/>
      <c r="G155" s="1080"/>
      <c r="H155" s="502"/>
      <c r="I155" s="504"/>
      <c r="J155" s="504"/>
      <c r="K155" s="504"/>
      <c r="L155" s="504"/>
    </row>
    <row r="156" spans="1:12" s="14" customFormat="1" ht="17.25" customHeight="1" thickTop="1">
      <c r="A156" s="2879"/>
      <c r="B156" s="1876"/>
      <c r="C156" s="498"/>
      <c r="D156" s="498"/>
      <c r="E156" s="499"/>
      <c r="F156" s="2467" t="s">
        <v>2182</v>
      </c>
      <c r="G156" s="501" t="s">
        <v>2976</v>
      </c>
      <c r="H156" s="2615">
        <v>45584</v>
      </c>
      <c r="I156" s="2136" t="s">
        <v>2977</v>
      </c>
      <c r="J156" s="2136" t="s">
        <v>2977</v>
      </c>
      <c r="K156" s="2136" t="s">
        <v>2978</v>
      </c>
      <c r="L156" s="549"/>
    </row>
    <row r="157" spans="1:12" s="14" customFormat="1" ht="17.25" customHeight="1" thickBot="1">
      <c r="A157" s="2879"/>
      <c r="B157" s="1178"/>
      <c r="C157" s="504"/>
      <c r="D157" s="504"/>
      <c r="E157" s="505"/>
      <c r="F157" s="1506"/>
      <c r="G157" s="512"/>
      <c r="H157" s="504"/>
      <c r="I157" s="504"/>
      <c r="J157" s="504"/>
      <c r="K157" s="504"/>
      <c r="L157" s="504"/>
    </row>
    <row r="158" spans="1:12" s="14" customFormat="1" ht="17.25" customHeight="1" thickTop="1">
      <c r="A158" s="2879"/>
      <c r="B158" s="1876"/>
      <c r="C158" s="498"/>
      <c r="D158" s="498"/>
      <c r="E158" s="499"/>
      <c r="F158" s="2467" t="s">
        <v>2182</v>
      </c>
      <c r="G158" s="501" t="s">
        <v>2979</v>
      </c>
      <c r="H158" s="2615">
        <v>45581</v>
      </c>
      <c r="I158" s="2136" t="s">
        <v>2980</v>
      </c>
      <c r="J158" s="2136" t="s">
        <v>2980</v>
      </c>
      <c r="K158" s="2136" t="s">
        <v>2981</v>
      </c>
      <c r="L158" s="549"/>
    </row>
    <row r="159" spans="1:12" s="14" customFormat="1" ht="17.25" customHeight="1" thickBot="1">
      <c r="A159" s="2879"/>
      <c r="B159" s="1178"/>
      <c r="C159" s="504"/>
      <c r="D159" s="504"/>
      <c r="E159" s="505"/>
      <c r="F159" s="506"/>
      <c r="G159" s="512"/>
      <c r="H159" s="504"/>
      <c r="I159" s="504"/>
      <c r="J159" s="504"/>
      <c r="K159" s="504"/>
      <c r="L159" s="504"/>
    </row>
    <row r="160" spans="1:12" s="14" customFormat="1" ht="27" thickTop="1" thickBot="1">
      <c r="A160" s="488" t="s">
        <v>2267</v>
      </c>
      <c r="B160" s="1876" t="s">
        <v>2122</v>
      </c>
      <c r="C160" s="858" t="s">
        <v>2268</v>
      </c>
      <c r="D160" s="858">
        <v>45577</v>
      </c>
      <c r="E160" s="2596">
        <v>45580</v>
      </c>
      <c r="F160" s="2467" t="s">
        <v>2182</v>
      </c>
      <c r="G160" s="501" t="s">
        <v>2982</v>
      </c>
      <c r="H160" s="2615">
        <v>45588</v>
      </c>
      <c r="I160" s="3876" t="s">
        <v>2983</v>
      </c>
      <c r="J160" s="2136" t="s">
        <v>2984</v>
      </c>
      <c r="K160" s="2136" t="s">
        <v>2985</v>
      </c>
      <c r="L160" s="2136" t="s">
        <v>2985</v>
      </c>
    </row>
    <row r="161" spans="1:12" s="14" customFormat="1" ht="17.25" customHeight="1" thickTop="1" thickBot="1">
      <c r="A161" s="488" t="s">
        <v>2270</v>
      </c>
      <c r="B161" s="1876" t="s">
        <v>2271</v>
      </c>
      <c r="C161" s="498" t="s">
        <v>2272</v>
      </c>
      <c r="D161" s="498">
        <v>45582</v>
      </c>
      <c r="E161" s="499">
        <v>45584</v>
      </c>
      <c r="F161" s="506"/>
      <c r="G161" s="512"/>
      <c r="H161" s="504"/>
      <c r="I161" s="504"/>
      <c r="J161" s="504"/>
      <c r="K161" s="504"/>
      <c r="L161" s="504"/>
    </row>
    <row r="162" spans="1:12" s="14" customFormat="1" ht="17.25" customHeight="1" thickTop="1">
      <c r="A162" s="488" t="s">
        <v>2275</v>
      </c>
      <c r="B162" s="1876" t="s">
        <v>2052</v>
      </c>
      <c r="C162" s="498" t="s">
        <v>2276</v>
      </c>
      <c r="D162" s="498">
        <v>45589</v>
      </c>
      <c r="E162" s="499">
        <v>45591</v>
      </c>
      <c r="F162" s="1876" t="s">
        <v>2883</v>
      </c>
      <c r="G162" s="501" t="s">
        <v>2986</v>
      </c>
      <c r="H162" s="498">
        <v>45595</v>
      </c>
      <c r="I162" s="502">
        <f>H162+27</f>
        <v>45622</v>
      </c>
      <c r="J162" s="502">
        <f>H162+31</f>
        <v>45626</v>
      </c>
      <c r="K162" s="502">
        <f>H162+34</f>
        <v>45629</v>
      </c>
      <c r="L162" s="502">
        <f>H162+40</f>
        <v>45635</v>
      </c>
    </row>
    <row r="163" spans="1:12" s="14" customFormat="1" ht="17.25" customHeight="1" thickBot="1">
      <c r="A163" s="488"/>
      <c r="B163" s="1178"/>
      <c r="C163" s="504"/>
      <c r="D163" s="504"/>
      <c r="E163" s="505"/>
      <c r="F163" s="506"/>
      <c r="G163" s="512"/>
      <c r="H163" s="504"/>
      <c r="I163" s="504"/>
      <c r="J163" s="504"/>
      <c r="K163" s="504"/>
      <c r="L163" s="504"/>
    </row>
    <row r="164" spans="1:12" s="14" customFormat="1" ht="17.25" customHeight="1" thickTop="1">
      <c r="A164" s="488" t="s">
        <v>2278</v>
      </c>
      <c r="B164" s="1876" t="s">
        <v>2125</v>
      </c>
      <c r="C164" s="498" t="s">
        <v>2279</v>
      </c>
      <c r="D164" s="498">
        <v>45596</v>
      </c>
      <c r="E164" s="499">
        <v>45599</v>
      </c>
      <c r="F164" s="1876" t="s">
        <v>2958</v>
      </c>
      <c r="G164" s="501" t="s">
        <v>2987</v>
      </c>
      <c r="H164" s="498">
        <v>45602</v>
      </c>
      <c r="I164" s="502">
        <f>H164+27</f>
        <v>45629</v>
      </c>
      <c r="J164" s="502">
        <f>H164+31</f>
        <v>45633</v>
      </c>
      <c r="K164" s="502">
        <f>H164+34</f>
        <v>45636</v>
      </c>
      <c r="L164" s="502">
        <f>H164+40</f>
        <v>45642</v>
      </c>
    </row>
    <row r="165" spans="1:12" s="14" customFormat="1" ht="17.25" customHeight="1" thickBot="1">
      <c r="A165" s="488"/>
      <c r="B165" s="1178"/>
      <c r="C165" s="504"/>
      <c r="D165" s="504"/>
      <c r="E165" s="505"/>
      <c r="F165" s="506"/>
      <c r="G165" s="512"/>
      <c r="H165" s="504"/>
      <c r="I165" s="504"/>
      <c r="J165" s="504"/>
      <c r="K165" s="504"/>
      <c r="L165" s="504"/>
    </row>
    <row r="166" spans="1:12" s="14" customFormat="1" ht="17.25" customHeight="1" thickTop="1">
      <c r="A166" s="488" t="s">
        <v>2281</v>
      </c>
      <c r="B166" s="1876" t="s">
        <v>2282</v>
      </c>
      <c r="C166" s="498" t="s">
        <v>2283</v>
      </c>
      <c r="D166" s="498">
        <v>45603</v>
      </c>
      <c r="E166" s="499">
        <v>45606</v>
      </c>
      <c r="F166" s="1876" t="s">
        <v>2895</v>
      </c>
      <c r="G166" s="501" t="s">
        <v>2988</v>
      </c>
      <c r="H166" s="498">
        <v>45609</v>
      </c>
      <c r="I166" s="502">
        <f>H166+27</f>
        <v>45636</v>
      </c>
      <c r="J166" s="502">
        <f>H166+31</f>
        <v>45640</v>
      </c>
      <c r="K166" s="502">
        <f>H166+34</f>
        <v>45643</v>
      </c>
      <c r="L166" s="502">
        <f>H166+40</f>
        <v>45649</v>
      </c>
    </row>
    <row r="167" spans="1:12" s="14" customFormat="1" ht="17.25" customHeight="1" thickBot="1">
      <c r="A167" s="488"/>
      <c r="B167" s="1178"/>
      <c r="C167" s="504"/>
      <c r="D167" s="504"/>
      <c r="E167" s="505"/>
      <c r="F167" s="506"/>
      <c r="G167" s="512"/>
      <c r="H167" s="504"/>
      <c r="I167" s="504"/>
      <c r="J167" s="504"/>
      <c r="K167" s="504"/>
      <c r="L167" s="504"/>
    </row>
    <row r="168" spans="1:12" s="14" customFormat="1" ht="17.25" customHeight="1" thickTop="1">
      <c r="A168" s="488"/>
      <c r="B168" s="1876" t="s">
        <v>2222</v>
      </c>
      <c r="C168" s="498" t="s">
        <v>2285</v>
      </c>
      <c r="D168" s="498">
        <v>45610</v>
      </c>
      <c r="E168" s="499">
        <v>45613</v>
      </c>
      <c r="F168" s="1876" t="s">
        <v>2897</v>
      </c>
      <c r="G168" s="501" t="s">
        <v>2989</v>
      </c>
      <c r="H168" s="498">
        <v>45616</v>
      </c>
      <c r="I168" s="502">
        <f>H168+27</f>
        <v>45643</v>
      </c>
      <c r="J168" s="502">
        <f>H168+31</f>
        <v>45647</v>
      </c>
      <c r="K168" s="502">
        <f>H168+34</f>
        <v>45650</v>
      </c>
      <c r="L168" s="502">
        <f>H168+40</f>
        <v>45656</v>
      </c>
    </row>
    <row r="169" spans="1:12" s="14" customFormat="1" ht="17.25" customHeight="1" thickBot="1">
      <c r="A169" s="488"/>
      <c r="B169" s="1178"/>
      <c r="C169" s="504"/>
      <c r="D169" s="504"/>
      <c r="E169" s="505"/>
      <c r="F169" s="506"/>
      <c r="G169" s="512"/>
      <c r="H169" s="504"/>
      <c r="I169" s="504"/>
      <c r="J169" s="504"/>
      <c r="K169" s="504"/>
      <c r="L169" s="504"/>
    </row>
    <row r="170" spans="1:12" s="14" customFormat="1" ht="17.25" customHeight="1" thickTop="1">
      <c r="A170" s="488"/>
      <c r="B170" s="1876" t="s">
        <v>2287</v>
      </c>
      <c r="C170" s="498" t="s">
        <v>2288</v>
      </c>
      <c r="D170" s="498">
        <v>45617</v>
      </c>
      <c r="E170" s="499">
        <v>45620</v>
      </c>
      <c r="F170" s="1876" t="s">
        <v>2948</v>
      </c>
      <c r="G170" s="501" t="s">
        <v>2990</v>
      </c>
      <c r="H170" s="498">
        <v>45623</v>
      </c>
      <c r="I170" s="502">
        <f>H170+27</f>
        <v>45650</v>
      </c>
      <c r="J170" s="502">
        <f>H170+31</f>
        <v>45654</v>
      </c>
      <c r="K170" s="502">
        <f>H170+34</f>
        <v>45657</v>
      </c>
      <c r="L170" s="502">
        <f>H170+40</f>
        <v>45663</v>
      </c>
    </row>
    <row r="171" spans="1:12" s="14" customFormat="1" ht="17.25" customHeight="1" thickBot="1">
      <c r="A171" s="488"/>
      <c r="B171" s="1178"/>
      <c r="C171" s="504"/>
      <c r="D171" s="504"/>
      <c r="E171" s="505"/>
      <c r="F171" s="506"/>
      <c r="G171" s="512"/>
      <c r="H171" s="504"/>
      <c r="I171" s="504"/>
      <c r="J171" s="504"/>
      <c r="K171" s="504"/>
      <c r="L171" s="504"/>
    </row>
    <row r="172" spans="1:12" s="14" customFormat="1" ht="17.25" customHeight="1" thickTop="1">
      <c r="A172" s="488"/>
      <c r="B172" s="1876" t="s">
        <v>2290</v>
      </c>
      <c r="C172" s="498" t="s">
        <v>2291</v>
      </c>
      <c r="D172" s="498">
        <v>45624</v>
      </c>
      <c r="E172" s="499">
        <v>45627</v>
      </c>
      <c r="F172" s="1876" t="s">
        <v>2367</v>
      </c>
      <c r="G172" s="501" t="s">
        <v>2991</v>
      </c>
      <c r="H172" s="498">
        <v>45630</v>
      </c>
      <c r="I172" s="502">
        <f>H172+27</f>
        <v>45657</v>
      </c>
      <c r="J172" s="502">
        <f>H172+31</f>
        <v>45661</v>
      </c>
      <c r="K172" s="502">
        <f>H172+34</f>
        <v>45664</v>
      </c>
      <c r="L172" s="502">
        <f>H172+40</f>
        <v>45670</v>
      </c>
    </row>
    <row r="173" spans="1:12" s="14" customFormat="1" ht="17.25" customHeight="1" thickBot="1">
      <c r="A173" s="488"/>
      <c r="B173" s="1178"/>
      <c r="C173" s="504"/>
      <c r="D173" s="504"/>
      <c r="E173" s="505"/>
      <c r="F173" s="506"/>
      <c r="G173" s="512"/>
      <c r="H173" s="504"/>
      <c r="I173" s="504"/>
      <c r="J173" s="504"/>
      <c r="K173" s="504"/>
      <c r="L173" s="504"/>
    </row>
    <row r="174" spans="1:12" s="14" customFormat="1" ht="17.25" customHeight="1" thickTop="1">
      <c r="A174" s="488"/>
      <c r="B174" s="1876" t="s">
        <v>2052</v>
      </c>
      <c r="C174" s="498" t="s">
        <v>2293</v>
      </c>
      <c r="D174" s="498">
        <v>45631</v>
      </c>
      <c r="E174" s="499">
        <v>45634</v>
      </c>
      <c r="F174" s="1876" t="s">
        <v>2927</v>
      </c>
      <c r="G174" s="501" t="s">
        <v>2992</v>
      </c>
      <c r="H174" s="498">
        <v>45637</v>
      </c>
      <c r="I174" s="502">
        <f>H174+27</f>
        <v>45664</v>
      </c>
      <c r="J174" s="502">
        <f>H174+31</f>
        <v>45668</v>
      </c>
      <c r="K174" s="502">
        <f>H174+34</f>
        <v>45671</v>
      </c>
      <c r="L174" s="502">
        <f>H174+40</f>
        <v>45677</v>
      </c>
    </row>
    <row r="175" spans="1:12" s="14" customFormat="1" ht="17.25" customHeight="1" thickBot="1">
      <c r="A175" s="488"/>
      <c r="B175" s="1178"/>
      <c r="C175" s="504"/>
      <c r="D175" s="504"/>
      <c r="E175" s="505"/>
      <c r="F175" s="506"/>
      <c r="G175" s="512"/>
      <c r="H175" s="504"/>
      <c r="I175" s="504"/>
      <c r="J175" s="504"/>
      <c r="K175" s="504"/>
      <c r="L175" s="504"/>
    </row>
    <row r="176" spans="1:12" s="14" customFormat="1" ht="17.25" customHeight="1" thickTop="1">
      <c r="A176" s="488"/>
      <c r="B176" s="1876" t="s">
        <v>2125</v>
      </c>
      <c r="C176" s="498" t="s">
        <v>2293</v>
      </c>
      <c r="D176" s="498">
        <v>45631</v>
      </c>
      <c r="E176" s="499">
        <v>45634</v>
      </c>
      <c r="F176" s="1876" t="s">
        <v>2881</v>
      </c>
      <c r="G176" s="501" t="s">
        <v>2993</v>
      </c>
      <c r="H176" s="498">
        <v>45644</v>
      </c>
      <c r="I176" s="502">
        <f>H176+27</f>
        <v>45671</v>
      </c>
      <c r="J176" s="502">
        <f>H176+31</f>
        <v>45675</v>
      </c>
      <c r="K176" s="502">
        <f>H176+34</f>
        <v>45678</v>
      </c>
      <c r="L176" s="502">
        <f>H176+40</f>
        <v>45684</v>
      </c>
    </row>
    <row r="177" spans="1:12" s="14" customFormat="1" ht="17.25" customHeight="1" thickBot="1">
      <c r="A177" s="488"/>
      <c r="B177" s="1178"/>
      <c r="C177" s="504"/>
      <c r="D177" s="504"/>
      <c r="E177" s="505"/>
      <c r="F177" s="506"/>
      <c r="G177" s="512"/>
      <c r="H177" s="504"/>
      <c r="I177" s="504"/>
      <c r="J177" s="504"/>
      <c r="K177" s="504"/>
      <c r="L177" s="504"/>
    </row>
    <row r="178" spans="1:12" s="14" customFormat="1" ht="17.25" customHeight="1" thickTop="1">
      <c r="A178" s="488"/>
      <c r="B178" s="1876" t="s">
        <v>2282</v>
      </c>
      <c r="C178" s="498" t="s">
        <v>2295</v>
      </c>
      <c r="D178" s="498">
        <v>45638</v>
      </c>
      <c r="E178" s="499">
        <v>45641</v>
      </c>
      <c r="F178" s="1876" t="s">
        <v>2873</v>
      </c>
      <c r="G178" s="501" t="s">
        <v>2994</v>
      </c>
      <c r="H178" s="498">
        <v>45651</v>
      </c>
      <c r="I178" s="502">
        <f>H178+27</f>
        <v>45678</v>
      </c>
      <c r="J178" s="502">
        <f>H178+31</f>
        <v>45682</v>
      </c>
      <c r="K178" s="502">
        <f>H178+34</f>
        <v>45685</v>
      </c>
      <c r="L178" s="502">
        <f>H178+40</f>
        <v>45691</v>
      </c>
    </row>
    <row r="179" spans="1:12" s="14" customFormat="1" ht="17.25" customHeight="1" thickBot="1">
      <c r="A179" s="488"/>
      <c r="B179" s="1178"/>
      <c r="C179" s="504"/>
      <c r="D179" s="504"/>
      <c r="E179" s="505"/>
      <c r="F179" s="506"/>
      <c r="G179" s="512"/>
      <c r="H179" s="504"/>
      <c r="I179" s="504"/>
      <c r="J179" s="504"/>
      <c r="K179" s="504"/>
      <c r="L179" s="504"/>
    </row>
    <row r="180" spans="1:12" s="14" customFormat="1" ht="17.25" customHeight="1" thickTop="1">
      <c r="A180" s="488"/>
      <c r="B180" s="1876" t="s">
        <v>2222</v>
      </c>
      <c r="C180" s="498" t="s">
        <v>2297</v>
      </c>
      <c r="D180" s="498">
        <v>45645</v>
      </c>
      <c r="E180" s="499">
        <v>45648</v>
      </c>
      <c r="F180" s="1876" t="s">
        <v>2932</v>
      </c>
      <c r="G180" s="501" t="s">
        <v>2995</v>
      </c>
      <c r="H180" s="498">
        <v>45658</v>
      </c>
      <c r="I180" s="502">
        <f>H180+27</f>
        <v>45685</v>
      </c>
      <c r="J180" s="502">
        <f>H180+31</f>
        <v>45689</v>
      </c>
      <c r="K180" s="502">
        <f>H180+34</f>
        <v>45692</v>
      </c>
      <c r="L180" s="502">
        <f>H180+40</f>
        <v>45698</v>
      </c>
    </row>
    <row r="181" spans="1:12" s="14" customFormat="1" ht="17.25" customHeight="1" thickBot="1">
      <c r="A181" s="488"/>
      <c r="B181" s="1178"/>
      <c r="C181" s="504"/>
      <c r="D181" s="504"/>
      <c r="E181" s="505"/>
      <c r="F181" s="506"/>
      <c r="G181" s="512"/>
      <c r="H181" s="504"/>
      <c r="I181" s="504"/>
      <c r="J181" s="504"/>
      <c r="K181" s="504"/>
      <c r="L181" s="504"/>
    </row>
    <row r="182" spans="1:12" s="14" customFormat="1" ht="17.25" customHeight="1" thickTop="1">
      <c r="A182" s="488"/>
      <c r="B182" s="1876" t="s">
        <v>2287</v>
      </c>
      <c r="C182" s="498" t="s">
        <v>2299</v>
      </c>
      <c r="D182" s="498">
        <v>45652</v>
      </c>
      <c r="E182" s="499">
        <v>45655</v>
      </c>
      <c r="F182" s="1876" t="s">
        <v>2934</v>
      </c>
      <c r="G182" s="501" t="s">
        <v>2996</v>
      </c>
      <c r="H182" s="498">
        <v>45665</v>
      </c>
      <c r="I182" s="502">
        <f>H182+27</f>
        <v>45692</v>
      </c>
      <c r="J182" s="502">
        <f>H182+31</f>
        <v>45696</v>
      </c>
      <c r="K182" s="502">
        <f>H182+34</f>
        <v>45699</v>
      </c>
      <c r="L182" s="502">
        <f>H182+40</f>
        <v>45705</v>
      </c>
    </row>
    <row r="183" spans="1:12" s="14" customFormat="1" ht="17.25" customHeight="1" thickBot="1">
      <c r="A183" s="488"/>
      <c r="B183" s="1178"/>
      <c r="C183" s="504"/>
      <c r="D183" s="504"/>
      <c r="E183" s="505"/>
      <c r="F183" s="506"/>
      <c r="G183" s="512"/>
      <c r="H183" s="504"/>
      <c r="I183" s="504"/>
      <c r="J183" s="504"/>
      <c r="K183" s="504"/>
      <c r="L183" s="504"/>
    </row>
    <row r="184" spans="1:12" s="14" customFormat="1" ht="17.25" customHeight="1" thickTop="1">
      <c r="A184" s="2879"/>
      <c r="B184" s="1876" t="s">
        <v>2287</v>
      </c>
      <c r="C184" s="498" t="s">
        <v>2301</v>
      </c>
      <c r="D184" s="498">
        <v>45659</v>
      </c>
      <c r="E184" s="499">
        <v>45662</v>
      </c>
      <c r="F184" s="1876" t="s">
        <v>2885</v>
      </c>
      <c r="G184" s="501" t="s">
        <v>2997</v>
      </c>
      <c r="H184" s="498">
        <v>45672</v>
      </c>
      <c r="I184" s="502">
        <f>H184+27</f>
        <v>45699</v>
      </c>
      <c r="J184" s="502">
        <f>H184+31</f>
        <v>45703</v>
      </c>
      <c r="K184" s="502">
        <f>H184+34</f>
        <v>45706</v>
      </c>
      <c r="L184" s="502">
        <f>H184+40</f>
        <v>45712</v>
      </c>
    </row>
    <row r="185" spans="1:12" s="14" customFormat="1" ht="17.25" customHeight="1" thickBot="1">
      <c r="A185" s="2879"/>
      <c r="B185" s="1178"/>
      <c r="C185" s="504"/>
      <c r="D185" s="504"/>
      <c r="E185" s="505"/>
      <c r="F185" s="506"/>
      <c r="G185" s="512"/>
      <c r="H185" s="504"/>
      <c r="I185" s="504"/>
      <c r="J185" s="504"/>
      <c r="K185" s="504"/>
      <c r="L185" s="504"/>
    </row>
    <row r="186" spans="1:12" s="14" customFormat="1" ht="17.25" customHeight="1" thickTop="1">
      <c r="A186" s="2880"/>
      <c r="B186" s="17"/>
      <c r="C186"/>
      <c r="D186"/>
      <c r="E186"/>
      <c r="F186"/>
      <c r="G186"/>
      <c r="H186" s="20"/>
      <c r="I186"/>
      <c r="J186"/>
      <c r="K186" s="24"/>
      <c r="L186"/>
    </row>
    <row r="187" spans="1:12" s="14" customFormat="1" ht="17.25" customHeight="1">
      <c r="A187" s="2880"/>
      <c r="B187" s="17"/>
      <c r="C187"/>
      <c r="D187"/>
      <c r="E187"/>
      <c r="F187"/>
      <c r="G187"/>
      <c r="H187" s="20"/>
      <c r="I187"/>
      <c r="J187"/>
      <c r="K187" s="24"/>
      <c r="L187"/>
    </row>
    <row r="188" spans="1:12" s="14" customFormat="1" ht="17.25" customHeight="1">
      <c r="A188" s="2880"/>
      <c r="B188" s="17"/>
      <c r="C188"/>
      <c r="D188"/>
      <c r="E188"/>
      <c r="F188"/>
      <c r="G188"/>
      <c r="H188" s="20"/>
      <c r="I188"/>
      <c r="J188"/>
      <c r="K188" s="24"/>
      <c r="L188"/>
    </row>
    <row r="189" spans="1:12" s="30" customFormat="1" ht="14.25">
      <c r="B189" s="26" t="s">
        <v>1920</v>
      </c>
      <c r="C189" s="27"/>
      <c r="D189" s="27"/>
      <c r="E189" s="28"/>
      <c r="F189" s="23" t="s">
        <v>1958</v>
      </c>
      <c r="G189" s="23"/>
      <c r="H189" s="27"/>
      <c r="I189" s="27"/>
      <c r="J189" s="23" t="s">
        <v>1982</v>
      </c>
      <c r="K189" s="23"/>
      <c r="L189" s="23"/>
    </row>
    <row r="190" spans="1:12" s="30" customFormat="1" ht="14.25">
      <c r="B190" s="31" t="s">
        <v>1921</v>
      </c>
      <c r="C190" s="27"/>
      <c r="D190" s="32" t="s">
        <v>2305</v>
      </c>
      <c r="E190" s="23"/>
      <c r="F190" s="27" t="s">
        <v>2306</v>
      </c>
      <c r="G190" s="27"/>
      <c r="H190" s="32" t="s">
        <v>1960</v>
      </c>
      <c r="I190" s="27"/>
      <c r="J190" s="27" t="s">
        <v>1984</v>
      </c>
      <c r="K190" s="27"/>
      <c r="L190" s="33" t="s">
        <v>1985</v>
      </c>
    </row>
    <row r="192" spans="1:12" s="29" customFormat="1" ht="14.25">
      <c r="B192" s="34" t="str">
        <f>HOME!A$600</f>
        <v>ZANT CHONG</v>
      </c>
      <c r="C192" s="34" t="str">
        <f>HOME!B$600</f>
        <v>6011 2429</v>
      </c>
      <c r="D192" s="24" t="str">
        <f>HOME!C$600</f>
        <v>zant.chong@msc.com</v>
      </c>
      <c r="E192"/>
      <c r="F192" s="58" t="str">
        <f>HOME!A617</f>
        <v>ROBERT CHIA</v>
      </c>
      <c r="G192" s="58" t="str">
        <f>HOME!B617</f>
        <v>6011 0564</v>
      </c>
      <c r="H192" s="38" t="str">
        <f>HOME!C617</f>
        <v>robert.chia@msc.com</v>
      </c>
      <c r="I192"/>
      <c r="J192" s="58" t="str">
        <f>HOME!A$632</f>
        <v>RAYNAR ANG</v>
      </c>
      <c r="K192" s="58" t="str">
        <f>HOME!B$632</f>
        <v>6011 2358</v>
      </c>
      <c r="L192" s="38" t="str">
        <f>HOME!C$632</f>
        <v>raynar.ang@msc.com</v>
      </c>
    </row>
    <row r="193" spans="2:12" s="29" customFormat="1" ht="14.25">
      <c r="B193" s="34" t="str">
        <f>HOME!A$601</f>
        <v>PHOEBE HUANG</v>
      </c>
      <c r="C193" s="34" t="str">
        <f>HOME!B$601</f>
        <v>6011 0562</v>
      </c>
      <c r="D193" s="24" t="str">
        <f>HOME!C$601</f>
        <v>phoebe.huang@msc.com</v>
      </c>
      <c r="E193"/>
      <c r="F193" s="58" t="str">
        <f>HOME!A618</f>
        <v>S. Y. LIEW</v>
      </c>
      <c r="G193" s="58" t="str">
        <f>HOME!B618</f>
        <v>6011 2348</v>
      </c>
      <c r="H193" s="38" t="str">
        <f>HOME!C618</f>
        <v>seoyi.liew@msc.com</v>
      </c>
      <c r="I193"/>
      <c r="J193" s="58" t="str">
        <f>HOME!A$633</f>
        <v>KAI SIANG</v>
      </c>
      <c r="K193" s="58" t="str">
        <f>HOME!B$633</f>
        <v>6011 2356</v>
      </c>
      <c r="L193" s="38" t="str">
        <f>HOME!C$633</f>
        <v>kaisiang.lim@msc.com</v>
      </c>
    </row>
    <row r="194" spans="2:12" s="29" customFormat="1" ht="14.25">
      <c r="B194" s="34" t="str">
        <f>HOME!A$602</f>
        <v>SHERWIN LIM</v>
      </c>
      <c r="C194" s="34" t="str">
        <f>HOME!B$602</f>
        <v>6011 2395</v>
      </c>
      <c r="D194" s="24" t="str">
        <f>HOME!C$602</f>
        <v>sherwin.lim@msc.com</v>
      </c>
      <c r="E194"/>
      <c r="F194" s="58" t="str">
        <f>HOME!A619</f>
        <v>SHARON KOH</v>
      </c>
      <c r="G194" s="58" t="str">
        <f>HOME!B619</f>
        <v>6011 2349</v>
      </c>
      <c r="H194" s="38" t="str">
        <f>HOME!C619</f>
        <v>sharon.koh@msc.com</v>
      </c>
      <c r="I194"/>
      <c r="J194" s="58" t="str">
        <f>HOME!A$634</f>
        <v>DEWI</v>
      </c>
      <c r="K194" s="58" t="str">
        <f>HOME!B$634</f>
        <v>6011 2354</v>
      </c>
      <c r="L194" s="38" t="str">
        <f>HOME!C$634</f>
        <v>dewi.ratnah@msc.com</v>
      </c>
    </row>
    <row r="195" spans="2:12" s="29" customFormat="1" ht="14.25">
      <c r="B195" s="34" t="str">
        <f>HOME!A$603</f>
        <v>NATALIE LEW</v>
      </c>
      <c r="C195" s="34" t="str">
        <f>HOME!B$603</f>
        <v>6011 2399</v>
      </c>
      <c r="D195" s="24" t="str">
        <f>HOME!C$603</f>
        <v>natalie.lew@msc.com</v>
      </c>
      <c r="E195"/>
      <c r="F195" s="58" t="str">
        <f>HOME!A620</f>
        <v>ANGELIA LAU</v>
      </c>
      <c r="G195" s="58" t="str">
        <f>HOME!B620</f>
        <v>6011 2346</v>
      </c>
      <c r="H195" s="38" t="str">
        <f>HOME!C620</f>
        <v>angelia.lau@msc.com</v>
      </c>
      <c r="I195"/>
      <c r="J195" s="58" t="str">
        <f>HOME!A$635</f>
        <v>YU TING</v>
      </c>
      <c r="K195" s="58" t="str">
        <f>HOME!B$635</f>
        <v>6011 2359</v>
      </c>
      <c r="L195" s="38" t="str">
        <f>HOME!C$635</f>
        <v>yuting.luo@msc.com</v>
      </c>
    </row>
    <row r="196" spans="2:12" s="29" customFormat="1" ht="14.25">
      <c r="B196" s="34" t="str">
        <f>HOME!A$604</f>
        <v xml:space="preserve">LIM LEE HLI </v>
      </c>
      <c r="C196" s="34" t="str">
        <f>HOME!B$604</f>
        <v>6011 2352</v>
      </c>
      <c r="D196" s="24" t="str">
        <f>HOME!C$604</f>
        <v>leehli.lim@msc.com</v>
      </c>
      <c r="E196"/>
      <c r="F196" s="58" t="str">
        <f>HOME!A621</f>
        <v>NOOR AFNINDAH</v>
      </c>
      <c r="G196" s="58" t="str">
        <f>HOME!B621</f>
        <v>6011 2347</v>
      </c>
      <c r="H196" s="38" t="str">
        <f>HOME!C621</f>
        <v>noor.afnindah@msc.com</v>
      </c>
      <c r="I196"/>
      <c r="J196" s="58" t="str">
        <f>HOME!A$636</f>
        <v>-</v>
      </c>
      <c r="K196" s="58" t="str">
        <f>HOME!B$636</f>
        <v>6011 0567</v>
      </c>
      <c r="L196" s="38" t="str">
        <f>HOME!C$636</f>
        <v>-</v>
      </c>
    </row>
    <row r="197" spans="2:12" s="29" customFormat="1" ht="14.25">
      <c r="B197" s="34" t="str">
        <f>HOME!A$605</f>
        <v>LIM AI PHEN</v>
      </c>
      <c r="C197" s="34" t="str">
        <f>HOME!B$605</f>
        <v>6011 9646</v>
      </c>
      <c r="D197" s="24" t="str">
        <f>HOME!C$605</f>
        <v>aiphen.lim@msc.com</v>
      </c>
      <c r="E197"/>
      <c r="F197" s="58" t="str">
        <f>HOME!A622</f>
        <v>NG CHING WEI</v>
      </c>
      <c r="G197" s="58" t="str">
        <f>HOME!B622</f>
        <v>6011 2404</v>
      </c>
      <c r="H197" s="38" t="str">
        <f>HOME!C622</f>
        <v>chingwei.ng@msc.com</v>
      </c>
      <c r="I197"/>
      <c r="J197" s="58" t="str">
        <f>HOME!A$637</f>
        <v>SHAN SHAN</v>
      </c>
      <c r="K197" s="58" t="str">
        <f>HOME!B$637</f>
        <v>6011 2353</v>
      </c>
      <c r="L197" s="38" t="str">
        <f>HOME!C$637</f>
        <v>shanshan.chin@msc.com</v>
      </c>
    </row>
    <row r="198" spans="2:12" s="29" customFormat="1" ht="14.25">
      <c r="B198" s="34" t="str">
        <f>HOME!A$606</f>
        <v>DARIUS ONG</v>
      </c>
      <c r="C198" s="34" t="str">
        <f>HOME!B$606</f>
        <v>6011 2396</v>
      </c>
      <c r="D198" s="24" t="str">
        <f>HOME!C$606</f>
        <v>darius.ong@msc.com</v>
      </c>
      <c r="E198"/>
      <c r="F198" s="58">
        <f>HOME!A623</f>
        <v>0</v>
      </c>
      <c r="G198" s="58">
        <f>HOME!B623</f>
        <v>0</v>
      </c>
      <c r="H198" s="38">
        <f>HOME!C623</f>
        <v>0</v>
      </c>
      <c r="I198"/>
      <c r="J198" s="58" t="str">
        <f>HOME!A$638</f>
        <v>EUNICE</v>
      </c>
      <c r="K198" s="58" t="str">
        <f>HOME!B$638</f>
        <v>6011 2355</v>
      </c>
      <c r="L198" s="38" t="str">
        <f>HOME!C$638</f>
        <v>eunice.chan@msc.com</v>
      </c>
    </row>
    <row r="199" spans="2:12" s="29" customFormat="1" ht="14.25">
      <c r="B199" s="34" t="str">
        <f>HOME!A$607</f>
        <v>LAWRENCE ANG (CROSS-TRADE)</v>
      </c>
      <c r="C199" s="34" t="str">
        <f>HOME!B$607</f>
        <v>6011 2400</v>
      </c>
      <c r="D199" s="24" t="str">
        <f>HOME!C$607</f>
        <v>lawrence.ang@msc.com</v>
      </c>
      <c r="E199"/>
      <c r="F199" s="58" t="str">
        <f>HOME!A624</f>
        <v>.</v>
      </c>
      <c r="G199" s="58" t="str">
        <f>HOME!B624</f>
        <v>.</v>
      </c>
      <c r="H199" s="38" t="str">
        <f>HOME!C624</f>
        <v>.</v>
      </c>
      <c r="I199"/>
      <c r="J199" s="58" t="str">
        <f>HOME!A$639</f>
        <v>HAZEL</v>
      </c>
      <c r="K199" s="58" t="str">
        <f>HOME!B$639</f>
        <v>6011 2435</v>
      </c>
      <c r="L199" s="38" t="str">
        <f>HOME!C$639</f>
        <v>hazel.toh@msc.com</v>
      </c>
    </row>
    <row r="200" spans="2:12" s="29" customFormat="1" ht="14.25">
      <c r="B200" s="58" t="str">
        <f>HOME!A608</f>
        <v>ASHTON YAN</v>
      </c>
      <c r="C200" s="58" t="str">
        <f>HOME!B608</f>
        <v>6011 2398</v>
      </c>
      <c r="D200" s="38" t="str">
        <f>HOME!C608</f>
        <v>ashton.yan@msc.com</v>
      </c>
      <c r="E200"/>
      <c r="F200"/>
      <c r="G200" s="11"/>
      <c r="H200" s="33"/>
      <c r="I200"/>
      <c r="J200" s="34"/>
      <c r="K200"/>
      <c r="L200"/>
    </row>
    <row r="201" spans="2:12" s="29" customFormat="1" ht="14.25">
      <c r="B201" s="58" t="str">
        <f>HOME!A609</f>
        <v>JUN YUAN (IMP)</v>
      </c>
      <c r="C201" s="58" t="str">
        <f>HOME!B609</f>
        <v>6011 2402</v>
      </c>
      <c r="D201" s="38" t="str">
        <f>HOME!C609</f>
        <v>junyuan.kwa@msc.com</v>
      </c>
      <c r="E201"/>
      <c r="F201"/>
      <c r="G201" s="11"/>
      <c r="H201" s="33"/>
      <c r="I201"/>
      <c r="J201"/>
      <c r="K201"/>
      <c r="L201"/>
    </row>
    <row r="202" spans="2:12" s="29" customFormat="1" ht="14.25">
      <c r="B202" s="58" t="str">
        <f>HOME!A610</f>
        <v>KARTHI</v>
      </c>
      <c r="C202" s="58" t="str">
        <f>HOME!B610</f>
        <v>6011 2397</v>
      </c>
      <c r="D202" s="38" t="str">
        <f>HOME!C610</f>
        <v>karthigayan.velu@msc.com</v>
      </c>
      <c r="E202"/>
      <c r="F202"/>
      <c r="G202" s="11"/>
      <c r="H202" s="11"/>
      <c r="I202" s="33"/>
      <c r="J202"/>
      <c r="K202"/>
      <c r="L202"/>
    </row>
    <row r="203" spans="2:12" ht="14.25">
      <c r="B203" s="58">
        <f>HOME!A611</f>
        <v>0</v>
      </c>
      <c r="C203" s="58">
        <f>HOME!B611</f>
        <v>0</v>
      </c>
      <c r="D203" s="38">
        <f>HOME!C611</f>
        <v>0</v>
      </c>
    </row>
    <row r="204" spans="2:12" ht="14.25">
      <c r="B204" s="58" t="str">
        <f>HOME!A612</f>
        <v xml:space="preserve">MAIN LINE  </v>
      </c>
      <c r="C204" s="58" t="str">
        <f>HOME!B612</f>
        <v>6011 2424</v>
      </c>
      <c r="D204" s="38">
        <f>HOME!C612</f>
        <v>0</v>
      </c>
    </row>
    <row r="205" spans="2:12" ht="14.25">
      <c r="B205" s="58">
        <f>HOME!A613</f>
        <v>0</v>
      </c>
      <c r="C205" s="58">
        <f>HOME!B613</f>
        <v>0</v>
      </c>
      <c r="D205" s="38">
        <f>HOME!C613</f>
        <v>0</v>
      </c>
    </row>
  </sheetData>
  <customSheetViews>
    <customSheetView guid="{25211047-2AA7-431D-8637-AA6183637E8E}"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2"/>
      <headerFooter>
        <oddFooter>&amp;RLast update : &amp;D   &amp;T&amp;L&amp;1#&amp;"Calibri"&amp;10&amp;K000000Sensitivity: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3"/>
      <headerFooter>
        <oddFooter>&amp;RLast update : &amp;D   &amp;T&amp;L&amp;1#&amp;"Calibri"&amp;10 Sensitivity: Internal</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9" orientation="landscape" r:id="rId5"/>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6"/>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7"/>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12"/>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G9" sqref="G9"/>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17"/>
      <headerFooter>
        <oddFooter>&amp;RLast update : &amp;D   &amp;T&amp;L&amp;1#&amp;"Calibri"&amp;10 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18"/>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19"/>
      <headerFooter>
        <oddFooter>&amp;RLast update : &amp;D   &amp;T&amp;L&amp;1#&amp;"Calibri"&amp;10&amp;K000000Sensitivity: Internal</oddFooter>
      </headerFooter>
    </customSheetView>
    <customSheetView guid="{D8AE3607-C68D-4DD7-8BE1-F63EA4A613B4}"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27" type="noConversion"/>
  <hyperlinks>
    <hyperlink ref="H190" display="custsvc@msca.com.sg" xr:uid="{00000000-0004-0000-0500-000000000000}"/>
    <hyperlink ref="L190" display="sinexp@msca.com.sg" xr:uid="{00000000-0004-0000-0500-000001000000}"/>
    <hyperlink ref="D190" display="mktg-dept@msca.com.sg" xr:uid="{00000000-0004-0000-0500-000002000000}"/>
  </hyperlinks>
  <pageMargins left="0.19685039370078741" right="0.19685039370078741" top="0.74803149606299213" bottom="0.74803149606299213" header="0.31496062992125984" footer="0.31496062992125984"/>
  <pageSetup paperSize="9" scale="47" orientation="landscape" r:id="rId21"/>
  <headerFooter>
    <oddFooter>&amp;L_x000D_&amp;1#&amp;"Calibri"&amp;10&amp;K000000 Sensitivity: Internal&amp;RLast update : &amp;D   &amp;T&amp;</oddFooter>
  </headerFooter>
  <drawing r:id="rId2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P141"/>
  <sheetViews>
    <sheetView zoomScale="85" zoomScaleNormal="85" workbookViewId="0">
      <selection activeCell="A104" sqref="A104:B121"/>
    </sheetView>
  </sheetViews>
  <sheetFormatPr defaultColWidth="9.42578125" defaultRowHeight="12.75"/>
  <cols>
    <col min="1" max="1" width="16.42578125" customWidth="1"/>
    <col min="2" max="2" width="21.42578125" customWidth="1"/>
    <col min="3" max="3" width="16.5703125" bestFit="1" customWidth="1"/>
    <col min="4" max="4" width="16.42578125" customWidth="1"/>
    <col min="5" max="5" width="14.5703125" customWidth="1"/>
    <col min="6" max="6" width="29" customWidth="1"/>
    <col min="7" max="7" width="13" customWidth="1"/>
    <col min="8" max="8" width="17.42578125" customWidth="1"/>
    <col min="9" max="9" width="17.5703125" customWidth="1"/>
    <col min="10" max="10" width="15.42578125" customWidth="1"/>
    <col min="11" max="11" width="20.5703125" customWidth="1"/>
    <col min="12" max="12" width="17.42578125" customWidth="1"/>
    <col min="13" max="13" width="18" customWidth="1"/>
    <col min="14" max="14" width="17.42578125" customWidth="1"/>
    <col min="15" max="15" width="16.28515625" customWidth="1"/>
    <col min="16" max="16" width="11.42578125" bestFit="1" customWidth="1"/>
  </cols>
  <sheetData>
    <row r="1" spans="1:14" ht="6" customHeight="1">
      <c r="A1" s="24" t="s">
        <v>2998</v>
      </c>
      <c r="B1" s="5"/>
      <c r="C1" s="5"/>
      <c r="D1" s="5"/>
      <c r="E1" s="5"/>
      <c r="F1" s="5"/>
      <c r="G1" s="5"/>
      <c r="H1" s="5"/>
      <c r="I1" s="5"/>
      <c r="J1" s="5"/>
      <c r="K1" s="5"/>
      <c r="L1" s="5"/>
      <c r="M1" s="37"/>
      <c r="N1" s="5"/>
    </row>
    <row r="2" spans="1:14" s="6" customFormat="1" ht="33">
      <c r="B2" s="147" t="s">
        <v>2012</v>
      </c>
      <c r="C2" s="45"/>
      <c r="M2" s="37"/>
      <c r="N2" s="39"/>
    </row>
    <row r="3" spans="1:14" ht="15.75">
      <c r="A3" s="4"/>
      <c r="B3" s="46"/>
      <c r="C3" s="46"/>
      <c r="D3" s="46" t="s">
        <v>2999</v>
      </c>
      <c r="E3" s="46"/>
      <c r="F3" s="46"/>
      <c r="G3" s="46"/>
      <c r="H3" s="46"/>
      <c r="I3" s="46"/>
      <c r="J3" s="37"/>
      <c r="K3" s="37"/>
      <c r="L3" s="37"/>
      <c r="M3" s="37"/>
      <c r="N3" s="5"/>
    </row>
    <row r="4" spans="1:14" ht="15">
      <c r="A4" s="10"/>
      <c r="B4" s="945" t="s">
        <v>2801</v>
      </c>
      <c r="C4" s="47"/>
      <c r="D4" s="47"/>
      <c r="E4" s="47"/>
      <c r="F4" s="47"/>
      <c r="G4" s="47"/>
      <c r="H4" s="48"/>
      <c r="I4" s="47"/>
      <c r="J4" s="37"/>
      <c r="K4" s="37"/>
      <c r="L4" s="37"/>
      <c r="M4" s="37"/>
      <c r="N4" s="5"/>
    </row>
    <row r="5" spans="1:14" s="14" customFormat="1" ht="51" hidden="1" customHeight="1">
      <c r="A5" s="513"/>
      <c r="B5" s="489" t="s">
        <v>3000</v>
      </c>
      <c r="C5" s="502"/>
      <c r="D5" s="491" t="s">
        <v>2015</v>
      </c>
      <c r="E5" s="96" t="s">
        <v>2016</v>
      </c>
      <c r="F5" s="252" t="s">
        <v>2017</v>
      </c>
      <c r="G5" s="253" t="s">
        <v>2018</v>
      </c>
      <c r="H5" s="86" t="s">
        <v>1378</v>
      </c>
      <c r="I5" s="150" t="s">
        <v>361</v>
      </c>
      <c r="J5" s="150" t="s">
        <v>81</v>
      </c>
      <c r="K5" s="150" t="s">
        <v>1622</v>
      </c>
      <c r="L5" s="150" t="s">
        <v>398</v>
      </c>
      <c r="M5" s="150" t="s">
        <v>604</v>
      </c>
      <c r="N5" s="2463" t="s">
        <v>2802</v>
      </c>
    </row>
    <row r="6" spans="1:14" s="14" customFormat="1" ht="20.25" hidden="1" thickBot="1">
      <c r="A6" s="513"/>
      <c r="B6" s="1004" t="s">
        <v>2021</v>
      </c>
      <c r="C6" s="572" t="s">
        <v>3001</v>
      </c>
      <c r="D6" s="15"/>
      <c r="E6" s="90" t="s">
        <v>2023</v>
      </c>
      <c r="F6" s="254"/>
      <c r="G6" s="255"/>
      <c r="H6" s="90"/>
      <c r="I6" s="90" t="s">
        <v>3002</v>
      </c>
      <c r="J6" s="90" t="s">
        <v>2026</v>
      </c>
      <c r="K6" s="90" t="s">
        <v>2027</v>
      </c>
      <c r="L6" s="90" t="s">
        <v>3003</v>
      </c>
      <c r="M6" s="90" t="s">
        <v>3004</v>
      </c>
      <c r="N6" s="487"/>
    </row>
    <row r="7" spans="1:14" s="14" customFormat="1" ht="20.25" hidden="1" thickTop="1">
      <c r="A7" s="488"/>
      <c r="B7" s="1892" t="s">
        <v>2109</v>
      </c>
      <c r="C7" s="498" t="s">
        <v>2147</v>
      </c>
      <c r="D7" s="498">
        <v>45300</v>
      </c>
      <c r="E7" s="499">
        <v>45302</v>
      </c>
      <c r="F7" s="501" t="s">
        <v>3005</v>
      </c>
      <c r="G7" s="501" t="s">
        <v>3006</v>
      </c>
      <c r="H7" s="179">
        <v>45308</v>
      </c>
      <c r="I7" s="179">
        <f>H7+18</f>
        <v>45326</v>
      </c>
      <c r="J7" s="179">
        <f>H7+21</f>
        <v>45329</v>
      </c>
      <c r="K7" s="179">
        <f>H7+26</f>
        <v>45334</v>
      </c>
      <c r="L7" s="179">
        <f>H7+27</f>
        <v>45335</v>
      </c>
      <c r="M7" s="179">
        <f>H7+29</f>
        <v>45337</v>
      </c>
      <c r="N7" s="487"/>
    </row>
    <row r="8" spans="1:14" s="14" customFormat="1" ht="20.25" hidden="1" thickBot="1">
      <c r="A8" s="488"/>
      <c r="B8" s="1178"/>
      <c r="C8" s="504"/>
      <c r="D8" s="504"/>
      <c r="E8" s="505"/>
      <c r="F8" s="180"/>
      <c r="G8" s="518"/>
      <c r="H8" s="517"/>
      <c r="I8" s="181"/>
      <c r="J8" s="181"/>
      <c r="K8" s="181"/>
      <c r="L8" s="181"/>
      <c r="M8" s="181"/>
      <c r="N8" s="487"/>
    </row>
    <row r="9" spans="1:14" s="14" customFormat="1" ht="20.25" hidden="1" thickTop="1">
      <c r="A9" s="488" t="s">
        <v>2149</v>
      </c>
      <c r="B9" s="1892" t="s">
        <v>2150</v>
      </c>
      <c r="C9" s="498" t="s">
        <v>2151</v>
      </c>
      <c r="D9" s="498">
        <v>45311</v>
      </c>
      <c r="E9" s="499">
        <v>45313</v>
      </c>
      <c r="F9" s="1051" t="s">
        <v>2182</v>
      </c>
      <c r="G9" s="501" t="s">
        <v>3007</v>
      </c>
      <c r="H9" s="179">
        <v>45315</v>
      </c>
      <c r="I9" s="941"/>
      <c r="J9" s="941"/>
      <c r="K9" s="941"/>
      <c r="L9" s="941"/>
      <c r="M9" s="941"/>
      <c r="N9" s="487"/>
    </row>
    <row r="10" spans="1:14" s="14" customFormat="1" ht="20.25" hidden="1" thickBot="1">
      <c r="A10" s="488"/>
      <c r="B10" s="1178"/>
      <c r="C10" s="504"/>
      <c r="D10" s="504"/>
      <c r="E10" s="505"/>
      <c r="F10" s="180"/>
      <c r="G10" s="518"/>
      <c r="H10" s="517"/>
      <c r="I10" s="2345"/>
      <c r="J10" s="2345"/>
      <c r="K10" s="2345"/>
      <c r="L10" s="2345"/>
      <c r="M10" s="2345"/>
      <c r="N10" s="487"/>
    </row>
    <row r="11" spans="1:14" s="14" customFormat="1" ht="20.25" hidden="1" thickTop="1">
      <c r="A11" s="488"/>
      <c r="B11" s="1892" t="s">
        <v>2138</v>
      </c>
      <c r="C11" s="498" t="s">
        <v>2153</v>
      </c>
      <c r="D11" s="498">
        <v>45319</v>
      </c>
      <c r="E11" s="499">
        <v>45322</v>
      </c>
      <c r="F11" s="1892" t="s">
        <v>3008</v>
      </c>
      <c r="G11" s="501" t="s">
        <v>3009</v>
      </c>
      <c r="H11" s="179">
        <v>45322</v>
      </c>
      <c r="I11" s="179">
        <f t="shared" ref="I11" si="0">H11+18</f>
        <v>45340</v>
      </c>
      <c r="J11" s="179">
        <f t="shared" ref="J11" si="1">H11+21</f>
        <v>45343</v>
      </c>
      <c r="K11" s="179">
        <f t="shared" ref="K11" si="2">H11+26</f>
        <v>45348</v>
      </c>
      <c r="L11" s="179">
        <f t="shared" ref="L11" si="3">H11+27</f>
        <v>45349</v>
      </c>
      <c r="M11" s="179">
        <f t="shared" ref="M11" si="4">H11+29</f>
        <v>45351</v>
      </c>
      <c r="N11" s="487"/>
    </row>
    <row r="12" spans="1:14" s="14" customFormat="1" ht="20.25" hidden="1" thickBot="1">
      <c r="A12" s="488"/>
      <c r="B12" s="1178"/>
      <c r="C12" s="504"/>
      <c r="D12" s="504"/>
      <c r="E12" s="505"/>
      <c r="F12" s="180"/>
      <c r="G12" s="518"/>
      <c r="H12" s="517"/>
      <c r="I12" s="181"/>
      <c r="J12" s="181"/>
      <c r="K12" s="181"/>
      <c r="L12" s="181"/>
      <c r="M12" s="181"/>
      <c r="N12" s="487"/>
    </row>
    <row r="13" spans="1:14" s="14" customFormat="1" ht="20.25" hidden="1" thickTop="1">
      <c r="A13" s="488"/>
      <c r="B13" s="1892" t="s">
        <v>2125</v>
      </c>
      <c r="C13" s="498" t="s">
        <v>2155</v>
      </c>
      <c r="D13" s="498">
        <v>45323</v>
      </c>
      <c r="E13" s="499">
        <v>45325</v>
      </c>
      <c r="F13" s="1876" t="s">
        <v>3010</v>
      </c>
      <c r="G13" s="501" t="s">
        <v>3011</v>
      </c>
      <c r="H13" s="179">
        <v>45329</v>
      </c>
      <c r="I13" s="179">
        <f t="shared" ref="I13" si="5">H13+18</f>
        <v>45347</v>
      </c>
      <c r="J13" s="179">
        <f t="shared" ref="J13" si="6">H13+21</f>
        <v>45350</v>
      </c>
      <c r="K13" s="179">
        <f t="shared" ref="K13" si="7">H13+26</f>
        <v>45355</v>
      </c>
      <c r="L13" s="179">
        <f t="shared" ref="L13" si="8">H13+27</f>
        <v>45356</v>
      </c>
      <c r="M13" s="179">
        <f t="shared" ref="M13" si="9">H13+29</f>
        <v>45358</v>
      </c>
      <c r="N13" s="487"/>
    </row>
    <row r="14" spans="1:14" s="14" customFormat="1" ht="20.25" hidden="1" thickBot="1">
      <c r="A14" s="488"/>
      <c r="B14" s="1178"/>
      <c r="C14" s="504"/>
      <c r="D14" s="504"/>
      <c r="E14" s="505"/>
      <c r="F14" s="180"/>
      <c r="G14" s="518"/>
      <c r="H14" s="517"/>
      <c r="I14" s="181"/>
      <c r="J14" s="181"/>
      <c r="K14" s="181"/>
      <c r="L14" s="181"/>
      <c r="M14" s="181"/>
      <c r="N14" s="487"/>
    </row>
    <row r="15" spans="1:14" s="14" customFormat="1" ht="20.25" hidden="1" thickTop="1">
      <c r="A15" s="488"/>
      <c r="B15" s="1892" t="s">
        <v>2061</v>
      </c>
      <c r="C15" s="498" t="s">
        <v>2157</v>
      </c>
      <c r="D15" s="498">
        <v>45331</v>
      </c>
      <c r="E15" s="499">
        <v>45333</v>
      </c>
      <c r="F15" s="1876" t="s">
        <v>2788</v>
      </c>
      <c r="G15" s="501" t="s">
        <v>3012</v>
      </c>
      <c r="H15" s="179">
        <v>45336</v>
      </c>
      <c r="I15" s="179">
        <f t="shared" ref="I15" si="10">H15+18</f>
        <v>45354</v>
      </c>
      <c r="J15" s="179">
        <f t="shared" ref="J15" si="11">H15+21</f>
        <v>45357</v>
      </c>
      <c r="K15" s="179">
        <f t="shared" ref="K15" si="12">H15+26</f>
        <v>45362</v>
      </c>
      <c r="L15" s="179">
        <f t="shared" ref="L15" si="13">H15+27</f>
        <v>45363</v>
      </c>
      <c r="M15" s="179">
        <f t="shared" ref="M15" si="14">H15+29</f>
        <v>45365</v>
      </c>
      <c r="N15" s="487"/>
    </row>
    <row r="16" spans="1:14" s="14" customFormat="1" ht="20.25" hidden="1" thickBot="1">
      <c r="A16" s="488"/>
      <c r="B16" s="1178"/>
      <c r="C16" s="504"/>
      <c r="D16" s="504"/>
      <c r="E16" s="505"/>
      <c r="F16" s="180"/>
      <c r="G16" s="518"/>
      <c r="H16" s="517"/>
      <c r="I16" s="181"/>
      <c r="J16" s="181"/>
      <c r="K16" s="181"/>
      <c r="L16" s="181"/>
      <c r="M16" s="181"/>
      <c r="N16" s="487"/>
    </row>
    <row r="17" spans="1:14" s="14" customFormat="1" ht="20.25" hidden="1" thickTop="1">
      <c r="A17" s="488" t="s">
        <v>2041</v>
      </c>
      <c r="B17" s="1892" t="s">
        <v>2122</v>
      </c>
      <c r="C17" s="498" t="s">
        <v>2159</v>
      </c>
      <c r="D17" s="498">
        <v>45334</v>
      </c>
      <c r="E17" s="499">
        <v>45336</v>
      </c>
      <c r="F17" s="1876" t="s">
        <v>3013</v>
      </c>
      <c r="G17" s="501" t="s">
        <v>3014</v>
      </c>
      <c r="H17" s="179">
        <v>45343</v>
      </c>
      <c r="I17" s="179">
        <f>H17+32</f>
        <v>45375</v>
      </c>
      <c r="J17" s="179">
        <f>H17+34</f>
        <v>45377</v>
      </c>
      <c r="K17" s="179">
        <f>H17+39</f>
        <v>45382</v>
      </c>
      <c r="L17" s="179">
        <f>H17+42</f>
        <v>45385</v>
      </c>
      <c r="M17" s="179">
        <f>H17+46</f>
        <v>45389</v>
      </c>
      <c r="N17" s="487"/>
    </row>
    <row r="18" spans="1:14" s="14" customFormat="1" ht="20.25" hidden="1" thickBot="1">
      <c r="A18" s="488"/>
      <c r="B18" s="1178"/>
      <c r="C18" s="504"/>
      <c r="D18" s="504"/>
      <c r="E18" s="505"/>
      <c r="F18" s="180"/>
      <c r="G18" s="518"/>
      <c r="H18" s="517"/>
      <c r="I18" s="181"/>
      <c r="J18" s="181"/>
      <c r="K18" s="181"/>
      <c r="L18" s="181"/>
      <c r="M18" s="181"/>
      <c r="N18" s="487"/>
    </row>
    <row r="19" spans="1:14" s="14" customFormat="1" ht="20.25" hidden="1" thickTop="1">
      <c r="A19" s="488"/>
      <c r="B19" s="1892"/>
      <c r="C19" s="498"/>
      <c r="D19" s="498"/>
      <c r="E19" s="499"/>
      <c r="F19" s="1876" t="s">
        <v>3015</v>
      </c>
      <c r="G19" s="501" t="s">
        <v>3016</v>
      </c>
      <c r="H19" s="179">
        <v>45350</v>
      </c>
      <c r="I19" s="179">
        <f>H19+32</f>
        <v>45382</v>
      </c>
      <c r="J19" s="179">
        <f>H19+34</f>
        <v>45384</v>
      </c>
      <c r="K19" s="179">
        <f>H19+39</f>
        <v>45389</v>
      </c>
      <c r="L19" s="179">
        <f>H19+42</f>
        <v>45392</v>
      </c>
      <c r="M19" s="179">
        <f>H19+46</f>
        <v>45396</v>
      </c>
      <c r="N19" s="39" t="s">
        <v>2938</v>
      </c>
    </row>
    <row r="20" spans="1:14" s="14" customFormat="1" ht="20.25" hidden="1" thickBot="1">
      <c r="A20" s="488"/>
      <c r="B20" s="1178"/>
      <c r="C20" s="504"/>
      <c r="D20" s="504"/>
      <c r="E20" s="505"/>
      <c r="F20" s="180"/>
      <c r="G20" s="518"/>
      <c r="H20" s="517"/>
      <c r="I20" s="181"/>
      <c r="J20" s="181"/>
      <c r="K20" s="181"/>
      <c r="L20" s="181"/>
      <c r="M20" s="181"/>
      <c r="N20" s="14" t="s">
        <v>3017</v>
      </c>
    </row>
    <row r="21" spans="1:14" s="14" customFormat="1" ht="20.25" hidden="1" thickTop="1">
      <c r="A21" s="488" t="s">
        <v>2164</v>
      </c>
      <c r="B21" s="1892" t="s">
        <v>2109</v>
      </c>
      <c r="C21" s="498" t="s">
        <v>2165</v>
      </c>
      <c r="D21" s="498">
        <v>45348</v>
      </c>
      <c r="E21" s="499">
        <v>45350</v>
      </c>
      <c r="F21" s="2423" t="s">
        <v>2182</v>
      </c>
      <c r="G21" s="501" t="s">
        <v>3018</v>
      </c>
      <c r="H21" s="179">
        <v>45357</v>
      </c>
      <c r="I21" s="941"/>
      <c r="J21" s="941"/>
      <c r="K21" s="941"/>
      <c r="L21" s="941"/>
      <c r="M21" s="941"/>
      <c r="N21" s="39"/>
    </row>
    <row r="22" spans="1:14" s="14" customFormat="1" ht="20.25" hidden="1" thickBot="1">
      <c r="A22" s="488"/>
      <c r="B22" s="1178" t="s">
        <v>2138</v>
      </c>
      <c r="C22" s="504" t="s">
        <v>2168</v>
      </c>
      <c r="D22" s="504">
        <v>45351</v>
      </c>
      <c r="E22" s="505">
        <v>45353</v>
      </c>
      <c r="F22" s="180"/>
      <c r="G22" s="518"/>
      <c r="H22" s="517"/>
      <c r="I22" s="2345"/>
      <c r="J22" s="2345"/>
      <c r="K22" s="2345"/>
      <c r="L22" s="2345"/>
      <c r="M22" s="2345"/>
    </row>
    <row r="23" spans="1:14" s="14" customFormat="1" ht="20.25" hidden="1" thickTop="1">
      <c r="A23" s="488"/>
      <c r="B23" s="1876" t="s">
        <v>2125</v>
      </c>
      <c r="C23" s="498" t="s">
        <v>2169</v>
      </c>
      <c r="D23" s="498">
        <v>45359</v>
      </c>
      <c r="E23" s="499">
        <v>45361</v>
      </c>
      <c r="F23" s="1876" t="s">
        <v>3019</v>
      </c>
      <c r="G23" s="501" t="s">
        <v>3020</v>
      </c>
      <c r="H23" s="179">
        <v>45364</v>
      </c>
      <c r="I23" s="179">
        <v>45396</v>
      </c>
      <c r="J23" s="179">
        <v>45398</v>
      </c>
      <c r="K23" s="179">
        <v>45403</v>
      </c>
      <c r="L23" s="179">
        <v>45405</v>
      </c>
      <c r="M23" s="179">
        <v>45406</v>
      </c>
      <c r="N23" s="39" t="s">
        <v>2161</v>
      </c>
    </row>
    <row r="24" spans="1:14" s="14" customFormat="1" ht="20.25" hidden="1" thickBot="1">
      <c r="A24" s="488"/>
      <c r="B24" s="1178"/>
      <c r="C24" s="504"/>
      <c r="D24" s="504"/>
      <c r="E24" s="505"/>
      <c r="F24" s="180"/>
      <c r="G24" s="518"/>
      <c r="H24" s="517"/>
      <c r="I24" s="181"/>
      <c r="J24" s="181"/>
      <c r="K24" s="181"/>
      <c r="L24" s="181"/>
      <c r="M24" s="181"/>
      <c r="N24" s="14" t="s">
        <v>3021</v>
      </c>
    </row>
    <row r="25" spans="1:14" s="14" customFormat="1" ht="20.25" hidden="1" thickTop="1">
      <c r="A25" s="488" t="s">
        <v>2171</v>
      </c>
      <c r="B25" s="1876" t="s">
        <v>2100</v>
      </c>
      <c r="C25" s="498" t="s">
        <v>2172</v>
      </c>
      <c r="D25" s="498">
        <v>45364</v>
      </c>
      <c r="E25" s="499">
        <v>45366</v>
      </c>
      <c r="F25" s="2462" t="s">
        <v>3022</v>
      </c>
      <c r="G25" s="501" t="s">
        <v>3023</v>
      </c>
      <c r="H25" s="179">
        <v>45373</v>
      </c>
      <c r="I25" s="179">
        <f>H25+32</f>
        <v>45405</v>
      </c>
      <c r="J25" s="179">
        <f>H25+34</f>
        <v>45407</v>
      </c>
      <c r="K25" s="179">
        <f>H25+39</f>
        <v>45412</v>
      </c>
      <c r="L25" s="179">
        <f>H25+42</f>
        <v>45415</v>
      </c>
      <c r="M25" s="179">
        <f>H25+46</f>
        <v>45419</v>
      </c>
      <c r="N25" s="487"/>
    </row>
    <row r="26" spans="1:14" s="14" customFormat="1" ht="20.25" hidden="1" thickBot="1">
      <c r="A26" s="488"/>
      <c r="B26" s="1178"/>
      <c r="C26" s="504"/>
      <c r="D26" s="504"/>
      <c r="E26" s="505"/>
      <c r="F26" s="180"/>
      <c r="G26" s="518"/>
      <c r="H26" s="517"/>
      <c r="I26" s="181"/>
      <c r="J26" s="181"/>
      <c r="K26" s="181"/>
      <c r="L26" s="181"/>
      <c r="M26" s="181"/>
      <c r="N26" s="487"/>
    </row>
    <row r="27" spans="1:14" s="14" customFormat="1" ht="20.25" hidden="1" thickTop="1">
      <c r="A27" s="488" t="s">
        <v>2174</v>
      </c>
      <c r="B27" s="1876" t="s">
        <v>2150</v>
      </c>
      <c r="C27" s="498" t="s">
        <v>2175</v>
      </c>
      <c r="D27" s="498">
        <v>45373</v>
      </c>
      <c r="E27" s="499">
        <v>45375</v>
      </c>
      <c r="F27" s="1876" t="s">
        <v>3024</v>
      </c>
      <c r="G27" s="501" t="s">
        <v>3025</v>
      </c>
      <c r="H27" s="179">
        <v>45378</v>
      </c>
      <c r="I27" s="179">
        <f>H27+32</f>
        <v>45410</v>
      </c>
      <c r="J27" s="179">
        <f>H27+34</f>
        <v>45412</v>
      </c>
      <c r="K27" s="179">
        <f>H27+39</f>
        <v>45417</v>
      </c>
      <c r="L27" s="179">
        <f>H27+42</f>
        <v>45420</v>
      </c>
      <c r="M27" s="179">
        <f>H27+46</f>
        <v>45424</v>
      </c>
      <c r="N27" s="487"/>
    </row>
    <row r="28" spans="1:14" s="14" customFormat="1" ht="20.25" hidden="1" thickBot="1">
      <c r="A28" s="488"/>
      <c r="B28" s="1178"/>
      <c r="C28" s="504"/>
      <c r="D28" s="504"/>
      <c r="E28" s="505"/>
      <c r="F28" s="180"/>
      <c r="G28" s="518"/>
      <c r="H28" s="517"/>
      <c r="I28" s="181"/>
      <c r="J28" s="181"/>
      <c r="K28" s="181"/>
      <c r="L28" s="181"/>
      <c r="M28" s="181"/>
      <c r="N28" s="487"/>
    </row>
    <row r="29" spans="1:14" s="14" customFormat="1" ht="20.25" hidden="1" thickTop="1">
      <c r="A29" s="488"/>
      <c r="B29" s="1876" t="s">
        <v>2164</v>
      </c>
      <c r="C29" s="498" t="s">
        <v>2177</v>
      </c>
      <c r="D29" s="498">
        <v>45383</v>
      </c>
      <c r="E29" s="499">
        <v>45385</v>
      </c>
      <c r="F29" s="1876" t="s">
        <v>3026</v>
      </c>
      <c r="G29" s="501" t="s">
        <v>3027</v>
      </c>
      <c r="H29" s="179">
        <v>45385</v>
      </c>
      <c r="I29" s="179">
        <f>H29+32</f>
        <v>45417</v>
      </c>
      <c r="J29" s="179">
        <f>H29+34</f>
        <v>45419</v>
      </c>
      <c r="K29" s="179">
        <f>H29+39</f>
        <v>45424</v>
      </c>
      <c r="L29" s="179">
        <f>H29+42</f>
        <v>45427</v>
      </c>
      <c r="M29" s="179">
        <f>H29+46</f>
        <v>45431</v>
      </c>
      <c r="N29" s="487"/>
    </row>
    <row r="30" spans="1:14" s="14" customFormat="1" ht="20.25" hidden="1" thickBot="1">
      <c r="A30" s="488"/>
      <c r="B30" s="1178"/>
      <c r="C30" s="504"/>
      <c r="D30" s="504"/>
      <c r="E30" s="505"/>
      <c r="F30" s="180"/>
      <c r="G30" s="518"/>
      <c r="H30" s="517"/>
      <c r="I30" s="181"/>
      <c r="J30" s="181"/>
      <c r="K30" s="181"/>
      <c r="L30" s="181"/>
      <c r="M30" s="181"/>
      <c r="N30" s="487"/>
    </row>
    <row r="31" spans="1:14" s="14" customFormat="1" ht="20.25" hidden="1" thickTop="1">
      <c r="A31" s="488"/>
      <c r="B31" s="1876"/>
      <c r="C31" s="498"/>
      <c r="D31" s="498"/>
      <c r="E31" s="499"/>
      <c r="F31" s="1876" t="s">
        <v>3028</v>
      </c>
      <c r="G31" s="501" t="s">
        <v>3029</v>
      </c>
      <c r="H31" s="179">
        <v>45392</v>
      </c>
      <c r="I31" s="179">
        <f>H31+32</f>
        <v>45424</v>
      </c>
      <c r="J31" s="179">
        <f>H31+34</f>
        <v>45426</v>
      </c>
      <c r="K31" s="179">
        <f>H31+39</f>
        <v>45431</v>
      </c>
      <c r="L31" s="179">
        <f>H31+42</f>
        <v>45434</v>
      </c>
      <c r="M31" s="179">
        <f>H31+46</f>
        <v>45438</v>
      </c>
      <c r="N31" s="487"/>
    </row>
    <row r="32" spans="1:14" s="14" customFormat="1" ht="20.25" hidden="1" thickBot="1">
      <c r="A32" s="488"/>
      <c r="B32" s="1178"/>
      <c r="C32" s="504"/>
      <c r="D32" s="504"/>
      <c r="E32" s="505"/>
      <c r="F32" s="180"/>
      <c r="G32" s="518"/>
      <c r="H32" s="517"/>
      <c r="I32" s="181"/>
      <c r="J32" s="181"/>
      <c r="K32" s="181"/>
      <c r="L32" s="181"/>
      <c r="M32" s="181"/>
      <c r="N32" s="487"/>
    </row>
    <row r="33" spans="1:13" s="14" customFormat="1" ht="20.25" hidden="1" thickTop="1">
      <c r="A33" s="488"/>
      <c r="B33" s="1876" t="s">
        <v>2138</v>
      </c>
      <c r="C33" s="498" t="s">
        <v>2180</v>
      </c>
      <c r="D33" s="498">
        <v>45390</v>
      </c>
      <c r="E33" s="499">
        <v>45393</v>
      </c>
      <c r="F33" s="1876" t="s">
        <v>3030</v>
      </c>
      <c r="G33" s="501" t="s">
        <v>3031</v>
      </c>
      <c r="H33" s="179">
        <v>45399</v>
      </c>
      <c r="I33" s="179">
        <f>H33+32</f>
        <v>45431</v>
      </c>
      <c r="J33" s="179">
        <f>H33+34</f>
        <v>45433</v>
      </c>
      <c r="K33" s="179">
        <f>H33+39</f>
        <v>45438</v>
      </c>
      <c r="L33" s="179">
        <f>H33+42</f>
        <v>45441</v>
      </c>
      <c r="M33" s="179">
        <f>H33+46</f>
        <v>45445</v>
      </c>
    </row>
    <row r="34" spans="1:13" s="14" customFormat="1" ht="20.25" hidden="1" thickBot="1">
      <c r="A34" s="488"/>
      <c r="B34" s="1178"/>
      <c r="C34" s="504"/>
      <c r="D34" s="504"/>
      <c r="E34" s="505"/>
      <c r="F34" s="180"/>
      <c r="G34" s="518"/>
      <c r="H34" s="517"/>
      <c r="I34" s="181"/>
      <c r="J34" s="181"/>
      <c r="K34" s="181"/>
      <c r="L34" s="181"/>
      <c r="M34" s="181"/>
    </row>
    <row r="35" spans="1:13" s="14" customFormat="1" ht="20.25" hidden="1" thickTop="1">
      <c r="A35" s="488" t="s">
        <v>2061</v>
      </c>
      <c r="B35" s="2496" t="s">
        <v>2182</v>
      </c>
      <c r="C35" s="498" t="s">
        <v>2183</v>
      </c>
      <c r="D35" s="498">
        <v>45396</v>
      </c>
      <c r="E35" s="1251"/>
      <c r="F35" s="1876" t="s">
        <v>3032</v>
      </c>
      <c r="G35" s="501" t="s">
        <v>3033</v>
      </c>
      <c r="H35" s="179">
        <v>45406</v>
      </c>
      <c r="I35" s="179">
        <f>H35+32</f>
        <v>45438</v>
      </c>
      <c r="J35" s="179">
        <f>H35+34</f>
        <v>45440</v>
      </c>
      <c r="K35" s="179">
        <f>H35+39</f>
        <v>45445</v>
      </c>
      <c r="L35" s="179">
        <f>H35+42</f>
        <v>45448</v>
      </c>
      <c r="M35" s="179">
        <f>H35+46</f>
        <v>45452</v>
      </c>
    </row>
    <row r="36" spans="1:13" s="14" customFormat="1" ht="20.25" hidden="1" thickBot="1">
      <c r="A36" s="488"/>
      <c r="B36" s="1178" t="s">
        <v>2125</v>
      </c>
      <c r="C36" s="504" t="s">
        <v>2185</v>
      </c>
      <c r="D36" s="504">
        <v>45399</v>
      </c>
      <c r="E36" s="505">
        <v>45401</v>
      </c>
      <c r="F36" s="2476"/>
      <c r="G36" s="1080"/>
      <c r="H36" s="516"/>
      <c r="I36" s="516"/>
      <c r="J36" s="516"/>
      <c r="K36" s="516"/>
      <c r="L36" s="516"/>
      <c r="M36" s="516"/>
    </row>
    <row r="37" spans="1:13" s="14" customFormat="1" ht="21" hidden="1" thickTop="1" thickBot="1">
      <c r="A37" s="488"/>
      <c r="B37" s="1178" t="s">
        <v>2186</v>
      </c>
      <c r="C37" s="504" t="s">
        <v>2187</v>
      </c>
      <c r="D37" s="504">
        <v>45400</v>
      </c>
      <c r="E37" s="505">
        <v>45402</v>
      </c>
      <c r="F37" s="180"/>
      <c r="G37" s="518"/>
      <c r="H37" s="517"/>
      <c r="I37" s="181"/>
      <c r="J37" s="181"/>
      <c r="K37" s="181"/>
      <c r="L37" s="181"/>
      <c r="M37" s="181"/>
    </row>
    <row r="38" spans="1:13" s="14" customFormat="1" ht="20.25" hidden="1" thickTop="1">
      <c r="A38" s="488" t="s">
        <v>2188</v>
      </c>
      <c r="B38" s="2234" t="s">
        <v>2061</v>
      </c>
      <c r="C38" s="858" t="s">
        <v>2189</v>
      </c>
      <c r="D38" s="858">
        <v>45411</v>
      </c>
      <c r="E38" s="2538" t="s">
        <v>2190</v>
      </c>
      <c r="F38" s="1876" t="s">
        <v>3034</v>
      </c>
      <c r="G38" s="501" t="s">
        <v>3035</v>
      </c>
      <c r="H38" s="179">
        <v>45413</v>
      </c>
      <c r="I38" s="179">
        <f>H38+32</f>
        <v>45445</v>
      </c>
      <c r="J38" s="179">
        <f>H38+34</f>
        <v>45447</v>
      </c>
      <c r="K38" s="179">
        <f>H38+39</f>
        <v>45452</v>
      </c>
      <c r="L38" s="179">
        <f>H38+42</f>
        <v>45455</v>
      </c>
      <c r="M38" s="179">
        <f>H38+46</f>
        <v>45459</v>
      </c>
    </row>
    <row r="39" spans="1:13" s="14" customFormat="1" ht="20.25" hidden="1" thickBot="1">
      <c r="A39" s="488"/>
      <c r="B39" s="1178"/>
      <c r="C39" s="504"/>
      <c r="D39" s="504"/>
      <c r="E39" s="505"/>
      <c r="F39" s="180"/>
      <c r="G39" s="518"/>
      <c r="H39" s="517"/>
      <c r="I39" s="181"/>
      <c r="J39" s="181"/>
      <c r="K39" s="181"/>
      <c r="L39" s="181"/>
      <c r="M39" s="181"/>
    </row>
    <row r="40" spans="1:13" s="14" customFormat="1" ht="20.25" hidden="1" thickTop="1">
      <c r="A40" s="488" t="s">
        <v>2164</v>
      </c>
      <c r="B40" s="1876" t="s">
        <v>2188</v>
      </c>
      <c r="C40" s="498" t="s">
        <v>2192</v>
      </c>
      <c r="D40" s="502">
        <v>45421</v>
      </c>
      <c r="E40" s="2538" t="s">
        <v>2190</v>
      </c>
      <c r="F40" s="1876" t="s">
        <v>3036</v>
      </c>
      <c r="G40" s="501" t="s">
        <v>3037</v>
      </c>
      <c r="H40" s="179">
        <v>45426</v>
      </c>
      <c r="I40" s="179">
        <f>H40+32</f>
        <v>45458</v>
      </c>
      <c r="J40" s="179">
        <f>H40+34</f>
        <v>45460</v>
      </c>
      <c r="K40" s="179">
        <f>H40+39</f>
        <v>45465</v>
      </c>
      <c r="L40" s="179">
        <f>H40+42</f>
        <v>45468</v>
      </c>
      <c r="M40" s="179">
        <f>H40+46</f>
        <v>45472</v>
      </c>
    </row>
    <row r="41" spans="1:13" s="14" customFormat="1" ht="20.25" hidden="1" thickBot="1">
      <c r="A41" s="488"/>
      <c r="B41" s="1178"/>
      <c r="C41" s="504"/>
      <c r="D41" s="504"/>
      <c r="E41" s="505"/>
      <c r="F41" s="180"/>
      <c r="G41" s="518"/>
      <c r="H41" s="517"/>
      <c r="I41" s="181"/>
      <c r="J41" s="181"/>
      <c r="K41" s="181"/>
      <c r="L41" s="181"/>
      <c r="M41" s="181"/>
    </row>
    <row r="42" spans="1:13" s="14" customFormat="1" ht="20.25" hidden="1" thickTop="1">
      <c r="A42" s="488"/>
      <c r="B42" s="1463"/>
      <c r="C42" s="858"/>
      <c r="D42" s="858"/>
      <c r="E42" s="2596"/>
      <c r="F42" s="1876" t="s">
        <v>3038</v>
      </c>
      <c r="G42" s="501" t="s">
        <v>3039</v>
      </c>
      <c r="H42" s="179">
        <v>45432</v>
      </c>
      <c r="I42" s="179">
        <f>H42+32</f>
        <v>45464</v>
      </c>
      <c r="J42" s="179">
        <f>H42+34</f>
        <v>45466</v>
      </c>
      <c r="K42" s="179">
        <f>H42+39</f>
        <v>45471</v>
      </c>
      <c r="L42" s="179">
        <f>H42+42</f>
        <v>45474</v>
      </c>
      <c r="M42" s="179">
        <f>H42+46</f>
        <v>45478</v>
      </c>
    </row>
    <row r="43" spans="1:13" s="14" customFormat="1" ht="20.25" hidden="1" thickBot="1">
      <c r="A43" s="488"/>
      <c r="B43" s="1178"/>
      <c r="C43" s="504"/>
      <c r="D43" s="504"/>
      <c r="E43" s="505"/>
      <c r="F43" s="180"/>
      <c r="G43" s="518"/>
      <c r="H43" s="517"/>
      <c r="I43" s="181"/>
      <c r="J43" s="181"/>
      <c r="K43" s="181"/>
      <c r="L43" s="181"/>
      <c r="M43" s="181"/>
    </row>
    <row r="44" spans="1:13" s="14" customFormat="1" ht="20.25" hidden="1" thickTop="1">
      <c r="A44" s="488"/>
      <c r="B44" s="1876" t="s">
        <v>2164</v>
      </c>
      <c r="C44" s="498" t="s">
        <v>2199</v>
      </c>
      <c r="D44" s="858">
        <v>45427</v>
      </c>
      <c r="E44" s="2596">
        <v>45432</v>
      </c>
      <c r="F44" s="1876" t="s">
        <v>3040</v>
      </c>
      <c r="G44" s="501" t="s">
        <v>3041</v>
      </c>
      <c r="H44" s="179">
        <v>45436</v>
      </c>
      <c r="I44" s="179">
        <f>H44+32</f>
        <v>45468</v>
      </c>
      <c r="J44" s="179">
        <f>H44+34</f>
        <v>45470</v>
      </c>
      <c r="K44" s="179">
        <f>H44+39</f>
        <v>45475</v>
      </c>
      <c r="L44" s="179">
        <f>H44+42</f>
        <v>45478</v>
      </c>
      <c r="M44" s="179">
        <f>H44+46</f>
        <v>45482</v>
      </c>
    </row>
    <row r="45" spans="1:13" s="14" customFormat="1" ht="19.5" hidden="1">
      <c r="A45" s="488"/>
      <c r="B45" s="2611" t="s">
        <v>2196</v>
      </c>
      <c r="C45" s="302" t="s">
        <v>2197</v>
      </c>
      <c r="D45" s="2602">
        <v>45426</v>
      </c>
      <c r="E45" s="2603">
        <v>45429</v>
      </c>
      <c r="F45" s="2476"/>
      <c r="G45" s="1080"/>
      <c r="H45" s="516"/>
      <c r="I45" s="516"/>
      <c r="J45" s="516"/>
      <c r="K45" s="516"/>
      <c r="L45" s="516"/>
      <c r="M45" s="516"/>
    </row>
    <row r="46" spans="1:13" s="14" customFormat="1" ht="19.5" hidden="1">
      <c r="A46" s="488" t="s">
        <v>2200</v>
      </c>
      <c r="B46" s="2234" t="s">
        <v>2201</v>
      </c>
      <c r="C46" s="302" t="s">
        <v>2202</v>
      </c>
      <c r="D46" s="302">
        <v>45430</v>
      </c>
      <c r="E46" s="2597">
        <v>45433</v>
      </c>
      <c r="F46" s="2476"/>
      <c r="G46" s="1080"/>
      <c r="H46" s="516"/>
      <c r="I46" s="516"/>
      <c r="J46" s="516"/>
      <c r="K46" s="516"/>
      <c r="L46" s="516"/>
      <c r="M46" s="516"/>
    </row>
    <row r="47" spans="1:13" s="14" customFormat="1" ht="20.25" hidden="1" thickBot="1">
      <c r="A47" s="488" t="s">
        <v>2125</v>
      </c>
      <c r="B47" s="2529" t="s">
        <v>2138</v>
      </c>
      <c r="C47" s="502" t="s">
        <v>2203</v>
      </c>
      <c r="D47" s="502">
        <v>45429</v>
      </c>
      <c r="E47" s="2590" t="s">
        <v>2190</v>
      </c>
      <c r="F47" s="180"/>
      <c r="G47" s="518"/>
      <c r="H47" s="517"/>
      <c r="I47" s="181"/>
      <c r="J47" s="181"/>
      <c r="K47" s="181"/>
      <c r="L47" s="181"/>
      <c r="M47" s="181"/>
    </row>
    <row r="48" spans="1:13" s="14" customFormat="1" ht="20.25" hidden="1" thickTop="1">
      <c r="A48" s="488" t="s">
        <v>2125</v>
      </c>
      <c r="B48" s="2234" t="s">
        <v>2109</v>
      </c>
      <c r="C48" s="498" t="s">
        <v>2204</v>
      </c>
      <c r="D48" s="498">
        <v>45446</v>
      </c>
      <c r="E48" s="499">
        <v>45447</v>
      </c>
      <c r="F48" s="1876" t="s">
        <v>3042</v>
      </c>
      <c r="G48" s="501" t="s">
        <v>3043</v>
      </c>
      <c r="H48" s="179">
        <v>45444</v>
      </c>
      <c r="I48" s="179">
        <f>H48+32</f>
        <v>45476</v>
      </c>
      <c r="J48" s="179">
        <f>H48+34</f>
        <v>45478</v>
      </c>
      <c r="K48" s="179">
        <f>H48+39</f>
        <v>45483</v>
      </c>
      <c r="L48" s="179">
        <f>H48+42</f>
        <v>45486</v>
      </c>
      <c r="M48" s="179">
        <f>H48+46</f>
        <v>45490</v>
      </c>
    </row>
    <row r="49" spans="1:14" s="14" customFormat="1" ht="20.25" hidden="1" thickBot="1">
      <c r="A49" s="488"/>
      <c r="B49" s="1178"/>
      <c r="C49" s="504"/>
      <c r="D49" s="504"/>
      <c r="E49" s="505"/>
      <c r="F49" s="180"/>
      <c r="G49" s="518"/>
      <c r="H49" s="517"/>
      <c r="I49" s="181"/>
      <c r="J49" s="181"/>
      <c r="K49" s="181"/>
      <c r="L49" s="181"/>
      <c r="M49" s="181"/>
    </row>
    <row r="50" spans="1:14" s="14" customFormat="1" ht="20.25" hidden="1" thickTop="1">
      <c r="A50" s="488"/>
      <c r="B50" s="2234" t="s">
        <v>2125</v>
      </c>
      <c r="C50" s="498" t="s">
        <v>2206</v>
      </c>
      <c r="D50" s="498">
        <v>45443</v>
      </c>
      <c r="E50" s="499">
        <v>45446</v>
      </c>
      <c r="F50" s="1876" t="s">
        <v>3044</v>
      </c>
      <c r="G50" s="501" t="s">
        <v>3045</v>
      </c>
      <c r="H50" s="515">
        <v>45448</v>
      </c>
      <c r="I50" s="515">
        <f>H50+32</f>
        <v>45480</v>
      </c>
      <c r="J50" s="515">
        <f>H50+34</f>
        <v>45482</v>
      </c>
      <c r="K50" s="515">
        <f>H50+39</f>
        <v>45487</v>
      </c>
      <c r="L50" s="515">
        <f>H50+42</f>
        <v>45490</v>
      </c>
      <c r="M50" s="515">
        <f>H50+46</f>
        <v>45494</v>
      </c>
    </row>
    <row r="51" spans="1:14" s="14" customFormat="1" ht="20.25" hidden="1" thickBot="1">
      <c r="A51" s="488"/>
      <c r="B51" s="1178" t="s">
        <v>2061</v>
      </c>
      <c r="C51" s="504" t="s">
        <v>2209</v>
      </c>
      <c r="D51" s="504">
        <v>45442</v>
      </c>
      <c r="E51" s="1396" t="s">
        <v>2190</v>
      </c>
      <c r="F51" s="180"/>
      <c r="G51" s="518"/>
      <c r="H51" s="517"/>
      <c r="I51" s="181"/>
      <c r="J51" s="181"/>
      <c r="K51" s="181"/>
      <c r="L51" s="181"/>
      <c r="M51" s="181"/>
    </row>
    <row r="52" spans="1:14" s="14" customFormat="1" ht="20.25" hidden="1" thickTop="1">
      <c r="A52" s="488"/>
      <c r="B52" s="18"/>
      <c r="C52" s="490"/>
      <c r="D52" s="490"/>
      <c r="E52" s="490"/>
      <c r="F52" s="514"/>
      <c r="G52" s="49"/>
      <c r="H52" s="487"/>
      <c r="I52" s="487"/>
      <c r="J52" s="487"/>
      <c r="K52" s="487"/>
      <c r="L52" s="487"/>
      <c r="M52" s="487"/>
    </row>
    <row r="53" spans="1:14" s="14" customFormat="1" ht="19.5" hidden="1">
      <c r="A53" s="488"/>
      <c r="B53" s="18"/>
      <c r="C53" s="490"/>
      <c r="D53" s="490"/>
      <c r="E53" s="490"/>
      <c r="F53" s="514"/>
      <c r="G53" s="49"/>
      <c r="H53" s="487"/>
      <c r="I53" s="487"/>
      <c r="J53" s="487"/>
      <c r="K53" s="487"/>
      <c r="L53" s="487"/>
      <c r="M53" s="487"/>
    </row>
    <row r="54" spans="1:14" s="14" customFormat="1" ht="45.75" hidden="1" thickBot="1">
      <c r="A54" s="488"/>
      <c r="B54" s="489" t="s">
        <v>3000</v>
      </c>
      <c r="C54" s="502"/>
      <c r="D54" s="491" t="s">
        <v>2015</v>
      </c>
      <c r="E54" s="2672" t="s">
        <v>2016</v>
      </c>
      <c r="F54" s="2673" t="s">
        <v>2017</v>
      </c>
      <c r="G54" s="465" t="s">
        <v>2018</v>
      </c>
      <c r="H54" s="86" t="s">
        <v>1378</v>
      </c>
      <c r="I54" s="150" t="s">
        <v>361</v>
      </c>
      <c r="J54" s="150" t="s">
        <v>81</v>
      </c>
      <c r="K54" s="150" t="s">
        <v>3046</v>
      </c>
      <c r="L54" s="150" t="s">
        <v>1622</v>
      </c>
      <c r="M54" s="150" t="s">
        <v>398</v>
      </c>
      <c r="N54" s="150" t="s">
        <v>604</v>
      </c>
    </row>
    <row r="55" spans="1:14" s="14" customFormat="1" ht="20.25" hidden="1" thickTop="1">
      <c r="A55" s="488"/>
      <c r="B55" s="2659" t="s">
        <v>2210</v>
      </c>
      <c r="C55" s="2615" t="s">
        <v>2209</v>
      </c>
      <c r="D55" s="813" t="s">
        <v>2190</v>
      </c>
      <c r="E55" s="499" t="s">
        <v>2000</v>
      </c>
      <c r="F55" s="1876" t="s">
        <v>3047</v>
      </c>
      <c r="G55" s="1080" t="s">
        <v>3048</v>
      </c>
      <c r="H55" s="94">
        <v>45455</v>
      </c>
      <c r="I55" s="94">
        <f t="shared" ref="I55" si="15">H55+32</f>
        <v>45487</v>
      </c>
      <c r="J55" s="94">
        <f t="shared" ref="J55" si="16">H55+34</f>
        <v>45489</v>
      </c>
      <c r="K55" s="94">
        <f>H55+37</f>
        <v>45492</v>
      </c>
      <c r="L55" s="94">
        <f>H55+40</f>
        <v>45495</v>
      </c>
      <c r="M55" s="94">
        <f>H55+41</f>
        <v>45496</v>
      </c>
      <c r="N55" s="94">
        <f>H55+42</f>
        <v>45497</v>
      </c>
    </row>
    <row r="56" spans="1:14" s="14" customFormat="1" ht="20.25" hidden="1" thickBot="1">
      <c r="A56" s="488"/>
      <c r="B56" s="1178"/>
      <c r="C56" s="504"/>
      <c r="D56" s="504"/>
      <c r="E56" s="505"/>
      <c r="F56" s="180"/>
      <c r="G56" s="518"/>
      <c r="H56" s="517"/>
      <c r="I56" s="181"/>
      <c r="J56" s="181"/>
      <c r="K56" s="181"/>
      <c r="L56" s="181"/>
      <c r="M56" s="181"/>
      <c r="N56" s="181"/>
    </row>
    <row r="57" spans="1:14" s="14" customFormat="1" ht="20.25" hidden="1" thickTop="1">
      <c r="A57" s="488"/>
      <c r="B57" s="1876" t="s">
        <v>2188</v>
      </c>
      <c r="C57" s="498" t="s">
        <v>2212</v>
      </c>
      <c r="D57" s="498">
        <v>45464</v>
      </c>
      <c r="E57" s="499">
        <v>45466</v>
      </c>
      <c r="F57" s="1876" t="s">
        <v>3049</v>
      </c>
      <c r="G57" s="501" t="s">
        <v>3050</v>
      </c>
      <c r="H57" s="179">
        <v>45462</v>
      </c>
      <c r="I57" s="94">
        <f>H57+32</f>
        <v>45494</v>
      </c>
      <c r="J57" s="94">
        <f>H57+34</f>
        <v>45496</v>
      </c>
      <c r="K57" s="94">
        <f>H57+37</f>
        <v>45499</v>
      </c>
      <c r="L57" s="94">
        <f>H57+40</f>
        <v>45502</v>
      </c>
      <c r="M57" s="94">
        <f>H57+41</f>
        <v>45503</v>
      </c>
      <c r="N57" s="94">
        <f>H57+42</f>
        <v>45504</v>
      </c>
    </row>
    <row r="58" spans="1:14" s="14" customFormat="1" ht="20.25" hidden="1" thickBot="1">
      <c r="A58" s="488" t="s">
        <v>2164</v>
      </c>
      <c r="B58" s="798" t="s">
        <v>2214</v>
      </c>
      <c r="C58" s="2660" t="s">
        <v>2215</v>
      </c>
      <c r="D58" s="504">
        <v>45457</v>
      </c>
      <c r="E58" s="505">
        <v>45460</v>
      </c>
      <c r="F58" s="180"/>
      <c r="G58" s="518"/>
      <c r="H58" s="517"/>
      <c r="I58" s="181"/>
      <c r="J58" s="181"/>
      <c r="K58" s="181"/>
      <c r="L58" s="181"/>
      <c r="M58" s="181"/>
      <c r="N58" s="181"/>
    </row>
    <row r="59" spans="1:14" s="14" customFormat="1" ht="20.25" hidden="1" thickTop="1">
      <c r="A59" s="488" t="s">
        <v>2138</v>
      </c>
      <c r="B59" s="1876" t="s">
        <v>2164</v>
      </c>
      <c r="C59" s="498" t="s">
        <v>2218</v>
      </c>
      <c r="D59" s="498">
        <v>45470</v>
      </c>
      <c r="E59" s="499">
        <v>45472</v>
      </c>
      <c r="F59" s="1876" t="s">
        <v>2470</v>
      </c>
      <c r="G59" s="501" t="s">
        <v>3051</v>
      </c>
      <c r="H59" s="179">
        <v>45474</v>
      </c>
      <c r="I59" s="94">
        <f>H59+32</f>
        <v>45506</v>
      </c>
      <c r="J59" s="94">
        <f>H59+34</f>
        <v>45508</v>
      </c>
      <c r="K59" s="94">
        <f>H59+37</f>
        <v>45511</v>
      </c>
      <c r="L59" s="94">
        <f>H59+40</f>
        <v>45514</v>
      </c>
      <c r="M59" s="94">
        <f>H59+41</f>
        <v>45515</v>
      </c>
      <c r="N59" s="94">
        <f>H59+42</f>
        <v>45516</v>
      </c>
    </row>
    <row r="60" spans="1:14" s="14" customFormat="1" ht="20.25" hidden="1" thickBot="1">
      <c r="A60" s="488"/>
      <c r="B60" s="1178"/>
      <c r="C60" s="504"/>
      <c r="D60" s="504"/>
      <c r="E60" s="505"/>
      <c r="F60" s="180"/>
      <c r="G60" s="518"/>
      <c r="H60" s="517"/>
      <c r="I60" s="181"/>
      <c r="J60" s="181"/>
      <c r="K60" s="181"/>
      <c r="L60" s="181"/>
      <c r="M60" s="181"/>
      <c r="N60" s="181"/>
    </row>
    <row r="61" spans="1:14" s="14" customFormat="1" ht="21" hidden="1" thickTop="1" thickBot="1">
      <c r="A61" s="488"/>
      <c r="B61" s="1876" t="s">
        <v>2150</v>
      </c>
      <c r="C61" s="498" t="s">
        <v>2220</v>
      </c>
      <c r="D61" s="498">
        <v>45471</v>
      </c>
      <c r="E61" s="499">
        <v>45473</v>
      </c>
      <c r="F61" s="1876" t="s">
        <v>3052</v>
      </c>
      <c r="G61" s="501" t="s">
        <v>3053</v>
      </c>
      <c r="H61" s="179">
        <v>45483</v>
      </c>
      <c r="I61" s="94">
        <f>H61+32</f>
        <v>45515</v>
      </c>
      <c r="J61" s="94">
        <f>H61+34</f>
        <v>45517</v>
      </c>
      <c r="K61" s="94">
        <f>H61+37</f>
        <v>45520</v>
      </c>
      <c r="L61" s="94">
        <f>H61+40</f>
        <v>45523</v>
      </c>
      <c r="M61" s="94">
        <f>H61+41</f>
        <v>45524</v>
      </c>
      <c r="N61" s="94">
        <f>H61+42</f>
        <v>45525</v>
      </c>
    </row>
    <row r="62" spans="1:14" s="14" customFormat="1" ht="21" hidden="1" thickTop="1" thickBot="1">
      <c r="A62" s="488" t="s">
        <v>2221</v>
      </c>
      <c r="B62" s="1876" t="s">
        <v>2222</v>
      </c>
      <c r="C62" s="858" t="s">
        <v>2223</v>
      </c>
      <c r="D62" s="498">
        <v>45478</v>
      </c>
      <c r="E62" s="499">
        <v>45481</v>
      </c>
      <c r="F62" s="180"/>
      <c r="G62" s="518"/>
      <c r="H62" s="517"/>
      <c r="I62" s="181"/>
      <c r="J62" s="181"/>
      <c r="K62" s="181"/>
      <c r="L62" s="181"/>
      <c r="M62" s="181"/>
      <c r="N62" s="181"/>
    </row>
    <row r="63" spans="1:14" s="14" customFormat="1" ht="21" hidden="1" thickTop="1" thickBot="1">
      <c r="A63" s="488"/>
      <c r="B63" s="1876"/>
      <c r="C63" s="858"/>
      <c r="D63" s="498"/>
      <c r="E63" s="499"/>
      <c r="F63" s="2514" t="s">
        <v>2858</v>
      </c>
      <c r="G63" s="501" t="s">
        <v>3054</v>
      </c>
      <c r="H63" s="179">
        <v>45488</v>
      </c>
      <c r="I63" s="94">
        <f>H63+32</f>
        <v>45520</v>
      </c>
      <c r="J63" s="94">
        <f>H63+34</f>
        <v>45522</v>
      </c>
      <c r="K63" s="94">
        <f>H63+37</f>
        <v>45525</v>
      </c>
      <c r="L63" s="94">
        <f>H63+40</f>
        <v>45528</v>
      </c>
      <c r="M63" s="94">
        <f>H63+41</f>
        <v>45529</v>
      </c>
      <c r="N63" s="94">
        <f>H63+42</f>
        <v>45530</v>
      </c>
    </row>
    <row r="64" spans="1:14" s="14" customFormat="1" ht="20.25" hidden="1" thickTop="1">
      <c r="A64" s="488" t="s">
        <v>2225</v>
      </c>
      <c r="B64" s="2234" t="s">
        <v>2210</v>
      </c>
      <c r="C64" s="502" t="s">
        <v>2226</v>
      </c>
      <c r="D64" s="498">
        <v>45483</v>
      </c>
      <c r="E64" s="499">
        <v>45485</v>
      </c>
      <c r="F64" s="2476"/>
      <c r="G64" s="1401"/>
      <c r="H64" s="516"/>
      <c r="I64" s="516"/>
      <c r="J64" s="516"/>
      <c r="K64" s="516"/>
      <c r="L64" s="516"/>
      <c r="M64" s="516"/>
      <c r="N64" s="516"/>
    </row>
    <row r="65" spans="1:16" s="14" customFormat="1" ht="20.25" hidden="1" thickBot="1">
      <c r="A65" s="488" t="s">
        <v>2061</v>
      </c>
      <c r="B65" s="1178" t="s">
        <v>2125</v>
      </c>
      <c r="C65" s="504" t="s">
        <v>2228</v>
      </c>
      <c r="D65" s="504">
        <v>45486</v>
      </c>
      <c r="E65" s="505">
        <v>45488</v>
      </c>
      <c r="F65" s="2476"/>
      <c r="G65" s="1401"/>
      <c r="H65" s="181"/>
      <c r="I65" s="181"/>
      <c r="J65" s="181"/>
      <c r="K65" s="181"/>
      <c r="L65" s="181"/>
      <c r="M65" s="181"/>
      <c r="N65" s="181"/>
    </row>
    <row r="66" spans="1:16" s="14" customFormat="1" ht="20.25" hidden="1" thickTop="1">
      <c r="A66" s="488"/>
      <c r="B66" s="1876" t="s">
        <v>2188</v>
      </c>
      <c r="C66" s="498" t="s">
        <v>2229</v>
      </c>
      <c r="D66" s="498">
        <v>45489</v>
      </c>
      <c r="E66" s="499">
        <v>45491</v>
      </c>
      <c r="F66" s="1876" t="s">
        <v>3055</v>
      </c>
      <c r="G66" s="501" t="s">
        <v>3056</v>
      </c>
      <c r="H66" s="94">
        <v>45493</v>
      </c>
      <c r="I66" s="94">
        <f>H66+32</f>
        <v>45525</v>
      </c>
      <c r="J66" s="94">
        <f>H66+34</f>
        <v>45527</v>
      </c>
      <c r="K66" s="94">
        <f>H66+37</f>
        <v>45530</v>
      </c>
      <c r="L66" s="94">
        <f>H66+40</f>
        <v>45533</v>
      </c>
      <c r="M66" s="94">
        <f>H66+41</f>
        <v>45534</v>
      </c>
      <c r="N66" s="94">
        <f>H66+42</f>
        <v>45535</v>
      </c>
    </row>
    <row r="67" spans="1:16" s="14" customFormat="1" ht="20.25" hidden="1" thickBot="1">
      <c r="A67" s="488"/>
      <c r="B67" s="1178"/>
      <c r="C67" s="504"/>
      <c r="D67" s="504"/>
      <c r="E67" s="505"/>
      <c r="F67" s="180"/>
      <c r="G67" s="518"/>
      <c r="H67" s="517"/>
      <c r="I67" s="181"/>
      <c r="J67" s="181"/>
      <c r="K67" s="181"/>
      <c r="L67" s="181"/>
      <c r="M67" s="181"/>
      <c r="N67" s="181"/>
    </row>
    <row r="68" spans="1:16" s="14" customFormat="1" ht="20.25" hidden="1" thickTop="1">
      <c r="A68" s="488"/>
      <c r="B68" s="18"/>
      <c r="C68" s="502"/>
      <c r="D68" s="502"/>
      <c r="E68" s="1040"/>
      <c r="F68" s="514"/>
      <c r="G68" s="1081"/>
      <c r="H68" s="516"/>
      <c r="I68" s="516"/>
      <c r="J68" s="516"/>
      <c r="K68" s="516"/>
      <c r="L68" s="516"/>
      <c r="M68" s="516"/>
      <c r="N68" s="516"/>
    </row>
    <row r="69" spans="1:16" s="14" customFormat="1" ht="19.5" hidden="1">
      <c r="A69" s="488"/>
      <c r="B69" s="18"/>
      <c r="C69" s="502"/>
      <c r="D69" s="502"/>
      <c r="E69" s="1040"/>
      <c r="F69" s="514"/>
      <c r="G69" s="1081"/>
      <c r="H69" s="516"/>
      <c r="I69" s="516"/>
      <c r="J69" s="516"/>
      <c r="K69" s="516"/>
      <c r="L69" s="516"/>
      <c r="M69" s="516"/>
      <c r="N69" s="516"/>
    </row>
    <row r="70" spans="1:16" s="14" customFormat="1" ht="45">
      <c r="A70" s="488"/>
      <c r="B70" s="489" t="s">
        <v>3000</v>
      </c>
      <c r="C70" s="502"/>
      <c r="D70" s="491" t="s">
        <v>2015</v>
      </c>
      <c r="E70" s="96" t="s">
        <v>2016</v>
      </c>
      <c r="F70" s="252" t="s">
        <v>2017</v>
      </c>
      <c r="G70" s="253" t="s">
        <v>2018</v>
      </c>
      <c r="H70" s="86" t="s">
        <v>1378</v>
      </c>
      <c r="I70" s="150" t="s">
        <v>361</v>
      </c>
      <c r="J70" s="150" t="s">
        <v>1362</v>
      </c>
      <c r="K70" s="150" t="s">
        <v>81</v>
      </c>
      <c r="L70" s="150" t="s">
        <v>466</v>
      </c>
      <c r="M70" s="150" t="s">
        <v>1622</v>
      </c>
      <c r="N70" s="150" t="s">
        <v>398</v>
      </c>
      <c r="O70" s="150" t="s">
        <v>604</v>
      </c>
      <c r="P70" s="2463" t="s">
        <v>2802</v>
      </c>
    </row>
    <row r="71" spans="1:16" s="14" customFormat="1" ht="20.25" thickBot="1">
      <c r="A71" s="488"/>
      <c r="B71" s="1004" t="s">
        <v>2021</v>
      </c>
      <c r="C71" s="572" t="s">
        <v>3001</v>
      </c>
      <c r="D71" s="15"/>
      <c r="E71" s="90" t="s">
        <v>2023</v>
      </c>
      <c r="F71" s="254"/>
      <c r="G71" s="255"/>
      <c r="H71" s="90"/>
      <c r="I71" s="90" t="s">
        <v>3002</v>
      </c>
      <c r="J71" s="90" t="s">
        <v>2026</v>
      </c>
      <c r="K71" s="90" t="s">
        <v>3057</v>
      </c>
      <c r="L71" s="90" t="s">
        <v>3058</v>
      </c>
      <c r="M71" s="90" t="s">
        <v>3059</v>
      </c>
      <c r="N71" s="90" t="s">
        <v>2872</v>
      </c>
      <c r="O71" s="90" t="s">
        <v>3003</v>
      </c>
    </row>
    <row r="72" spans="1:16" s="14" customFormat="1" ht="20.25" hidden="1" thickTop="1">
      <c r="A72" s="488"/>
      <c r="B72" s="1876" t="s">
        <v>2186</v>
      </c>
      <c r="C72" s="498" t="s">
        <v>2231</v>
      </c>
      <c r="D72" s="498">
        <v>45495</v>
      </c>
      <c r="E72" s="499">
        <v>45499</v>
      </c>
      <c r="F72" s="1876" t="s">
        <v>3060</v>
      </c>
      <c r="G72" s="501" t="s">
        <v>3061</v>
      </c>
      <c r="H72" s="179">
        <v>45503</v>
      </c>
      <c r="I72" s="94">
        <f>H72+32</f>
        <v>45535</v>
      </c>
      <c r="J72" s="94">
        <f>H72+34</f>
        <v>45537</v>
      </c>
      <c r="K72" s="94">
        <f>H72+35</f>
        <v>45538</v>
      </c>
      <c r="L72" s="94">
        <f>H72+37</f>
        <v>45540</v>
      </c>
      <c r="M72" s="94">
        <f>H72+40</f>
        <v>45543</v>
      </c>
      <c r="N72" s="94">
        <f>H72+41</f>
        <v>45544</v>
      </c>
      <c r="O72" s="94">
        <f>H72+42</f>
        <v>45545</v>
      </c>
    </row>
    <row r="73" spans="1:16" s="14" customFormat="1" ht="20.25" hidden="1" thickBot="1">
      <c r="A73" s="488"/>
      <c r="B73" s="1178"/>
      <c r="C73" s="504"/>
      <c r="D73" s="504"/>
      <c r="E73" s="505"/>
      <c r="F73" s="180"/>
      <c r="G73" s="518"/>
      <c r="H73" s="517"/>
      <c r="I73" s="181"/>
      <c r="J73" s="181"/>
      <c r="K73" s="181"/>
      <c r="L73" s="181"/>
      <c r="M73" s="181"/>
      <c r="N73" s="181"/>
      <c r="O73" s="181"/>
    </row>
    <row r="74" spans="1:16" s="14" customFormat="1" ht="20.25" hidden="1" thickTop="1">
      <c r="A74" s="488" t="s">
        <v>2236</v>
      </c>
      <c r="B74" s="1876" t="s">
        <v>2237</v>
      </c>
      <c r="C74" s="498" t="s">
        <v>2238</v>
      </c>
      <c r="D74" s="498">
        <v>45502</v>
      </c>
      <c r="E74" s="499">
        <v>45504</v>
      </c>
      <c r="F74" s="1876" t="s">
        <v>3062</v>
      </c>
      <c r="G74" s="501" t="s">
        <v>3063</v>
      </c>
      <c r="H74" s="179">
        <v>45508</v>
      </c>
      <c r="I74" s="94">
        <f>H74+32</f>
        <v>45540</v>
      </c>
      <c r="J74" s="94">
        <f>H74+34</f>
        <v>45542</v>
      </c>
      <c r="K74" s="94">
        <f>H74+35</f>
        <v>45543</v>
      </c>
      <c r="L74" s="94">
        <f>H74+37</f>
        <v>45545</v>
      </c>
      <c r="M74" s="94">
        <f>H74+40</f>
        <v>45548</v>
      </c>
      <c r="N74" s="94">
        <f>H74+41</f>
        <v>45549</v>
      </c>
      <c r="O74" s="94">
        <f>H74+42</f>
        <v>45550</v>
      </c>
    </row>
    <row r="75" spans="1:16" s="14" customFormat="1" ht="20.25" hidden="1" thickBot="1">
      <c r="A75" s="488"/>
      <c r="B75" s="1178"/>
      <c r="C75" s="504"/>
      <c r="D75" s="504"/>
      <c r="E75" s="505"/>
      <c r="F75" s="180"/>
      <c r="G75" s="518"/>
      <c r="H75" s="517"/>
      <c r="I75" s="181"/>
      <c r="J75" s="181"/>
      <c r="K75" s="181"/>
      <c r="L75" s="181"/>
      <c r="M75" s="181"/>
      <c r="N75" s="181"/>
      <c r="O75" s="181"/>
    </row>
    <row r="76" spans="1:16" s="14" customFormat="1" ht="20.25" hidden="1" thickTop="1">
      <c r="A76" s="488" t="s">
        <v>2233</v>
      </c>
      <c r="B76" s="1876" t="s">
        <v>2214</v>
      </c>
      <c r="C76" s="498" t="s">
        <v>2234</v>
      </c>
      <c r="D76" s="498">
        <v>45503</v>
      </c>
      <c r="E76" s="499">
        <v>45505</v>
      </c>
      <c r="F76" s="1876" t="s">
        <v>3064</v>
      </c>
      <c r="G76" s="501" t="s">
        <v>3065</v>
      </c>
      <c r="H76" s="179">
        <v>45511</v>
      </c>
      <c r="I76" s="94">
        <f>H76+32</f>
        <v>45543</v>
      </c>
      <c r="J76" s="94">
        <f>H76+34</f>
        <v>45545</v>
      </c>
      <c r="K76" s="94">
        <f>H76+35</f>
        <v>45546</v>
      </c>
      <c r="L76" s="94">
        <f>H76+37</f>
        <v>45548</v>
      </c>
      <c r="M76" s="94">
        <f>H76+40</f>
        <v>45551</v>
      </c>
      <c r="N76" s="94">
        <f>H76+41</f>
        <v>45552</v>
      </c>
      <c r="O76" s="94">
        <f>H76+42</f>
        <v>45553</v>
      </c>
    </row>
    <row r="77" spans="1:16" s="14" customFormat="1" ht="20.25" hidden="1" thickBot="1">
      <c r="A77" s="488"/>
      <c r="B77" s="1178"/>
      <c r="C77" s="504"/>
      <c r="D77" s="504"/>
      <c r="E77" s="505"/>
      <c r="F77" s="180"/>
      <c r="G77" s="518"/>
      <c r="H77" s="517"/>
      <c r="I77" s="181"/>
      <c r="J77" s="181"/>
      <c r="K77" s="181"/>
      <c r="L77" s="181"/>
      <c r="M77" s="181"/>
      <c r="N77" s="181"/>
      <c r="O77" s="181"/>
    </row>
    <row r="78" spans="1:16" s="14" customFormat="1" ht="20.25" hidden="1" thickTop="1">
      <c r="A78" s="2879" t="s">
        <v>2239</v>
      </c>
      <c r="B78" s="1876" t="s">
        <v>2214</v>
      </c>
      <c r="C78" s="498" t="s">
        <v>2240</v>
      </c>
      <c r="D78" s="498">
        <v>45512</v>
      </c>
      <c r="E78" s="499">
        <v>45514</v>
      </c>
      <c r="F78" s="1876" t="s">
        <v>3066</v>
      </c>
      <c r="G78" s="501" t="s">
        <v>3067</v>
      </c>
      <c r="H78" s="179">
        <v>45518</v>
      </c>
      <c r="I78" s="94">
        <f>H78+32</f>
        <v>45550</v>
      </c>
      <c r="J78" s="94">
        <f>H78+34</f>
        <v>45552</v>
      </c>
      <c r="K78" s="94">
        <f>H78+35</f>
        <v>45553</v>
      </c>
      <c r="L78" s="94">
        <f>H78+37</f>
        <v>45555</v>
      </c>
      <c r="M78" s="94">
        <f>H78+40</f>
        <v>45558</v>
      </c>
      <c r="N78" s="94">
        <f>H78+41</f>
        <v>45559</v>
      </c>
      <c r="O78" s="94">
        <f>H78+42</f>
        <v>45560</v>
      </c>
    </row>
    <row r="79" spans="1:16" s="14" customFormat="1" ht="20.25" hidden="1" thickBot="1">
      <c r="A79" s="488"/>
      <c r="B79" s="1178"/>
      <c r="C79" s="504"/>
      <c r="D79" s="504"/>
      <c r="E79" s="505"/>
      <c r="F79" s="180"/>
      <c r="G79" s="518"/>
      <c r="H79" s="517"/>
      <c r="I79" s="181"/>
      <c r="J79" s="181"/>
      <c r="K79" s="181"/>
      <c r="L79" s="181"/>
      <c r="M79" s="181"/>
      <c r="N79" s="181"/>
      <c r="O79" s="181"/>
    </row>
    <row r="80" spans="1:16" s="14" customFormat="1" ht="20.25" hidden="1" thickTop="1">
      <c r="A80" s="488" t="s">
        <v>2210</v>
      </c>
      <c r="B80" s="1876" t="s">
        <v>2242</v>
      </c>
      <c r="C80" s="498" t="s">
        <v>2243</v>
      </c>
      <c r="D80" s="498">
        <v>45518</v>
      </c>
      <c r="E80" s="499">
        <v>45520</v>
      </c>
      <c r="F80" s="1876" t="s">
        <v>3068</v>
      </c>
      <c r="G80" s="501" t="s">
        <v>3069</v>
      </c>
      <c r="H80" s="179">
        <v>45529</v>
      </c>
      <c r="I80" s="94">
        <f>H80+32</f>
        <v>45561</v>
      </c>
      <c r="J80" s="94">
        <f>H80+34</f>
        <v>45563</v>
      </c>
      <c r="K80" s="94">
        <f>H80+35</f>
        <v>45564</v>
      </c>
      <c r="L80" s="94">
        <f>H80+37</f>
        <v>45566</v>
      </c>
      <c r="M80" s="94">
        <f>H80+40</f>
        <v>45569</v>
      </c>
      <c r="N80" s="94">
        <f>H80+41</f>
        <v>45570</v>
      </c>
      <c r="O80" s="94">
        <f>H80+42</f>
        <v>45571</v>
      </c>
    </row>
    <row r="81" spans="1:15" s="14" customFormat="1" ht="20.25" hidden="1" thickBot="1">
      <c r="A81" s="488"/>
      <c r="B81" s="1178" t="s">
        <v>2210</v>
      </c>
      <c r="C81" s="504" t="s">
        <v>2245</v>
      </c>
      <c r="D81" s="504">
        <v>45527</v>
      </c>
      <c r="E81" s="1396" t="s">
        <v>2190</v>
      </c>
      <c r="F81" s="180"/>
      <c r="G81" s="518"/>
      <c r="H81" s="517"/>
      <c r="I81" s="181"/>
      <c r="J81" s="181"/>
      <c r="K81" s="181"/>
      <c r="L81" s="181"/>
      <c r="M81" s="181"/>
      <c r="N81" s="181"/>
      <c r="O81" s="181"/>
    </row>
    <row r="82" spans="1:15" s="14" customFormat="1" ht="20.25" hidden="1" thickTop="1">
      <c r="A82" s="488"/>
      <c r="B82" s="1876" t="s">
        <v>2188</v>
      </c>
      <c r="C82" s="498" t="s">
        <v>2251</v>
      </c>
      <c r="D82" s="498">
        <v>45532</v>
      </c>
      <c r="E82" s="499">
        <v>45534</v>
      </c>
      <c r="F82" s="1876" t="s">
        <v>3070</v>
      </c>
      <c r="G82" s="501" t="s">
        <v>3071</v>
      </c>
      <c r="H82" s="179">
        <v>45537</v>
      </c>
      <c r="I82" s="94">
        <f>H82+32</f>
        <v>45569</v>
      </c>
      <c r="J82" s="94">
        <f>H82+34</f>
        <v>45571</v>
      </c>
      <c r="K82" s="94">
        <f>H82+35</f>
        <v>45572</v>
      </c>
      <c r="L82" s="94">
        <f>H82+37</f>
        <v>45574</v>
      </c>
      <c r="M82" s="94">
        <f>H82+40</f>
        <v>45577</v>
      </c>
      <c r="N82" s="94">
        <f>H82+41</f>
        <v>45578</v>
      </c>
      <c r="O82" s="94">
        <f>H82+42</f>
        <v>45579</v>
      </c>
    </row>
    <row r="83" spans="1:15" s="14" customFormat="1" ht="20.25" hidden="1" thickBot="1">
      <c r="A83" s="488"/>
      <c r="B83" s="1178"/>
      <c r="C83" s="504"/>
      <c r="D83" s="504"/>
      <c r="E83" s="1396"/>
      <c r="F83" s="180"/>
      <c r="G83" s="518"/>
      <c r="H83" s="517"/>
      <c r="I83" s="181"/>
      <c r="J83" s="181"/>
      <c r="K83" s="181"/>
      <c r="L83" s="181"/>
      <c r="M83" s="181"/>
      <c r="N83" s="181"/>
      <c r="O83" s="181"/>
    </row>
    <row r="84" spans="1:15" s="14" customFormat="1" ht="20.25" hidden="1" thickTop="1">
      <c r="A84" s="488" t="s">
        <v>2247</v>
      </c>
      <c r="B84" s="1876" t="s">
        <v>2248</v>
      </c>
      <c r="C84" s="498" t="s">
        <v>2249</v>
      </c>
      <c r="D84" s="498">
        <v>45533</v>
      </c>
      <c r="E84" s="1019" t="s">
        <v>2190</v>
      </c>
      <c r="F84" s="1876" t="s">
        <v>3072</v>
      </c>
      <c r="G84" s="501" t="s">
        <v>3073</v>
      </c>
      <c r="H84" s="179">
        <v>45545</v>
      </c>
      <c r="I84" s="94">
        <f>H84+32</f>
        <v>45577</v>
      </c>
      <c r="J84" s="94">
        <f>H84+34</f>
        <v>45579</v>
      </c>
      <c r="K84" s="94">
        <f>H84+35</f>
        <v>45580</v>
      </c>
      <c r="L84" s="94">
        <f>H84+37</f>
        <v>45582</v>
      </c>
      <c r="M84" s="94">
        <f>H84+40</f>
        <v>45585</v>
      </c>
      <c r="N84" s="94">
        <f>H84+41</f>
        <v>45586</v>
      </c>
      <c r="O84" s="94">
        <f>H84+42</f>
        <v>45587</v>
      </c>
    </row>
    <row r="85" spans="1:15" s="14" customFormat="1" ht="20.25" hidden="1" thickBot="1">
      <c r="A85" s="488"/>
      <c r="B85" s="1178" t="s">
        <v>2188</v>
      </c>
      <c r="C85" s="504" t="s">
        <v>2251</v>
      </c>
      <c r="D85" s="504">
        <v>45532</v>
      </c>
      <c r="E85" s="505">
        <v>45534</v>
      </c>
      <c r="F85" s="180"/>
      <c r="G85" s="518"/>
      <c r="H85" s="517"/>
      <c r="I85" s="181"/>
      <c r="J85" s="181"/>
      <c r="K85" s="181"/>
      <c r="L85" s="181"/>
      <c r="M85" s="181"/>
      <c r="N85" s="181"/>
      <c r="O85" s="181"/>
    </row>
    <row r="86" spans="1:15" s="14" customFormat="1" ht="20.25" hidden="1" thickTop="1">
      <c r="A86" s="488"/>
      <c r="B86" s="1876" t="s">
        <v>2222</v>
      </c>
      <c r="C86" s="498" t="s">
        <v>2252</v>
      </c>
      <c r="D86" s="498">
        <v>45538</v>
      </c>
      <c r="E86" s="499">
        <v>45541</v>
      </c>
      <c r="F86" s="1876" t="s">
        <v>3074</v>
      </c>
      <c r="G86" s="501" t="s">
        <v>3075</v>
      </c>
      <c r="H86" s="179">
        <v>45546</v>
      </c>
      <c r="I86" s="94">
        <f>H86+32</f>
        <v>45578</v>
      </c>
      <c r="J86" s="94">
        <f>H86+34</f>
        <v>45580</v>
      </c>
      <c r="K86" s="94">
        <f>H86+35</f>
        <v>45581</v>
      </c>
      <c r="L86" s="94">
        <f>H86+37</f>
        <v>45583</v>
      </c>
      <c r="M86" s="94">
        <f>H86+40</f>
        <v>45586</v>
      </c>
      <c r="N86" s="94">
        <f>H86+41</f>
        <v>45587</v>
      </c>
      <c r="O86" s="94">
        <f>H86+42</f>
        <v>45588</v>
      </c>
    </row>
    <row r="87" spans="1:15" s="14" customFormat="1" ht="20.25" hidden="1" thickBot="1">
      <c r="A87" s="488"/>
      <c r="B87" s="1178"/>
      <c r="C87" s="504"/>
      <c r="D87" s="504"/>
      <c r="E87" s="505"/>
      <c r="F87" s="180"/>
      <c r="G87" s="518"/>
      <c r="H87" s="517"/>
      <c r="I87" s="181"/>
      <c r="J87" s="181"/>
      <c r="K87" s="181"/>
      <c r="L87" s="181"/>
      <c r="M87" s="181"/>
      <c r="N87" s="181"/>
      <c r="O87" s="181"/>
    </row>
    <row r="88" spans="1:15" s="14" customFormat="1" ht="20.25" hidden="1" thickTop="1">
      <c r="A88" s="488"/>
      <c r="B88" s="1876" t="s">
        <v>2125</v>
      </c>
      <c r="C88" s="498" t="s">
        <v>2254</v>
      </c>
      <c r="D88" s="498">
        <v>45547</v>
      </c>
      <c r="E88" s="499">
        <v>45549</v>
      </c>
      <c r="F88" s="1876" t="s">
        <v>3076</v>
      </c>
      <c r="G88" s="501" t="s">
        <v>3077</v>
      </c>
      <c r="H88" s="179">
        <v>45553</v>
      </c>
      <c r="I88" s="94">
        <f>H88+32</f>
        <v>45585</v>
      </c>
      <c r="J88" s="94">
        <f>H88+34</f>
        <v>45587</v>
      </c>
      <c r="K88" s="94">
        <f>H88+35</f>
        <v>45588</v>
      </c>
      <c r="L88" s="94">
        <f>H88+37</f>
        <v>45590</v>
      </c>
      <c r="M88" s="94">
        <f>H88+40</f>
        <v>45593</v>
      </c>
      <c r="N88" s="94">
        <f>H88+41</f>
        <v>45594</v>
      </c>
      <c r="O88" s="94">
        <f>H88+42</f>
        <v>45595</v>
      </c>
    </row>
    <row r="89" spans="1:15" s="14" customFormat="1" ht="20.25" hidden="1" thickBot="1">
      <c r="A89" s="488"/>
      <c r="B89" s="1178"/>
      <c r="C89" s="504"/>
      <c r="D89" s="504"/>
      <c r="E89" s="505"/>
      <c r="F89" s="180"/>
      <c r="G89" s="518"/>
      <c r="H89" s="517"/>
      <c r="I89" s="181"/>
      <c r="J89" s="181"/>
      <c r="K89" s="181"/>
      <c r="L89" s="181"/>
      <c r="M89" s="181"/>
      <c r="N89" s="181"/>
      <c r="O89" s="181"/>
    </row>
    <row r="90" spans="1:15" s="14" customFormat="1" ht="20.25" hidden="1" thickTop="1">
      <c r="A90" s="488"/>
      <c r="B90" s="1876" t="s">
        <v>2210</v>
      </c>
      <c r="C90" s="498" t="s">
        <v>2256</v>
      </c>
      <c r="D90" s="498">
        <v>45550</v>
      </c>
      <c r="E90" s="1019" t="s">
        <v>2190</v>
      </c>
      <c r="F90" s="1876" t="s">
        <v>3078</v>
      </c>
      <c r="G90" s="501" t="s">
        <v>3079</v>
      </c>
      <c r="H90" s="179">
        <v>45560</v>
      </c>
      <c r="I90" s="94">
        <f>H90+32</f>
        <v>45592</v>
      </c>
      <c r="J90" s="94">
        <f>H90+34</f>
        <v>45594</v>
      </c>
      <c r="K90" s="94">
        <f>H90+35</f>
        <v>45595</v>
      </c>
      <c r="L90" s="94">
        <f>H90+37</f>
        <v>45597</v>
      </c>
      <c r="M90" s="94">
        <f>H90+40</f>
        <v>45600</v>
      </c>
      <c r="N90" s="94">
        <f>H90+41</f>
        <v>45601</v>
      </c>
      <c r="O90" s="94">
        <f>H90+42</f>
        <v>45602</v>
      </c>
    </row>
    <row r="91" spans="1:15" s="14" customFormat="1" ht="20.25" hidden="1" thickBot="1">
      <c r="A91" s="488"/>
      <c r="B91" s="1178" t="s">
        <v>2186</v>
      </c>
      <c r="C91" s="504" t="s">
        <v>2258</v>
      </c>
      <c r="D91" s="504">
        <v>45551</v>
      </c>
      <c r="E91" s="505">
        <v>45553</v>
      </c>
      <c r="F91" s="180"/>
      <c r="G91" s="518"/>
      <c r="H91" s="517"/>
      <c r="I91" s="181"/>
      <c r="J91" s="181"/>
      <c r="K91" s="181"/>
      <c r="L91" s="181"/>
      <c r="M91" s="181"/>
      <c r="N91" s="181"/>
      <c r="O91" s="181"/>
    </row>
    <row r="92" spans="1:15" s="14" customFormat="1" ht="20.25" thickTop="1">
      <c r="A92" s="488" t="s">
        <v>2188</v>
      </c>
      <c r="B92" s="1876" t="s">
        <v>2248</v>
      </c>
      <c r="C92" s="498" t="s">
        <v>2260</v>
      </c>
      <c r="D92" s="498">
        <v>45557</v>
      </c>
      <c r="E92" s="1019" t="s">
        <v>2190</v>
      </c>
      <c r="F92" s="1876" t="s">
        <v>3080</v>
      </c>
      <c r="G92" s="501" t="s">
        <v>3081</v>
      </c>
      <c r="H92" s="179">
        <v>45567</v>
      </c>
      <c r="I92" s="94">
        <f>H92+32</f>
        <v>45599</v>
      </c>
      <c r="J92" s="94">
        <f>H92+34</f>
        <v>45601</v>
      </c>
      <c r="K92" s="94">
        <f>H92+35</f>
        <v>45602</v>
      </c>
      <c r="L92" s="94">
        <f>H92+37</f>
        <v>45604</v>
      </c>
      <c r="M92" s="94">
        <f>H92+40</f>
        <v>45607</v>
      </c>
      <c r="N92" s="94">
        <f>H92+41</f>
        <v>45608</v>
      </c>
      <c r="O92" s="94">
        <f>H92+42</f>
        <v>45609</v>
      </c>
    </row>
    <row r="93" spans="1:15" s="14" customFormat="1" ht="20.25" thickBot="1">
      <c r="A93" s="488"/>
      <c r="B93" s="1178" t="s">
        <v>2262</v>
      </c>
      <c r="C93" s="504" t="s">
        <v>2263</v>
      </c>
      <c r="D93" s="504">
        <v>45557</v>
      </c>
      <c r="E93" s="505">
        <v>45559</v>
      </c>
      <c r="F93" s="180"/>
      <c r="G93" s="518"/>
      <c r="H93" s="517"/>
      <c r="I93" s="181"/>
      <c r="J93" s="181"/>
      <c r="K93" s="181"/>
      <c r="L93" s="181"/>
      <c r="M93" s="181"/>
      <c r="N93" s="181"/>
      <c r="O93" s="181"/>
    </row>
    <row r="94" spans="1:15" s="14" customFormat="1" ht="20.25" thickTop="1">
      <c r="A94" s="488" t="s">
        <v>2248</v>
      </c>
      <c r="B94" s="1876" t="s">
        <v>2122</v>
      </c>
      <c r="C94" s="498" t="s">
        <v>2264</v>
      </c>
      <c r="D94" s="498">
        <v>45568</v>
      </c>
      <c r="E94" s="499">
        <v>45571</v>
      </c>
      <c r="F94" s="2628" t="s">
        <v>3038</v>
      </c>
      <c r="G94" s="501" t="s">
        <v>3082</v>
      </c>
      <c r="H94" s="179">
        <v>45574</v>
      </c>
      <c r="I94" s="94">
        <f>H94+32</f>
        <v>45606</v>
      </c>
      <c r="J94" s="94">
        <f>H94+34</f>
        <v>45608</v>
      </c>
      <c r="K94" s="94">
        <f>H94+35</f>
        <v>45609</v>
      </c>
      <c r="L94" s="94">
        <f>H94+37</f>
        <v>45611</v>
      </c>
      <c r="M94" s="94">
        <f>H94+40</f>
        <v>45614</v>
      </c>
      <c r="N94" s="94">
        <f>H94+41</f>
        <v>45615</v>
      </c>
      <c r="O94" s="94">
        <f>H94+42</f>
        <v>45616</v>
      </c>
    </row>
    <row r="95" spans="1:15" s="14" customFormat="1" ht="20.25" thickBot="1">
      <c r="A95" s="488" t="s">
        <v>2188</v>
      </c>
      <c r="B95" s="503" t="s">
        <v>2222</v>
      </c>
      <c r="C95" s="504" t="s">
        <v>2266</v>
      </c>
      <c r="D95" s="504">
        <v>45567</v>
      </c>
      <c r="E95" s="505">
        <v>45571</v>
      </c>
      <c r="F95" s="180"/>
      <c r="G95" s="518"/>
      <c r="H95" s="517"/>
      <c r="I95" s="181"/>
      <c r="J95" s="181"/>
      <c r="K95" s="181"/>
      <c r="L95" s="181"/>
      <c r="M95" s="181"/>
      <c r="N95" s="181"/>
      <c r="O95" s="181"/>
    </row>
    <row r="96" spans="1:15" s="14" customFormat="1" ht="20.25" thickTop="1">
      <c r="A96" s="488" t="s">
        <v>2267</v>
      </c>
      <c r="B96" s="1876" t="s">
        <v>2122</v>
      </c>
      <c r="C96" s="858" t="s">
        <v>2268</v>
      </c>
      <c r="D96" s="858">
        <v>45577</v>
      </c>
      <c r="E96" s="2596">
        <v>45580</v>
      </c>
      <c r="F96" s="1876" t="s">
        <v>3083</v>
      </c>
      <c r="G96" s="501" t="s">
        <v>3084</v>
      </c>
      <c r="H96" s="179">
        <v>45581</v>
      </c>
      <c r="I96" s="94">
        <f>H96+32</f>
        <v>45613</v>
      </c>
      <c r="J96" s="94">
        <f>H96+34</f>
        <v>45615</v>
      </c>
      <c r="K96" s="94">
        <f>H96+35</f>
        <v>45616</v>
      </c>
      <c r="L96" s="94">
        <f>H96+37</f>
        <v>45618</v>
      </c>
      <c r="M96" s="94">
        <f>H96+40</f>
        <v>45621</v>
      </c>
      <c r="N96" s="94">
        <f>H96+41</f>
        <v>45622</v>
      </c>
      <c r="O96" s="94">
        <f>H96+42</f>
        <v>45623</v>
      </c>
    </row>
    <row r="97" spans="1:15" s="14" customFormat="1" ht="20.25" thickBot="1">
      <c r="A97" s="488"/>
      <c r="B97" s="1178"/>
      <c r="C97" s="504"/>
      <c r="D97" s="504"/>
      <c r="E97" s="505"/>
      <c r="F97" s="506"/>
      <c r="G97" s="518"/>
      <c r="H97" s="517"/>
      <c r="I97" s="181"/>
      <c r="J97" s="181"/>
      <c r="K97" s="181"/>
      <c r="L97" s="181"/>
      <c r="M97" s="181"/>
      <c r="N97" s="181"/>
      <c r="O97" s="181"/>
    </row>
    <row r="98" spans="1:15" s="14" customFormat="1" ht="20.25" thickTop="1">
      <c r="A98" s="488" t="s">
        <v>2270</v>
      </c>
      <c r="B98" s="1876" t="s">
        <v>2271</v>
      </c>
      <c r="C98" s="498" t="s">
        <v>2272</v>
      </c>
      <c r="D98" s="498">
        <v>45582</v>
      </c>
      <c r="E98" s="499">
        <v>45584</v>
      </c>
      <c r="F98" s="1876" t="s">
        <v>3036</v>
      </c>
      <c r="G98" s="501" t="s">
        <v>3085</v>
      </c>
      <c r="H98" s="179">
        <v>45588</v>
      </c>
      <c r="I98" s="94">
        <f>H98+32</f>
        <v>45620</v>
      </c>
      <c r="J98" s="94">
        <f>H98+34</f>
        <v>45622</v>
      </c>
      <c r="K98" s="94">
        <f>H98+35</f>
        <v>45623</v>
      </c>
      <c r="L98" s="94">
        <f>H98+37</f>
        <v>45625</v>
      </c>
      <c r="M98" s="94">
        <f>H98+40</f>
        <v>45628</v>
      </c>
      <c r="N98" s="94">
        <f>H98+41</f>
        <v>45629</v>
      </c>
      <c r="O98" s="94">
        <f>H98+42</f>
        <v>45630</v>
      </c>
    </row>
    <row r="99" spans="1:15" s="14" customFormat="1" ht="20.25" thickBot="1">
      <c r="A99" s="488"/>
      <c r="B99" s="1178"/>
      <c r="C99" s="504"/>
      <c r="D99" s="504"/>
      <c r="E99" s="505"/>
      <c r="F99" s="506"/>
      <c r="G99" s="518"/>
      <c r="H99" s="517"/>
      <c r="I99" s="181"/>
      <c r="J99" s="181"/>
      <c r="K99" s="181"/>
      <c r="L99" s="181"/>
      <c r="M99" s="181"/>
      <c r="N99" s="181"/>
      <c r="O99" s="181"/>
    </row>
    <row r="100" spans="1:15" s="14" customFormat="1" ht="20.25" thickTop="1">
      <c r="A100" s="488" t="s">
        <v>2275</v>
      </c>
      <c r="B100" s="1876" t="s">
        <v>2052</v>
      </c>
      <c r="C100" s="498" t="s">
        <v>2276</v>
      </c>
      <c r="D100" s="498">
        <v>45589</v>
      </c>
      <c r="E100" s="499">
        <v>45591</v>
      </c>
      <c r="F100" s="1876" t="s">
        <v>3032</v>
      </c>
      <c r="G100" s="501" t="s">
        <v>3086</v>
      </c>
      <c r="H100" s="179">
        <v>45595</v>
      </c>
      <c r="I100" s="94">
        <f>H100+32</f>
        <v>45627</v>
      </c>
      <c r="J100" s="94">
        <f>H100+34</f>
        <v>45629</v>
      </c>
      <c r="K100" s="94">
        <f>H100+35</f>
        <v>45630</v>
      </c>
      <c r="L100" s="94">
        <f>H100+37</f>
        <v>45632</v>
      </c>
      <c r="M100" s="94">
        <f>H100+40</f>
        <v>45635</v>
      </c>
      <c r="N100" s="94">
        <f>H100+41</f>
        <v>45636</v>
      </c>
      <c r="O100" s="94">
        <f>H100+42</f>
        <v>45637</v>
      </c>
    </row>
    <row r="101" spans="1:15" s="14" customFormat="1" ht="20.25" thickBot="1">
      <c r="A101" s="488"/>
      <c r="B101" s="1178"/>
      <c r="C101" s="504"/>
      <c r="D101" s="504"/>
      <c r="E101" s="505"/>
      <c r="F101" s="506"/>
      <c r="G101" s="518"/>
      <c r="H101" s="517"/>
      <c r="I101" s="181"/>
      <c r="J101" s="181"/>
      <c r="K101" s="181"/>
      <c r="L101" s="181"/>
      <c r="M101" s="181"/>
      <c r="N101" s="181"/>
      <c r="O101" s="181"/>
    </row>
    <row r="102" spans="1:15" s="14" customFormat="1" ht="20.25" thickTop="1">
      <c r="A102" s="488" t="s">
        <v>2278</v>
      </c>
      <c r="B102" s="1876" t="s">
        <v>2125</v>
      </c>
      <c r="C102" s="498" t="s">
        <v>2279</v>
      </c>
      <c r="D102" s="498">
        <v>45596</v>
      </c>
      <c r="E102" s="499">
        <v>45599</v>
      </c>
      <c r="F102" s="1876" t="s">
        <v>2619</v>
      </c>
      <c r="G102" s="501" t="s">
        <v>3087</v>
      </c>
      <c r="H102" s="179">
        <v>45602</v>
      </c>
      <c r="I102" s="94">
        <f>H102+32</f>
        <v>45634</v>
      </c>
      <c r="J102" s="94">
        <f>H102+34</f>
        <v>45636</v>
      </c>
      <c r="K102" s="94">
        <f>H102+35</f>
        <v>45637</v>
      </c>
      <c r="L102" s="94">
        <f>H102+37</f>
        <v>45639</v>
      </c>
      <c r="M102" s="94">
        <f>H102+40</f>
        <v>45642</v>
      </c>
      <c r="N102" s="94">
        <f>H102+41</f>
        <v>45643</v>
      </c>
      <c r="O102" s="94">
        <f>H102+42</f>
        <v>45644</v>
      </c>
    </row>
    <row r="103" spans="1:15" s="14" customFormat="1" ht="20.25" thickBot="1">
      <c r="A103" s="488"/>
      <c r="B103" s="1178"/>
      <c r="C103" s="504"/>
      <c r="D103" s="504"/>
      <c r="E103" s="505"/>
      <c r="F103" s="506"/>
      <c r="G103" s="518"/>
      <c r="H103" s="517"/>
      <c r="I103" s="181"/>
      <c r="J103" s="181"/>
      <c r="K103" s="181"/>
      <c r="L103" s="181"/>
      <c r="M103" s="181"/>
      <c r="N103" s="181"/>
      <c r="O103" s="181"/>
    </row>
    <row r="104" spans="1:15" s="14" customFormat="1" ht="20.25" thickTop="1">
      <c r="A104" s="488" t="s">
        <v>2281</v>
      </c>
      <c r="B104" s="1876" t="s">
        <v>2282</v>
      </c>
      <c r="C104" s="498" t="s">
        <v>2283</v>
      </c>
      <c r="D104" s="498">
        <v>45603</v>
      </c>
      <c r="E104" s="499">
        <v>45606</v>
      </c>
      <c r="F104" s="1876" t="s">
        <v>3088</v>
      </c>
      <c r="G104" s="501" t="s">
        <v>3089</v>
      </c>
      <c r="H104" s="179">
        <v>45609</v>
      </c>
      <c r="I104" s="94">
        <f>H104+32</f>
        <v>45641</v>
      </c>
      <c r="J104" s="94">
        <f>H104+34</f>
        <v>45643</v>
      </c>
      <c r="K104" s="94">
        <f>H104+35</f>
        <v>45644</v>
      </c>
      <c r="L104" s="94">
        <f>H104+37</f>
        <v>45646</v>
      </c>
      <c r="M104" s="94">
        <f>H104+40</f>
        <v>45649</v>
      </c>
      <c r="N104" s="94">
        <f>H104+41</f>
        <v>45650</v>
      </c>
      <c r="O104" s="94">
        <f>H104+42</f>
        <v>45651</v>
      </c>
    </row>
    <row r="105" spans="1:15" s="14" customFormat="1" ht="20.25" thickBot="1">
      <c r="A105" s="488"/>
      <c r="B105" s="1178"/>
      <c r="C105" s="504"/>
      <c r="D105" s="504"/>
      <c r="E105" s="505"/>
      <c r="F105" s="506"/>
      <c r="G105" s="518"/>
      <c r="H105" s="517"/>
      <c r="I105" s="181"/>
      <c r="J105" s="181"/>
      <c r="K105" s="181"/>
      <c r="L105" s="181"/>
      <c r="M105" s="181"/>
      <c r="N105" s="181"/>
      <c r="O105" s="181"/>
    </row>
    <row r="106" spans="1:15" s="14" customFormat="1" ht="20.25" thickTop="1">
      <c r="A106" s="488"/>
      <c r="B106" s="1876" t="s">
        <v>2222</v>
      </c>
      <c r="C106" s="498" t="s">
        <v>2285</v>
      </c>
      <c r="D106" s="498">
        <v>45610</v>
      </c>
      <c r="E106" s="499">
        <v>45613</v>
      </c>
      <c r="F106" s="1876" t="s">
        <v>3090</v>
      </c>
      <c r="G106" s="501" t="s">
        <v>3091</v>
      </c>
      <c r="H106" s="179">
        <v>45616</v>
      </c>
      <c r="I106" s="94">
        <f>H106+32</f>
        <v>45648</v>
      </c>
      <c r="J106" s="94">
        <f>H106+34</f>
        <v>45650</v>
      </c>
      <c r="K106" s="94">
        <f>H106+35</f>
        <v>45651</v>
      </c>
      <c r="L106" s="94">
        <f>H106+37</f>
        <v>45653</v>
      </c>
      <c r="M106" s="94">
        <f>H106+40</f>
        <v>45656</v>
      </c>
      <c r="N106" s="94">
        <f>H106+41</f>
        <v>45657</v>
      </c>
      <c r="O106" s="94">
        <f>H106+42</f>
        <v>45658</v>
      </c>
    </row>
    <row r="107" spans="1:15" s="14" customFormat="1" ht="20.25" thickBot="1">
      <c r="A107" s="488"/>
      <c r="B107" s="1178"/>
      <c r="C107" s="504"/>
      <c r="D107" s="504"/>
      <c r="E107" s="505"/>
      <c r="F107" s="506"/>
      <c r="G107" s="518"/>
      <c r="H107" s="517"/>
      <c r="I107" s="181"/>
      <c r="J107" s="181"/>
      <c r="K107" s="181"/>
      <c r="L107" s="181"/>
      <c r="M107" s="181"/>
      <c r="N107" s="181"/>
      <c r="O107" s="181"/>
    </row>
    <row r="108" spans="1:15" s="14" customFormat="1" ht="20.25" thickTop="1">
      <c r="A108" s="488"/>
      <c r="B108" s="1876" t="s">
        <v>2287</v>
      </c>
      <c r="C108" s="498" t="s">
        <v>2288</v>
      </c>
      <c r="D108" s="498">
        <v>45617</v>
      </c>
      <c r="E108" s="499">
        <v>45620</v>
      </c>
      <c r="F108" s="1876" t="s">
        <v>3092</v>
      </c>
      <c r="G108" s="501" t="s">
        <v>3093</v>
      </c>
      <c r="H108" s="179">
        <v>45623</v>
      </c>
      <c r="I108" s="94">
        <f>H108+32</f>
        <v>45655</v>
      </c>
      <c r="J108" s="94">
        <f>H108+34</f>
        <v>45657</v>
      </c>
      <c r="K108" s="94">
        <f>H108+35</f>
        <v>45658</v>
      </c>
      <c r="L108" s="94">
        <f>H108+37</f>
        <v>45660</v>
      </c>
      <c r="M108" s="94">
        <f>H108+40</f>
        <v>45663</v>
      </c>
      <c r="N108" s="94">
        <f>H108+41</f>
        <v>45664</v>
      </c>
      <c r="O108" s="94">
        <f>H108+42</f>
        <v>45665</v>
      </c>
    </row>
    <row r="109" spans="1:15" s="14" customFormat="1" ht="20.25" thickBot="1">
      <c r="A109" s="488"/>
      <c r="B109" s="1178"/>
      <c r="C109" s="504"/>
      <c r="D109" s="504"/>
      <c r="E109" s="505"/>
      <c r="F109" s="506"/>
      <c r="G109" s="518"/>
      <c r="H109" s="517"/>
      <c r="I109" s="181"/>
      <c r="J109" s="181"/>
      <c r="K109" s="181"/>
      <c r="L109" s="181"/>
      <c r="M109" s="181"/>
      <c r="N109" s="181"/>
      <c r="O109" s="181"/>
    </row>
    <row r="110" spans="1:15" s="14" customFormat="1" ht="20.25" thickTop="1">
      <c r="A110" s="488"/>
      <c r="B110" s="1876" t="s">
        <v>2290</v>
      </c>
      <c r="C110" s="498" t="s">
        <v>2291</v>
      </c>
      <c r="D110" s="498">
        <v>45624</v>
      </c>
      <c r="E110" s="499">
        <v>45627</v>
      </c>
      <c r="F110" s="1876" t="s">
        <v>3094</v>
      </c>
      <c r="G110" s="501" t="s">
        <v>3095</v>
      </c>
      <c r="H110" s="179">
        <v>45630</v>
      </c>
      <c r="I110" s="94">
        <f>H110+32</f>
        <v>45662</v>
      </c>
      <c r="J110" s="94">
        <f>H110+34</f>
        <v>45664</v>
      </c>
      <c r="K110" s="94">
        <f>H110+35</f>
        <v>45665</v>
      </c>
      <c r="L110" s="94">
        <f>H110+37</f>
        <v>45667</v>
      </c>
      <c r="M110" s="94">
        <f>H110+40</f>
        <v>45670</v>
      </c>
      <c r="N110" s="94">
        <f>H110+41</f>
        <v>45671</v>
      </c>
      <c r="O110" s="94">
        <f>H110+42</f>
        <v>45672</v>
      </c>
    </row>
    <row r="111" spans="1:15" s="14" customFormat="1" ht="20.25" thickBot="1">
      <c r="A111" s="488"/>
      <c r="B111" s="1178"/>
      <c r="C111" s="504"/>
      <c r="D111" s="504"/>
      <c r="E111" s="505"/>
      <c r="F111" s="506"/>
      <c r="G111" s="518"/>
      <c r="H111" s="517"/>
      <c r="I111" s="181"/>
      <c r="J111" s="181"/>
      <c r="K111" s="181"/>
      <c r="L111" s="181"/>
      <c r="M111" s="181"/>
      <c r="N111" s="181"/>
      <c r="O111" s="181"/>
    </row>
    <row r="112" spans="1:15" s="14" customFormat="1" ht="20.25" thickTop="1">
      <c r="A112" s="488"/>
      <c r="B112" s="1876" t="s">
        <v>2052</v>
      </c>
      <c r="C112" s="498" t="s">
        <v>2293</v>
      </c>
      <c r="D112" s="498">
        <v>45631</v>
      </c>
      <c r="E112" s="499">
        <v>45634</v>
      </c>
      <c r="F112" s="1876" t="s">
        <v>2470</v>
      </c>
      <c r="G112" s="501" t="s">
        <v>3096</v>
      </c>
      <c r="H112" s="179">
        <v>45637</v>
      </c>
      <c r="I112" s="94">
        <f>H112+32</f>
        <v>45669</v>
      </c>
      <c r="J112" s="94">
        <f>H112+34</f>
        <v>45671</v>
      </c>
      <c r="K112" s="94">
        <f>H112+35</f>
        <v>45672</v>
      </c>
      <c r="L112" s="94">
        <f>H112+37</f>
        <v>45674</v>
      </c>
      <c r="M112" s="94">
        <f>H112+40</f>
        <v>45677</v>
      </c>
      <c r="N112" s="94">
        <f>H112+41</f>
        <v>45678</v>
      </c>
      <c r="O112" s="94">
        <f>H112+42</f>
        <v>45679</v>
      </c>
    </row>
    <row r="113" spans="1:15" s="14" customFormat="1" ht="20.25" thickBot="1">
      <c r="A113" s="488"/>
      <c r="B113" s="1178"/>
      <c r="C113" s="504"/>
      <c r="D113" s="504"/>
      <c r="E113" s="505"/>
      <c r="F113" s="506"/>
      <c r="G113" s="518"/>
      <c r="H113" s="517"/>
      <c r="I113" s="181"/>
      <c r="J113" s="181"/>
      <c r="K113" s="181"/>
      <c r="L113" s="181"/>
      <c r="M113" s="181"/>
      <c r="N113" s="181"/>
      <c r="O113" s="181"/>
    </row>
    <row r="114" spans="1:15" s="14" customFormat="1" ht="20.25" thickTop="1">
      <c r="A114" s="488"/>
      <c r="B114" s="1876" t="s">
        <v>2125</v>
      </c>
      <c r="C114" s="498" t="s">
        <v>2295</v>
      </c>
      <c r="D114" s="498">
        <v>45638</v>
      </c>
      <c r="E114" s="499">
        <v>45641</v>
      </c>
      <c r="F114" s="1876" t="s">
        <v>3097</v>
      </c>
      <c r="G114" s="501" t="s">
        <v>3098</v>
      </c>
      <c r="H114" s="179">
        <v>45644</v>
      </c>
      <c r="I114" s="94">
        <f>H114+32</f>
        <v>45676</v>
      </c>
      <c r="J114" s="94">
        <f>H114+34</f>
        <v>45678</v>
      </c>
      <c r="K114" s="94">
        <f>H114+35</f>
        <v>45679</v>
      </c>
      <c r="L114" s="94">
        <f>H114+37</f>
        <v>45681</v>
      </c>
      <c r="M114" s="94">
        <f>H114+40</f>
        <v>45684</v>
      </c>
      <c r="N114" s="94">
        <f>H114+41</f>
        <v>45685</v>
      </c>
      <c r="O114" s="94">
        <f>H114+42</f>
        <v>45686</v>
      </c>
    </row>
    <row r="115" spans="1:15" s="14" customFormat="1" ht="20.25" thickBot="1">
      <c r="A115" s="488"/>
      <c r="B115" s="1178"/>
      <c r="C115" s="504"/>
      <c r="D115" s="504"/>
      <c r="E115" s="505"/>
      <c r="F115" s="506"/>
      <c r="G115" s="518"/>
      <c r="H115" s="517"/>
      <c r="I115" s="181"/>
      <c r="J115" s="181"/>
      <c r="K115" s="181"/>
      <c r="L115" s="181"/>
      <c r="M115" s="181"/>
      <c r="N115" s="181"/>
      <c r="O115" s="181"/>
    </row>
    <row r="116" spans="1:15" s="14" customFormat="1" ht="20.25" thickTop="1">
      <c r="A116" s="488"/>
      <c r="B116" s="1876" t="s">
        <v>2282</v>
      </c>
      <c r="C116" s="498" t="s">
        <v>2297</v>
      </c>
      <c r="D116" s="498">
        <v>45645</v>
      </c>
      <c r="E116" s="499">
        <v>45648</v>
      </c>
      <c r="F116" s="1876" t="s">
        <v>3099</v>
      </c>
      <c r="G116" s="501" t="s">
        <v>3100</v>
      </c>
      <c r="H116" s="179">
        <v>45651</v>
      </c>
      <c r="I116" s="94">
        <f>H116+32</f>
        <v>45683</v>
      </c>
      <c r="J116" s="94">
        <f>H116+34</f>
        <v>45685</v>
      </c>
      <c r="K116" s="94">
        <f>H116+35</f>
        <v>45686</v>
      </c>
      <c r="L116" s="94">
        <f>H116+37</f>
        <v>45688</v>
      </c>
      <c r="M116" s="94">
        <f>H116+40</f>
        <v>45691</v>
      </c>
      <c r="N116" s="94">
        <f>H116+41</f>
        <v>45692</v>
      </c>
      <c r="O116" s="94">
        <f>H116+42</f>
        <v>45693</v>
      </c>
    </row>
    <row r="117" spans="1:15" s="14" customFormat="1" ht="20.25" thickBot="1">
      <c r="A117" s="488"/>
      <c r="B117" s="1178"/>
      <c r="C117" s="504"/>
      <c r="D117" s="504"/>
      <c r="E117" s="505"/>
      <c r="F117" s="506"/>
      <c r="G117" s="518"/>
      <c r="H117" s="517"/>
      <c r="I117" s="181"/>
      <c r="J117" s="181"/>
      <c r="K117" s="181"/>
      <c r="L117" s="181"/>
      <c r="M117" s="181"/>
      <c r="N117" s="181"/>
      <c r="O117" s="181"/>
    </row>
    <row r="118" spans="1:15" s="14" customFormat="1" ht="20.25" thickTop="1">
      <c r="A118" s="488"/>
      <c r="B118" s="1876" t="s">
        <v>2222</v>
      </c>
      <c r="C118" s="498" t="s">
        <v>2299</v>
      </c>
      <c r="D118" s="498">
        <v>45652</v>
      </c>
      <c r="E118" s="499">
        <v>45655</v>
      </c>
      <c r="F118" s="1876" t="s">
        <v>3052</v>
      </c>
      <c r="G118" s="501" t="s">
        <v>3101</v>
      </c>
      <c r="H118" s="179">
        <v>45658</v>
      </c>
      <c r="I118" s="94">
        <f>H118+32</f>
        <v>45690</v>
      </c>
      <c r="J118" s="94">
        <f>H118+34</f>
        <v>45692</v>
      </c>
      <c r="K118" s="94">
        <f>H118+35</f>
        <v>45693</v>
      </c>
      <c r="L118" s="94">
        <f>H118+37</f>
        <v>45695</v>
      </c>
      <c r="M118" s="94">
        <f>H118+40</f>
        <v>45698</v>
      </c>
      <c r="N118" s="94">
        <f>H118+41</f>
        <v>45699</v>
      </c>
      <c r="O118" s="94">
        <f>H118+42</f>
        <v>45700</v>
      </c>
    </row>
    <row r="119" spans="1:15" s="14" customFormat="1" ht="20.25" thickBot="1">
      <c r="A119" s="488"/>
      <c r="B119" s="1178"/>
      <c r="C119" s="504"/>
      <c r="D119" s="504"/>
      <c r="E119" s="505"/>
      <c r="F119" s="506"/>
      <c r="G119" s="518"/>
      <c r="H119" s="517"/>
      <c r="I119" s="181"/>
      <c r="J119" s="181"/>
      <c r="K119" s="181"/>
      <c r="L119" s="181"/>
      <c r="M119" s="181"/>
      <c r="N119" s="181"/>
      <c r="O119" s="181"/>
    </row>
    <row r="120" spans="1:15" s="14" customFormat="1" ht="20.25" thickTop="1">
      <c r="A120" s="488"/>
      <c r="B120" s="1876" t="s">
        <v>2287</v>
      </c>
      <c r="C120" s="498" t="s">
        <v>2301</v>
      </c>
      <c r="D120" s="498">
        <v>45659</v>
      </c>
      <c r="E120" s="499">
        <v>45662</v>
      </c>
      <c r="F120" s="1876" t="s">
        <v>3042</v>
      </c>
      <c r="G120" s="501" t="s">
        <v>3102</v>
      </c>
      <c r="H120" s="179">
        <v>45665</v>
      </c>
      <c r="I120" s="94">
        <f>H120+32</f>
        <v>45697</v>
      </c>
      <c r="J120" s="94">
        <f>H120+34</f>
        <v>45699</v>
      </c>
      <c r="K120" s="94">
        <f>H120+35</f>
        <v>45700</v>
      </c>
      <c r="L120" s="94">
        <f>H120+37</f>
        <v>45702</v>
      </c>
      <c r="M120" s="94">
        <f>H120+40</f>
        <v>45705</v>
      </c>
      <c r="N120" s="94">
        <f>H120+41</f>
        <v>45706</v>
      </c>
      <c r="O120" s="94">
        <f>H120+42</f>
        <v>45707</v>
      </c>
    </row>
    <row r="121" spans="1:15" s="14" customFormat="1" ht="20.25" thickBot="1">
      <c r="A121" s="488"/>
      <c r="B121" s="1178"/>
      <c r="C121" s="504"/>
      <c r="D121" s="504"/>
      <c r="E121" s="505"/>
      <c r="F121" s="506"/>
      <c r="G121" s="518"/>
      <c r="H121" s="517"/>
      <c r="I121" s="181"/>
      <c r="J121" s="181"/>
      <c r="K121" s="181"/>
      <c r="L121" s="181"/>
      <c r="M121" s="181"/>
      <c r="N121" s="181"/>
      <c r="O121" s="181"/>
    </row>
    <row r="122" spans="1:15" s="14" customFormat="1" ht="20.25" thickTop="1">
      <c r="A122" s="488"/>
      <c r="B122" s="18"/>
      <c r="C122" s="490"/>
      <c r="D122" s="490"/>
      <c r="E122" s="490"/>
      <c r="F122" s="514"/>
      <c r="G122" s="49"/>
      <c r="H122" s="487"/>
      <c r="I122" s="487"/>
      <c r="J122" s="487"/>
      <c r="K122" s="487"/>
      <c r="L122" s="487"/>
      <c r="M122" s="487"/>
    </row>
    <row r="123" spans="1:15" s="14" customFormat="1" ht="19.5">
      <c r="A123" s="488"/>
      <c r="B123" s="18"/>
      <c r="C123" s="490"/>
      <c r="D123" s="490"/>
      <c r="E123" s="490"/>
      <c r="F123" s="514"/>
      <c r="G123" s="49"/>
      <c r="H123" s="487"/>
      <c r="I123" s="487"/>
      <c r="J123" s="487"/>
      <c r="K123" s="487"/>
      <c r="L123" s="487"/>
      <c r="M123" s="487"/>
    </row>
    <row r="124" spans="1:15" s="14" customFormat="1" ht="19.5">
      <c r="A124" s="513"/>
      <c r="B124" s="489"/>
      <c r="C124" s="490"/>
      <c r="D124" s="490"/>
      <c r="E124" s="490"/>
      <c r="F124" s="514"/>
      <c r="G124" s="49"/>
      <c r="H124" s="487"/>
      <c r="I124" s="487"/>
      <c r="J124" s="487"/>
      <c r="K124" s="487"/>
      <c r="L124" s="487"/>
      <c r="M124" s="487"/>
    </row>
    <row r="125" spans="1:15" s="14" customFormat="1" ht="20.25" customHeight="1">
      <c r="A125" s="22"/>
      <c r="B125" s="50" t="s">
        <v>2303</v>
      </c>
      <c r="C125" s="29"/>
      <c r="D125" s="29"/>
      <c r="E125" s="29"/>
      <c r="F125" s="29"/>
      <c r="G125" s="29"/>
      <c r="H125" s="51"/>
      <c r="I125" s="29"/>
      <c r="J125" s="29"/>
      <c r="K125" s="38"/>
      <c r="L125" s="29"/>
      <c r="M125" s="37"/>
    </row>
    <row r="126" spans="1:15" s="14" customFormat="1" ht="17.25" customHeight="1">
      <c r="A126" s="22"/>
      <c r="B126" s="50"/>
      <c r="C126" s="29"/>
      <c r="D126" s="29"/>
      <c r="E126" s="29"/>
      <c r="F126" s="29"/>
      <c r="G126" s="29"/>
      <c r="H126" s="51"/>
      <c r="I126" s="29"/>
      <c r="J126" s="29"/>
      <c r="K126" s="38"/>
      <c r="L126" s="29"/>
      <c r="M126" s="41"/>
    </row>
    <row r="127" spans="1:15" s="30" customFormat="1" ht="15">
      <c r="A127" s="25"/>
      <c r="B127" s="52" t="s">
        <v>1920</v>
      </c>
      <c r="E127" s="53"/>
      <c r="F127" s="54" t="s">
        <v>1958</v>
      </c>
      <c r="G127" s="54"/>
      <c r="J127" s="54" t="s">
        <v>1982</v>
      </c>
      <c r="K127" s="54"/>
      <c r="L127" s="54"/>
      <c r="M127" s="37"/>
    </row>
    <row r="128" spans="1:15" s="29" customFormat="1" ht="15">
      <c r="A128" s="25"/>
      <c r="B128" s="31" t="s">
        <v>1921</v>
      </c>
      <c r="C128" s="27"/>
      <c r="D128" s="56" t="s">
        <v>2305</v>
      </c>
      <c r="E128" s="54"/>
      <c r="F128" s="27" t="s">
        <v>2306</v>
      </c>
      <c r="G128" s="27"/>
      <c r="H128" s="56" t="s">
        <v>1960</v>
      </c>
      <c r="I128" s="27"/>
      <c r="J128" s="27" t="s">
        <v>1984</v>
      </c>
      <c r="K128" s="27"/>
      <c r="L128" s="57" t="s">
        <v>1985</v>
      </c>
      <c r="M128" s="37"/>
    </row>
    <row r="129" spans="1:13" s="29" customFormat="1" ht="15">
      <c r="A129" s="35"/>
      <c r="B129" s="55"/>
      <c r="C129" s="30"/>
      <c r="D129" s="56"/>
      <c r="E129" s="54"/>
      <c r="F129" s="30"/>
      <c r="G129" s="30"/>
      <c r="H129" s="56"/>
      <c r="I129" s="30"/>
      <c r="J129" s="30"/>
      <c r="K129" s="30"/>
      <c r="L129" s="57"/>
      <c r="M129" s="37"/>
    </row>
    <row r="130" spans="1:13" s="29" customFormat="1" ht="15">
      <c r="A130" s="25"/>
      <c r="B130" s="58" t="str">
        <f>HOME!A$600</f>
        <v>ZANT CHONG</v>
      </c>
      <c r="C130" s="58" t="str">
        <f>HOME!B$600</f>
        <v>6011 2429</v>
      </c>
      <c r="D130" s="38" t="str">
        <f>HOME!C$600</f>
        <v>zant.chong@msc.com</v>
      </c>
      <c r="F130" s="58" t="str">
        <f>HOME!A617</f>
        <v>ROBERT CHIA</v>
      </c>
      <c r="G130" s="58" t="str">
        <f>HOME!B617</f>
        <v>6011 0564</v>
      </c>
      <c r="H130" s="38" t="str">
        <f>HOME!C617</f>
        <v>robert.chia@msc.com</v>
      </c>
      <c r="J130" s="58" t="str">
        <f>HOME!A$632</f>
        <v>RAYNAR ANG</v>
      </c>
      <c r="K130" s="58" t="str">
        <f>HOME!B$632</f>
        <v>6011 2358</v>
      </c>
      <c r="L130" s="38" t="str">
        <f>HOME!C$632</f>
        <v>raynar.ang@msc.com</v>
      </c>
      <c r="M130" s="37"/>
    </row>
    <row r="131" spans="1:13" s="29" customFormat="1" ht="15">
      <c r="A131" s="25"/>
      <c r="B131" s="58" t="str">
        <f>HOME!A$601</f>
        <v>PHOEBE HUANG</v>
      </c>
      <c r="C131" s="58" t="str">
        <f>HOME!B$601</f>
        <v>6011 0562</v>
      </c>
      <c r="D131" s="38" t="str">
        <f>HOME!C$601</f>
        <v>phoebe.huang@msc.com</v>
      </c>
      <c r="F131" s="58" t="str">
        <f>HOME!A618</f>
        <v>S. Y. LIEW</v>
      </c>
      <c r="G131" s="58" t="str">
        <f>HOME!B618</f>
        <v>6011 2348</v>
      </c>
      <c r="H131" s="38" t="str">
        <f>HOME!C618</f>
        <v>seoyi.liew@msc.com</v>
      </c>
      <c r="J131" s="58" t="str">
        <f>HOME!A$634</f>
        <v>DEWI</v>
      </c>
      <c r="K131" s="58" t="str">
        <f>HOME!B$634</f>
        <v>6011 2354</v>
      </c>
      <c r="L131" s="38" t="str">
        <f>HOME!C$634</f>
        <v>dewi.ratnah@msc.com</v>
      </c>
      <c r="M131" s="37"/>
    </row>
    <row r="132" spans="1:13" s="29" customFormat="1" ht="15">
      <c r="A132" s="25"/>
      <c r="B132" s="58" t="str">
        <f>HOME!A$602</f>
        <v>SHERWIN LIM</v>
      </c>
      <c r="C132" s="58" t="str">
        <f>HOME!B$602</f>
        <v>6011 2395</v>
      </c>
      <c r="D132" s="38" t="str">
        <f>HOME!C$602</f>
        <v>sherwin.lim@msc.com</v>
      </c>
      <c r="F132" s="58" t="str">
        <f>HOME!A619</f>
        <v>SHARON KOH</v>
      </c>
      <c r="G132" s="58" t="str">
        <f>HOME!B619</f>
        <v>6011 2349</v>
      </c>
      <c r="H132" s="38" t="str">
        <f>HOME!C619</f>
        <v>sharon.koh@msc.com</v>
      </c>
      <c r="J132" s="58" t="str">
        <f>HOME!A$637</f>
        <v>SHAN SHAN</v>
      </c>
      <c r="K132" s="58" t="str">
        <f>HOME!B$637</f>
        <v>6011 2353</v>
      </c>
      <c r="L132" s="38" t="str">
        <f>HOME!C$637</f>
        <v>shanshan.chin@msc.com</v>
      </c>
      <c r="M132" s="37"/>
    </row>
    <row r="133" spans="1:13" s="29" customFormat="1" ht="15">
      <c r="A133" s="25"/>
      <c r="B133" s="58" t="str">
        <f>HOME!A$603</f>
        <v>NATALIE LEW</v>
      </c>
      <c r="C133" s="58" t="str">
        <f>HOME!B$603</f>
        <v>6011 2399</v>
      </c>
      <c r="D133" s="38" t="str">
        <f>HOME!C$603</f>
        <v>natalie.lew@msc.com</v>
      </c>
      <c r="F133" s="58" t="str">
        <f>HOME!A620</f>
        <v>ANGELIA LAU</v>
      </c>
      <c r="G133" s="58" t="str">
        <f>HOME!B620</f>
        <v>6011 2346</v>
      </c>
      <c r="H133" s="38" t="str">
        <f>HOME!C620</f>
        <v>angelia.lau@msc.com</v>
      </c>
      <c r="J133" s="58" t="str">
        <f>HOME!A$638</f>
        <v>EUNICE</v>
      </c>
      <c r="K133" s="58" t="str">
        <f>HOME!B$638</f>
        <v>6011 2355</v>
      </c>
      <c r="L133" s="38" t="str">
        <f>HOME!C$638</f>
        <v>eunice.chan@msc.com</v>
      </c>
      <c r="M133" s="37"/>
    </row>
    <row r="134" spans="1:13" s="29" customFormat="1" ht="15">
      <c r="A134" s="25"/>
      <c r="B134" s="58" t="str">
        <f>HOME!A$604</f>
        <v xml:space="preserve">LIM LEE HLI </v>
      </c>
      <c r="C134" s="58" t="str">
        <f>HOME!B$604</f>
        <v>6011 2352</v>
      </c>
      <c r="D134" s="38" t="str">
        <f>HOME!C$604</f>
        <v>leehli.lim@msc.com</v>
      </c>
      <c r="F134" s="58" t="str">
        <f>HOME!A621</f>
        <v>NOOR AFNINDAH</v>
      </c>
      <c r="G134" s="58" t="str">
        <f>HOME!B621</f>
        <v>6011 2347</v>
      </c>
      <c r="H134" s="38" t="str">
        <f>HOME!C621</f>
        <v>noor.afnindah@msc.com</v>
      </c>
      <c r="J134" s="58" t="str">
        <f>HOME!A$633</f>
        <v>KAI SIANG</v>
      </c>
      <c r="K134" s="58" t="str">
        <f>HOME!B$633</f>
        <v>6011 2356</v>
      </c>
      <c r="L134" s="38" t="str">
        <f>HOME!C$633</f>
        <v>kaisiang.lim@msc.com</v>
      </c>
      <c r="M134" s="37"/>
    </row>
    <row r="135" spans="1:13" s="29" customFormat="1" ht="15">
      <c r="A135" s="25"/>
      <c r="B135" s="58" t="str">
        <f>HOME!A$605</f>
        <v>LIM AI PHEN</v>
      </c>
      <c r="C135" s="58" t="str">
        <f>HOME!B$605</f>
        <v>6011 9646</v>
      </c>
      <c r="D135" s="38" t="str">
        <f>HOME!C$605</f>
        <v>aiphen.lim@msc.com</v>
      </c>
      <c r="F135" s="58" t="str">
        <f>HOME!A622</f>
        <v>NG CHING WEI</v>
      </c>
      <c r="G135" s="58" t="str">
        <f>HOME!B622</f>
        <v>6011 2404</v>
      </c>
      <c r="H135" s="38" t="str">
        <f>HOME!C622</f>
        <v>chingwei.ng@msc.com</v>
      </c>
      <c r="J135" s="58" t="str">
        <f>HOME!A$635</f>
        <v>YU TING</v>
      </c>
      <c r="K135" s="58" t="str">
        <f>HOME!B$635</f>
        <v>6011 2359</v>
      </c>
      <c r="L135" s="38" t="str">
        <f>HOME!C$635</f>
        <v>yuting.luo@msc.com</v>
      </c>
      <c r="M135" s="37"/>
    </row>
    <row r="136" spans="1:13" s="29" customFormat="1" ht="15">
      <c r="A136" s="25"/>
      <c r="B136" s="58" t="str">
        <f>HOME!A$606</f>
        <v>DARIUS ONG</v>
      </c>
      <c r="C136" s="58" t="str">
        <f>HOME!B$606</f>
        <v>6011 2396</v>
      </c>
      <c r="D136" s="38" t="str">
        <f>HOME!C$606</f>
        <v>darius.ong@msc.com</v>
      </c>
      <c r="F136" s="58">
        <f>HOME!A623</f>
        <v>0</v>
      </c>
      <c r="G136" s="58">
        <f>HOME!B623</f>
        <v>0</v>
      </c>
      <c r="H136" s="38">
        <f>HOME!C623</f>
        <v>0</v>
      </c>
      <c r="J136" s="58" t="str">
        <f>HOME!A$639</f>
        <v>HAZEL</v>
      </c>
      <c r="K136" s="58" t="str">
        <f>HOME!B$639</f>
        <v>6011 2435</v>
      </c>
      <c r="L136" s="38" t="str">
        <f>HOME!C$639</f>
        <v>hazel.toh@msc.com</v>
      </c>
      <c r="M136" s="37"/>
    </row>
    <row r="137" spans="1:13" s="29" customFormat="1" ht="15">
      <c r="A137" s="25"/>
      <c r="B137" s="58" t="str">
        <f>HOME!A607</f>
        <v>LAWRENCE ANG (CROSS-TRADE)</v>
      </c>
      <c r="C137" s="58" t="str">
        <f>HOME!B$607</f>
        <v>6011 2400</v>
      </c>
      <c r="D137" s="38" t="str">
        <f>HOME!C$607</f>
        <v>lawrence.ang@msc.com</v>
      </c>
      <c r="F137" s="58" t="str">
        <f>HOME!A624</f>
        <v>.</v>
      </c>
      <c r="G137" s="58" t="str">
        <f>HOME!B624</f>
        <v>.</v>
      </c>
      <c r="H137" s="38" t="str">
        <f>HOME!C624</f>
        <v>.</v>
      </c>
      <c r="J137" s="58" t="str">
        <f>HOME!A$636</f>
        <v>-</v>
      </c>
      <c r="K137" s="58" t="str">
        <f>HOME!B$636</f>
        <v>6011 0567</v>
      </c>
      <c r="L137" s="38" t="str">
        <f>HOME!C$636</f>
        <v>-</v>
      </c>
      <c r="M137" s="37"/>
    </row>
    <row r="138" spans="1:13" s="29" customFormat="1" ht="15">
      <c r="A138" s="25"/>
      <c r="B138" s="58" t="str">
        <f>HOME!A608</f>
        <v>ASHTON YAN</v>
      </c>
      <c r="C138" s="58" t="str">
        <f>HOME!B608</f>
        <v>6011 2398</v>
      </c>
      <c r="D138" s="38" t="str">
        <f>HOME!C608</f>
        <v>ashton.yan@msc.com</v>
      </c>
      <c r="E138" s="58"/>
      <c r="F138" s="58">
        <f>HOME!A625</f>
        <v>0</v>
      </c>
      <c r="G138" s="58">
        <f>HOME!B625</f>
        <v>0</v>
      </c>
      <c r="H138" s="38">
        <f>HOME!C625</f>
        <v>0</v>
      </c>
      <c r="J138" s="58"/>
      <c r="M138" s="37"/>
    </row>
    <row r="139" spans="1:13" ht="14.25">
      <c r="A139" s="38"/>
      <c r="B139" s="58" t="str">
        <f>HOME!A609</f>
        <v>JUN YUAN (IMP)</v>
      </c>
      <c r="C139" s="58" t="str">
        <f>HOME!B609</f>
        <v>6011 2402</v>
      </c>
      <c r="D139" s="38" t="str">
        <f>HOME!C609</f>
        <v>junyuan.kwa@msc.com</v>
      </c>
      <c r="E139" s="58"/>
      <c r="F139" s="29"/>
      <c r="G139" s="59"/>
      <c r="H139" s="57"/>
      <c r="I139" s="29"/>
      <c r="J139" s="29"/>
      <c r="K139" s="29"/>
      <c r="L139" s="29"/>
    </row>
    <row r="140" spans="1:13" ht="14.25">
      <c r="A140" s="5"/>
      <c r="B140" s="58" t="str">
        <f>HOME!A610</f>
        <v>KARTHI</v>
      </c>
      <c r="C140" s="58" t="str">
        <f>HOME!B610</f>
        <v>6011 2397</v>
      </c>
      <c r="D140" s="38" t="str">
        <f>HOME!C610</f>
        <v>karthigayan.velu@msc.com</v>
      </c>
      <c r="E140" s="58"/>
      <c r="F140" s="29"/>
      <c r="G140" s="59"/>
      <c r="H140" s="59"/>
      <c r="I140" s="57"/>
      <c r="J140" s="29"/>
      <c r="K140" s="29"/>
      <c r="L140" s="29"/>
    </row>
    <row r="141" spans="1:13" ht="14.25">
      <c r="A141" s="5"/>
      <c r="B141" s="58">
        <f>HOME!A611</f>
        <v>0</v>
      </c>
      <c r="C141" s="58">
        <f>HOME!B611</f>
        <v>0</v>
      </c>
      <c r="D141" s="38">
        <f>HOME!C611</f>
        <v>0</v>
      </c>
      <c r="E141" s="58"/>
      <c r="F141" s="29"/>
      <c r="G141" s="29"/>
      <c r="H141" s="29"/>
      <c r="I141" s="29"/>
      <c r="J141" s="29"/>
      <c r="K141" s="29"/>
      <c r="L141" s="29"/>
    </row>
  </sheetData>
  <customSheetViews>
    <customSheetView guid="{25211047-2AA7-431D-8637-AA6183637E8E}"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3"/>
      <headerFooter>
        <oddFooter>&amp;RLast update : &amp;D   &amp;T&amp;L&amp;1#&amp;"Calibri"&amp;10 Sensitivity: Internal</oddFooter>
      </headerFooter>
    </customSheetView>
    <customSheetView guid="{999D0099-E3FC-46FC-839A-D58F693EE82E}" scale="70" fitToPage="1" hiddenRows="1">
      <selection activeCell="F12" sqref="F12"/>
      <pageMargins left="0" right="0" top="0" bottom="0" header="0" footer="0"/>
      <pageSetup paperSize="9" scale="43"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6"/>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7"/>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0"/>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J18" sqref="J18"/>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tate="hidden">
      <selection activeCell="G10" sqref="G10"/>
      <pageMargins left="0" right="0" top="0" bottom="0" header="0" footer="0"/>
      <pageSetup paperSize="9" scale="61" orientation="landscape" r:id="rId15"/>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18"/>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27" type="noConversion"/>
  <hyperlinks>
    <hyperlink ref="H128" display="custsvc@msca.com.sg" xr:uid="{00000000-0004-0000-0600-000000000000}"/>
    <hyperlink ref="L128" display="sinexp@msca.com.sg" xr:uid="{00000000-0004-0000-0600-000001000000}"/>
    <hyperlink ref="D128" display="mktg-dept@msca.com.sg" xr:uid="{00000000-0004-0000-0600-000002000000}"/>
  </hyperlinks>
  <pageMargins left="0.23622047244094491" right="0.27559055118110237" top="0.74803149606299213" bottom="0.74803149606299213" header="0.31496062992125984" footer="0.31496062992125984"/>
  <pageSetup paperSize="9" scale="47" orientation="landscape" r:id="rId21"/>
  <headerFooter>
    <oddFooter>&amp;L_x000D_&amp;1#&amp;"Calibri"&amp;10&amp;K000000 Sensitivity: Internal&amp;RLast update : &amp;D   &amp;T&amp;</oddFooter>
  </headerFooter>
  <drawing r:id="rId2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D840E-1B90-493A-BF21-6B8B11D37B30}">
  <sheetPr codeName="Sheet47"/>
  <dimension ref="A1"/>
  <sheetViews>
    <sheetView workbookViewId="0"/>
  </sheetViews>
  <sheetFormatPr defaultRowHeight="12.7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a77d32b2630035eb0ec1372d9e0ddd2e">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0eb9752c928c76052608f399c6dc5a46"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171CD8-9AE1-410C-A266-FB8C8611C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2904A3-E494-4284-964B-E18A05BE1FA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83592CE-8C26-46A4-9E42-DCFE398F5666}">
  <ds:schemaRefs>
    <ds:schemaRef ds:uri="http://schemas.microsoft.com/sharepoint/v3/contenttype/form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11</vt:i4>
      </vt:variant>
    </vt:vector>
  </HeadingPairs>
  <TitlesOfParts>
    <vt:vector size="72" baseType="lpstr">
      <vt:lpstr>POD CODE</vt:lpstr>
      <vt:lpstr>HOW TO-&gt;</vt:lpstr>
      <vt:lpstr>HOME</vt:lpstr>
      <vt:lpstr>ALBATROSS</vt:lpstr>
      <vt:lpstr>SHOGUN</vt:lpstr>
      <vt:lpstr>SILK</vt:lpstr>
      <vt:lpstr>LION</vt:lpstr>
      <vt:lpstr>SWAN</vt:lpstr>
      <vt:lpstr>Sheet1</vt:lpstr>
      <vt:lpstr>CONDOR</vt:lpstr>
      <vt:lpstr>GRIFFIN</vt:lpstr>
      <vt:lpstr>BRITANNIA </vt:lpstr>
      <vt:lpstr>JADE</vt:lpstr>
      <vt:lpstr>Sheet3</vt:lpstr>
      <vt:lpstr>Sheet5</vt:lpstr>
      <vt:lpstr>JAGUAR</vt:lpstr>
      <vt:lpstr>ORIENT</vt:lpstr>
      <vt:lpstr>DRAGON</vt:lpstr>
      <vt:lpstr>PHOENIX</vt:lpstr>
      <vt:lpstr>SENTOSA USWC</vt:lpstr>
      <vt:lpstr>CHINOOK</vt:lpstr>
      <vt:lpstr>MAPLE</vt:lpstr>
      <vt:lpstr>LONE STAR</vt:lpstr>
      <vt:lpstr>PELICAN</vt:lpstr>
      <vt:lpstr>RSEAXL</vt:lpstr>
      <vt:lpstr>PETRA</vt:lpstr>
      <vt:lpstr>SANTANA</vt:lpstr>
      <vt:lpstr>AMBERJACK</vt:lpstr>
      <vt:lpstr>AMERICA</vt:lpstr>
      <vt:lpstr>EMPIRE</vt:lpstr>
      <vt:lpstr>EMERALD </vt:lpstr>
      <vt:lpstr>ELEPHANT</vt:lpstr>
      <vt:lpstr>LIBERTY</vt:lpstr>
      <vt:lpstr>NEW FALCON</vt:lpstr>
      <vt:lpstr>CLANGA</vt:lpstr>
      <vt:lpstr>AUSTRALIA</vt:lpstr>
      <vt:lpstr>DAR FEEDER</vt:lpstr>
      <vt:lpstr>AFRICA EXPRESS</vt:lpstr>
      <vt:lpstr>INGWE</vt:lpstr>
      <vt:lpstr>IPANEMA</vt:lpstr>
      <vt:lpstr>CARIOCA</vt:lpstr>
      <vt:lpstr>SHIKRA</vt:lpstr>
      <vt:lpstr>WALLABY</vt:lpstr>
      <vt:lpstr>PANDA</vt:lpstr>
      <vt:lpstr>CAPRICORN</vt:lpstr>
      <vt:lpstr>KIWI</vt:lpstr>
      <vt:lpstr>TIGER</vt:lpstr>
      <vt:lpstr>OSPREY</vt:lpstr>
      <vt:lpstr>ANDES</vt:lpstr>
      <vt:lpstr>AZTEC</vt:lpstr>
      <vt:lpstr>INCA</vt:lpstr>
      <vt:lpstr>MEXICAS</vt:lpstr>
      <vt:lpstr>DAHLIA</vt:lpstr>
      <vt:lpstr>NO FRT CLT AT POD</vt:lpstr>
      <vt:lpstr>MUSTANG</vt:lpstr>
      <vt:lpstr>ROSE</vt:lpstr>
      <vt:lpstr>PEARL RIVER</vt:lpstr>
      <vt:lpstr>EAGLE</vt:lpstr>
      <vt:lpstr>SEQUOIA</vt:lpstr>
      <vt:lpstr>ALPACA</vt:lpstr>
      <vt:lpstr>ZEPHYR</vt:lpstr>
      <vt:lpstr>'AFRICA EXPRESS'!Print_Area</vt:lpstr>
      <vt:lpstr>AMERICA!Print_Area</vt:lpstr>
      <vt:lpstr>AUSTRALIA!Print_Area</vt:lpstr>
      <vt:lpstr>'EMERALD '!Print_Area</vt:lpstr>
      <vt:lpstr>EMPIRE!Print_Area</vt:lpstr>
      <vt:lpstr>HOME!Print_Area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2024-10-15T05:02:14Z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